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https://bondcmnz.sharepoint.com/Projects/2177 ECDB/6. Estimate outputs/"/>
    </mc:Choice>
  </mc:AlternateContent>
  <xr:revisionPtr revIDLastSave="13" documentId="8_{D99E6D93-56D6-4BB5-85FC-48385E5B4E0A}" xr6:coauthVersionLast="47" xr6:coauthVersionMax="47" xr10:uidLastSave="{EE63468F-1607-4B20-93D5-48060158D23B}"/>
  <bookViews>
    <workbookView xWindow="-120" yWindow="-120" windowWidth="29040" windowHeight="15840" tabRatio="906" xr2:uid="{00000000-000D-0000-FFFF-FFFF00000000}"/>
  </bookViews>
  <sheets>
    <sheet name="SUMMARY" sheetId="13" r:id="rId1"/>
    <sheet name="SH1 Whangarei" sheetId="49" r:id="rId2"/>
    <sheet name="Whirokino" sheetId="44" r:id="rId3"/>
    <sheet name="CNC" sheetId="47" r:id="rId4"/>
    <sheet name="Huntly WEX" sheetId="46" r:id="rId5"/>
    <sheet name="Longswamp WEX" sheetId="51" r:id="rId6"/>
    <sheet name="LRI" sheetId="39" state="hidden" r:id="rId7"/>
    <sheet name="TEL" sheetId="42" state="hidden" r:id="rId8"/>
    <sheet name="Ngaruawahia Stage2" sheetId="41" state="hidden" r:id="rId9"/>
    <sheet name="Papakura IC" sheetId="43" state="hidden" r:id="rId10"/>
    <sheet name="Caversham Stage1" sheetId="38" state="hidden" r:id="rId11"/>
    <sheet name="Nmkt to Glane Aux" sheetId="40" state="hidden" r:id="rId12"/>
    <sheet name="Kaitoke" sheetId="37" state="hidden" r:id="rId13"/>
    <sheet name="WICB" sheetId="36" state="hidden" r:id="rId14"/>
    <sheet name="Greenhithe" sheetId="31" state="hidden" r:id="rId15"/>
    <sheet name="Wainakarua" sheetId="35" state="hidden" r:id="rId16"/>
    <sheet name="Ramps Albany" sheetId="34" state="hidden" r:id="rId17"/>
    <sheet name="Lindale" sheetId="32" state="hidden" r:id="rId18"/>
    <sheet name="Elevation O'bridge" sheetId="30" state="hidden" r:id="rId19"/>
    <sheet name="Owen River" sheetId="33" state="hidden" r:id="rId20"/>
    <sheet name="Silverhope" sheetId="29" state="hidden" r:id="rId21"/>
    <sheet name="Kennedy Rd" sheetId="28" state="hidden" r:id="rId22"/>
    <sheet name="Paremata" sheetId="27" state="hidden" r:id="rId23"/>
    <sheet name="Hawkswood" sheetId="26" state="hidden" r:id="rId24"/>
    <sheet name="HB Expressway" sheetId="25" state="hidden" r:id="rId25"/>
    <sheet name="Alpurt A1" sheetId="24" state="hidden" r:id="rId26"/>
    <sheet name="Alpurt A2" sheetId="23" state="hidden" r:id="rId27"/>
    <sheet name="Grafton Gully (Auckland)" sheetId="4" state="hidden" r:id="rId28"/>
    <sheet name="Frankton Rd" sheetId="19" state="hidden" r:id="rId29"/>
    <sheet name="Rangiriri" sheetId="21" state="hidden" r:id="rId30"/>
    <sheet name="Rural Section" sheetId="9" state="hidden" r:id="rId31"/>
    <sheet name="Route J (Hamilton)" sheetId="5" state="hidden" r:id="rId32"/>
    <sheet name="Glenhope" sheetId="6" state="hidden" r:id="rId33"/>
    <sheet name="Spooners" sheetId="10" state="hidden" r:id="rId34"/>
    <sheet name="Fairfield (Dunedin)" sheetId="2" state="hidden" r:id="rId35"/>
    <sheet name="Mokau" sheetId="8" state="hidden" r:id="rId36"/>
    <sheet name="Kamo Bypass" sheetId="18" state="hidden" r:id="rId37"/>
    <sheet name="ETCART overbridge" sheetId="14" state="hidden" r:id="rId38"/>
    <sheet name="Stoke" sheetId="11" state="hidden" r:id="rId39"/>
    <sheet name="Otira Viaduct" sheetId="16" state="hidden" r:id="rId40"/>
    <sheet name="Hawke's Bay Allen Rd" sheetId="7" state="hidden" r:id="rId41"/>
    <sheet name="Orewa Bridge" sheetId="15" state="hidden" r:id="rId42"/>
    <sheet name="Rosebank Patiki Rds" sheetId="17" state="hidden" r:id="rId43"/>
    <sheet name="Pokeno Bypass" sheetId="22" state="hidden" r:id="rId44"/>
    <sheet name="Tamahere" sheetId="12" state="hidden" r:id="rId45"/>
  </sheets>
  <externalReferences>
    <externalReference r:id="rId46"/>
  </externalReferences>
  <definedNames>
    <definedName name="_xlnm.Print_Area" localSheetId="25">'Alpurt A1'!$A$1:$F$76</definedName>
    <definedName name="_xlnm.Print_Area" localSheetId="26">'Alpurt A2'!$A$1:$F$68</definedName>
    <definedName name="_xlnm.Print_Area" localSheetId="18">'Elevation O''bridge'!$A$1:$F$77</definedName>
    <definedName name="_xlnm.Print_Area" localSheetId="37">'ETCART overbridge'!$A$1:$F$74</definedName>
    <definedName name="_xlnm.Print_Area" localSheetId="34">'Fairfield (Dunedin)'!$A$1:$G$75</definedName>
    <definedName name="_xlnm.Print_Area" localSheetId="28">'Frankton Rd'!$A$1:$F$66</definedName>
    <definedName name="_xlnm.Print_Area" localSheetId="32">Glenhope!$A$1:$I$76</definedName>
    <definedName name="_xlnm.Print_Area" localSheetId="27">'Grafton Gully (Auckland)'!$A$1:$G$79</definedName>
    <definedName name="_xlnm.Print_Area" localSheetId="14">Greenhithe!$A$1:$F$71</definedName>
    <definedName name="_xlnm.Print_Area" localSheetId="40">'Hawke''s Bay Allen Rd'!$A$1:$I$81</definedName>
    <definedName name="_xlnm.Print_Area" localSheetId="23">Hawkswood!$A$1:$F$74</definedName>
    <definedName name="_xlnm.Print_Area" localSheetId="24">'HB Expressway'!$A$1:$F$76</definedName>
    <definedName name="_xlnm.Print_Area" localSheetId="12">Kaitoke!$A$1:$F$73</definedName>
    <definedName name="_xlnm.Print_Area" localSheetId="21">'Kennedy Rd'!$A$1:$F$74</definedName>
    <definedName name="_xlnm.Print_Area" localSheetId="17">Lindale!$A$1:$F$79</definedName>
    <definedName name="_xlnm.Print_Area" localSheetId="6">LRI!$A$1:$F$82</definedName>
    <definedName name="_xlnm.Print_Area" localSheetId="35">Mokau!$A$1:$I$73</definedName>
    <definedName name="_xlnm.Print_Area" localSheetId="8">'Ngaruawahia Stage2'!$A$1:$I$77</definedName>
    <definedName name="_xlnm.Print_Area" localSheetId="11">'Nmkt to Glane Aux'!$A$1:$F$70</definedName>
    <definedName name="_xlnm.Print_Area" localSheetId="41">'Orewa Bridge'!$A$1:$F$73</definedName>
    <definedName name="_xlnm.Print_Area" localSheetId="39">'Otira Viaduct'!$A$1:$F$71</definedName>
    <definedName name="_xlnm.Print_Area" localSheetId="19">'Owen River'!$A$1:$F$76</definedName>
    <definedName name="_xlnm.Print_Area" localSheetId="22">Paremata!$A$1:$F$74</definedName>
    <definedName name="_xlnm.Print_Area" localSheetId="43">'Pokeno Bypass'!$A$1:$F$65</definedName>
    <definedName name="_xlnm.Print_Area" localSheetId="16">'Ramps Albany'!$A$1:$F$76</definedName>
    <definedName name="_xlnm.Print_Area" localSheetId="29">Rangiriri!$A$1:$F$66</definedName>
    <definedName name="_xlnm.Print_Area" localSheetId="42">'Rosebank Patiki Rds'!$A$1:$F$77</definedName>
    <definedName name="_xlnm.Print_Area" localSheetId="31">'Route J (Hamilton)'!$A$1:$I$67</definedName>
    <definedName name="_xlnm.Print_Area" localSheetId="30">'Rural Section'!$A$1:$I$65</definedName>
    <definedName name="_xlnm.Print_Area" localSheetId="33">Spooners!$A$1:$I$68</definedName>
    <definedName name="_xlnm.Print_Area" localSheetId="38">Stoke!$A$1:$I$81</definedName>
    <definedName name="_xlnm.Print_Area" localSheetId="0">SUMMARY!$A$1:$AX$47</definedName>
    <definedName name="_xlnm.Print_Area" localSheetId="44">Tamahere!$A$1:$I$70</definedName>
    <definedName name="_xlnm.Print_Area" localSheetId="7">TEL!$A$1:$I$90</definedName>
    <definedName name="_xlnm.Print_Area" localSheetId="13">WICB!$A$1:$F$75</definedName>
    <definedName name="_xlnm.Print_Titles" localSheetId="0">SUMMARY!$A:$E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5" i="47" l="1"/>
  <c r="C82" i="44" l="1"/>
  <c r="E74" i="44"/>
  <c r="F91" i="49" l="1"/>
  <c r="F89" i="49"/>
  <c r="F86" i="49"/>
  <c r="F80" i="49"/>
  <c r="F76" i="49"/>
  <c r="F61" i="49"/>
  <c r="G96" i="47" l="1"/>
  <c r="C92" i="47"/>
  <c r="F86" i="47"/>
  <c r="F89" i="47"/>
  <c r="J82" i="47"/>
  <c r="J92" i="47" s="1"/>
  <c r="F80" i="47"/>
  <c r="F76" i="47"/>
  <c r="C76" i="47"/>
  <c r="F75" i="47"/>
  <c r="C75" i="47"/>
  <c r="F74" i="47"/>
  <c r="C74" i="47"/>
  <c r="F73" i="47"/>
  <c r="C73" i="47"/>
  <c r="F71" i="47"/>
  <c r="F70" i="47"/>
  <c r="F69" i="47"/>
  <c r="C69" i="47"/>
  <c r="F68" i="47"/>
  <c r="F67" i="47"/>
  <c r="F66" i="47"/>
  <c r="F63" i="47" l="1"/>
  <c r="F78" i="47"/>
  <c r="F82" i="47" s="1"/>
  <c r="F92" i="47" s="1"/>
  <c r="F94" i="47" l="1"/>
  <c r="G71" i="47" s="1"/>
  <c r="H71" i="47" s="1"/>
  <c r="G62" i="47" l="1"/>
  <c r="H62" i="47" s="1"/>
  <c r="G74" i="47"/>
  <c r="H74" i="47" s="1"/>
  <c r="E74" i="47" s="1"/>
  <c r="G67" i="47"/>
  <c r="H67" i="47" s="1"/>
  <c r="K67" i="47" s="1"/>
  <c r="G86" i="47"/>
  <c r="H86" i="47" s="1"/>
  <c r="G66" i="47"/>
  <c r="G72" i="47"/>
  <c r="H72" i="47" s="1"/>
  <c r="G76" i="47"/>
  <c r="H76" i="47" s="1"/>
  <c r="G69" i="47"/>
  <c r="H69" i="47" s="1"/>
  <c r="G73" i="47"/>
  <c r="H73" i="47" s="1"/>
  <c r="G80" i="47"/>
  <c r="H80" i="47" s="1"/>
  <c r="G61" i="47"/>
  <c r="G85" i="47"/>
  <c r="G89" i="47" s="1"/>
  <c r="G75" i="47"/>
  <c r="H75" i="47" s="1"/>
  <c r="E75" i="47" s="1"/>
  <c r="G68" i="47"/>
  <c r="H68" i="47" s="1"/>
  <c r="E68" i="47" s="1"/>
  <c r="G70" i="47"/>
  <c r="H70" i="47" s="1"/>
  <c r="E70" i="47" s="1"/>
  <c r="K71" i="47"/>
  <c r="E71" i="47"/>
  <c r="H66" i="47"/>
  <c r="E67" i="47" l="1"/>
  <c r="K70" i="47"/>
  <c r="G63" i="47"/>
  <c r="K74" i="47"/>
  <c r="K68" i="47"/>
  <c r="G78" i="47"/>
  <c r="G82" i="47" s="1"/>
  <c r="G92" i="47" s="1"/>
  <c r="H61" i="47"/>
  <c r="E76" i="47"/>
  <c r="K76" i="47"/>
  <c r="K85" i="47"/>
  <c r="E73" i="47"/>
  <c r="K73" i="47"/>
  <c r="K69" i="47"/>
  <c r="E69" i="47"/>
  <c r="K75" i="47"/>
  <c r="E66" i="47"/>
  <c r="H78" i="47"/>
  <c r="K66" i="47"/>
  <c r="H82" i="47"/>
  <c r="K80" i="47"/>
  <c r="H63" i="47" l="1"/>
  <c r="G94" i="47"/>
  <c r="G97" i="47" s="1"/>
  <c r="H89" i="47"/>
  <c r="H92" i="47" s="1"/>
  <c r="C60" i="47" s="1"/>
  <c r="K82" i="47"/>
  <c r="C80" i="47"/>
  <c r="E80" i="47" s="1"/>
  <c r="H94" i="47" l="1"/>
  <c r="C89" i="47" s="1"/>
  <c r="E92" i="47"/>
  <c r="C61" i="47"/>
  <c r="E61" i="47" s="1"/>
  <c r="E60" i="47"/>
  <c r="C62" i="47"/>
  <c r="E62" i="47" s="1"/>
  <c r="C82" i="47" l="1"/>
  <c r="C63" i="47"/>
  <c r="C78" i="47"/>
  <c r="C85" i="46"/>
  <c r="F80" i="46"/>
  <c r="F82" i="46" s="1"/>
  <c r="H76" i="46"/>
  <c r="F76" i="46" s="1"/>
  <c r="H72" i="46"/>
  <c r="F72" i="46" s="1"/>
  <c r="C72" i="46"/>
  <c r="F71" i="46"/>
  <c r="E71" i="46" s="1"/>
  <c r="C71" i="46"/>
  <c r="F70" i="46"/>
  <c r="I70" i="46" s="1"/>
  <c r="C70" i="46"/>
  <c r="E70" i="46" s="1"/>
  <c r="I69" i="46"/>
  <c r="F69" i="46"/>
  <c r="C69" i="46"/>
  <c r="E69" i="46" s="1"/>
  <c r="F68" i="46"/>
  <c r="E68" i="46" s="1"/>
  <c r="F67" i="46"/>
  <c r="I67" i="46" s="1"/>
  <c r="C67" i="46"/>
  <c r="E67" i="46" s="1"/>
  <c r="F66" i="46"/>
  <c r="I66" i="46" s="1"/>
  <c r="F65" i="46"/>
  <c r="I65" i="46" s="1"/>
  <c r="C65" i="46"/>
  <c r="E65" i="46" s="1"/>
  <c r="F64" i="46"/>
  <c r="I64" i="46" s="1"/>
  <c r="E64" i="46"/>
  <c r="H63" i="46"/>
  <c r="H78" i="46" s="1"/>
  <c r="H85" i="46" s="1"/>
  <c r="F63" i="46"/>
  <c r="I63" i="46" s="1"/>
  <c r="E63" i="46"/>
  <c r="F62" i="46"/>
  <c r="I62" i="46" s="1"/>
  <c r="E62" i="46"/>
  <c r="F58" i="46"/>
  <c r="I58" i="46" s="1"/>
  <c r="F57" i="46"/>
  <c r="I57" i="46" s="1"/>
  <c r="I72" i="46" l="1"/>
  <c r="E72" i="46"/>
  <c r="I76" i="46"/>
  <c r="F59" i="46"/>
  <c r="I68" i="46"/>
  <c r="I71" i="46"/>
  <c r="E66" i="46"/>
  <c r="F74" i="46"/>
  <c r="I80" i="46"/>
  <c r="C76" i="46" l="1"/>
  <c r="E76" i="46" s="1"/>
  <c r="F78" i="46"/>
  <c r="I78" i="46" l="1"/>
  <c r="F85" i="46"/>
  <c r="F87" i="46"/>
  <c r="C82" i="46" l="1"/>
  <c r="C78" i="46"/>
  <c r="C59" i="46"/>
  <c r="C74" i="46"/>
  <c r="E85" i="46"/>
  <c r="C58" i="46"/>
  <c r="E58" i="46" s="1"/>
  <c r="C57" i="46"/>
  <c r="E57" i="46" s="1"/>
  <c r="C56" i="46"/>
  <c r="E56" i="46" s="1"/>
  <c r="D42" i="13" l="1"/>
  <c r="D40" i="13"/>
  <c r="D39" i="13"/>
  <c r="D37" i="13"/>
  <c r="D33" i="13"/>
  <c r="D31" i="13"/>
  <c r="D27" i="13"/>
  <c r="D26" i="13"/>
  <c r="D25" i="13"/>
  <c r="D24" i="13"/>
  <c r="D23" i="13"/>
  <c r="D22" i="13"/>
  <c r="D21" i="13"/>
  <c r="D20" i="13"/>
  <c r="D19" i="13"/>
  <c r="D18" i="13"/>
  <c r="D17" i="13"/>
  <c r="D13" i="13"/>
  <c r="D9" i="13"/>
  <c r="D8" i="13"/>
  <c r="D7" i="13"/>
  <c r="E44" i="13"/>
  <c r="E42" i="13"/>
  <c r="E40" i="13"/>
  <c r="E39" i="13"/>
  <c r="E37" i="13"/>
  <c r="E35" i="13"/>
  <c r="E33" i="13"/>
  <c r="E31" i="13"/>
  <c r="E29" i="13"/>
  <c r="E27" i="13"/>
  <c r="E26" i="13"/>
  <c r="E25" i="13"/>
  <c r="E24" i="13"/>
  <c r="E23" i="13"/>
  <c r="E22" i="13"/>
  <c r="E21" i="13"/>
  <c r="E20" i="13"/>
  <c r="E19" i="13"/>
  <c r="E18" i="13"/>
  <c r="E17" i="13"/>
  <c r="E13" i="13"/>
  <c r="E11" i="13"/>
  <c r="E9" i="13"/>
  <c r="E8" i="13"/>
  <c r="E7" i="13"/>
  <c r="C85" i="44" l="1"/>
  <c r="F82" i="44"/>
  <c r="I79" i="44"/>
  <c r="H76" i="44"/>
  <c r="H85" i="44" s="1"/>
  <c r="H89" i="44" s="1"/>
  <c r="I74" i="44"/>
  <c r="F72" i="44"/>
  <c r="F76" i="44" s="1"/>
  <c r="I76" i="44" s="1"/>
  <c r="I70" i="44"/>
  <c r="E70" i="44"/>
  <c r="I69" i="44"/>
  <c r="E69" i="44"/>
  <c r="I68" i="44"/>
  <c r="E68" i="44"/>
  <c r="I67" i="44"/>
  <c r="E67" i="44"/>
  <c r="I66" i="44"/>
  <c r="C66" i="44"/>
  <c r="E66" i="44" s="1"/>
  <c r="I65" i="44"/>
  <c r="C65" i="44"/>
  <c r="E65" i="44" s="1"/>
  <c r="I64" i="44"/>
  <c r="E64" i="44"/>
  <c r="I63" i="44"/>
  <c r="E63" i="44"/>
  <c r="I62" i="44"/>
  <c r="C62" i="44"/>
  <c r="E62" i="44" s="1"/>
  <c r="I61" i="44"/>
  <c r="E61" i="44"/>
  <c r="I60" i="44"/>
  <c r="E60" i="44"/>
  <c r="F56" i="44"/>
  <c r="F55" i="44"/>
  <c r="F85" i="44" l="1"/>
  <c r="C54" i="44" s="1"/>
  <c r="E54" i="44" s="1"/>
  <c r="F57" i="44"/>
  <c r="C74" i="44"/>
  <c r="E85" i="44" l="1"/>
  <c r="C55" i="44"/>
  <c r="E55" i="44" s="1"/>
  <c r="C56" i="44"/>
  <c r="E56" i="44" s="1"/>
  <c r="F87" i="44"/>
  <c r="C57" i="44" s="1"/>
  <c r="C76" i="44" l="1"/>
  <c r="C72" i="44"/>
  <c r="F38" i="40" l="1"/>
  <c r="F39" i="40" s="1"/>
  <c r="F18" i="40" l="1"/>
  <c r="F17" i="40"/>
  <c r="F16" i="40"/>
  <c r="F15" i="40"/>
  <c r="F14" i="40"/>
  <c r="F13" i="40"/>
  <c r="F44" i="43" l="1"/>
  <c r="F45" i="43"/>
  <c r="E65" i="42" l="1"/>
  <c r="I65" i="42"/>
  <c r="C53" i="41" l="1"/>
  <c r="C57" i="41"/>
  <c r="C58" i="41"/>
  <c r="C59" i="41"/>
  <c r="C60" i="41"/>
  <c r="C59" i="39" l="1"/>
  <c r="C56" i="39"/>
  <c r="F42" i="38" l="1"/>
  <c r="I63" i="43" l="1"/>
  <c r="C74" i="43"/>
  <c r="F71" i="43"/>
  <c r="H65" i="43"/>
  <c r="H74" i="43" s="1"/>
  <c r="F61" i="43"/>
  <c r="I59" i="43"/>
  <c r="C59" i="43"/>
  <c r="E59" i="43" s="1"/>
  <c r="I58" i="43"/>
  <c r="C58" i="43"/>
  <c r="E58" i="43" s="1"/>
  <c r="I57" i="43"/>
  <c r="C57" i="43"/>
  <c r="E57" i="43" s="1"/>
  <c r="I56" i="43"/>
  <c r="C56" i="43"/>
  <c r="E56" i="43" s="1"/>
  <c r="I55" i="43"/>
  <c r="E55" i="43"/>
  <c r="I54" i="43"/>
  <c r="E54" i="43"/>
  <c r="I53" i="43"/>
  <c r="E53" i="43"/>
  <c r="I52" i="43"/>
  <c r="C52" i="43"/>
  <c r="E52" i="43" s="1"/>
  <c r="I51" i="43"/>
  <c r="E51" i="43"/>
  <c r="I50" i="43"/>
  <c r="E50" i="43"/>
  <c r="I49" i="43"/>
  <c r="E49" i="43"/>
  <c r="F46" i="43"/>
  <c r="F65" i="43" l="1"/>
  <c r="F74" i="43" s="1"/>
  <c r="C63" i="43"/>
  <c r="E63" i="43" s="1"/>
  <c r="F50" i="39"/>
  <c r="H50" i="39"/>
  <c r="F76" i="43" l="1"/>
  <c r="C46" i="43" s="1"/>
  <c r="I65" i="43"/>
  <c r="C44" i="43"/>
  <c r="E44" i="43" s="1"/>
  <c r="E74" i="43"/>
  <c r="C45" i="43"/>
  <c r="E45" i="43" s="1"/>
  <c r="C43" i="43"/>
  <c r="E43" i="43" s="1"/>
  <c r="H66" i="41"/>
  <c r="C71" i="43" l="1"/>
  <c r="C61" i="43"/>
  <c r="C65" i="43"/>
  <c r="F59" i="42"/>
  <c r="C88" i="42" l="1"/>
  <c r="F85" i="42"/>
  <c r="I82" i="42"/>
  <c r="H79" i="42"/>
  <c r="H88" i="42" s="1"/>
  <c r="I77" i="42"/>
  <c r="F75" i="42"/>
  <c r="I73" i="42"/>
  <c r="C73" i="42"/>
  <c r="E73" i="42" s="1"/>
  <c r="I72" i="42"/>
  <c r="C72" i="42"/>
  <c r="E72" i="42" s="1"/>
  <c r="I71" i="42"/>
  <c r="C71" i="42"/>
  <c r="E71" i="42" s="1"/>
  <c r="I70" i="42"/>
  <c r="C70" i="42"/>
  <c r="E70" i="42" s="1"/>
  <c r="I68" i="42"/>
  <c r="C68" i="42"/>
  <c r="E68" i="42" s="1"/>
  <c r="I67" i="42"/>
  <c r="C67" i="42"/>
  <c r="E67" i="42" s="1"/>
  <c r="I66" i="42"/>
  <c r="C66" i="42"/>
  <c r="E66" i="42" s="1"/>
  <c r="I64" i="42"/>
  <c r="E64" i="42"/>
  <c r="I63" i="42"/>
  <c r="E63" i="42"/>
  <c r="F60" i="42"/>
  <c r="C77" i="42" l="1"/>
  <c r="E77" i="42" s="1"/>
  <c r="F79" i="42"/>
  <c r="I79" i="42" l="1"/>
  <c r="F88" i="42"/>
  <c r="F90" i="42"/>
  <c r="C79" i="42" s="1"/>
  <c r="C60" i="42" l="1"/>
  <c r="C75" i="42"/>
  <c r="C85" i="42"/>
  <c r="C59" i="42"/>
  <c r="E59" i="42" s="1"/>
  <c r="C57" i="42"/>
  <c r="E57" i="42" s="1"/>
  <c r="E88" i="42"/>
  <c r="C58" i="42"/>
  <c r="E58" i="42" s="1"/>
  <c r="H75" i="41" l="1"/>
  <c r="C75" i="41"/>
  <c r="F72" i="41"/>
  <c r="I64" i="41"/>
  <c r="F62" i="41"/>
  <c r="I60" i="41"/>
  <c r="E60" i="41"/>
  <c r="I59" i="41"/>
  <c r="E59" i="41"/>
  <c r="I58" i="41"/>
  <c r="E58" i="41"/>
  <c r="I57" i="41"/>
  <c r="E57" i="41"/>
  <c r="I55" i="41"/>
  <c r="E55" i="41"/>
  <c r="I54" i="41"/>
  <c r="E54" i="41"/>
  <c r="I53" i="41"/>
  <c r="E53" i="41"/>
  <c r="I52" i="41"/>
  <c r="E52" i="41"/>
  <c r="I51" i="41"/>
  <c r="E51" i="41"/>
  <c r="I50" i="41"/>
  <c r="E50" i="41"/>
  <c r="F66" i="41" l="1"/>
  <c r="I66" i="41" s="1"/>
  <c r="C64" i="41"/>
  <c r="F47" i="41"/>
  <c r="F75" i="41"/>
  <c r="E64" i="41"/>
  <c r="F77" i="41" l="1"/>
  <c r="C47" i="41" s="1"/>
  <c r="C44" i="41"/>
  <c r="E44" i="41" s="1"/>
  <c r="C46" i="41"/>
  <c r="E46" i="41" s="1"/>
  <c r="E75" i="41"/>
  <c r="C45" i="41"/>
  <c r="E45" i="41" s="1"/>
  <c r="C68" i="40"/>
  <c r="F65" i="40"/>
  <c r="I62" i="40"/>
  <c r="H59" i="40"/>
  <c r="H68" i="40" s="1"/>
  <c r="I57" i="40"/>
  <c r="F55" i="40"/>
  <c r="F59" i="40" s="1"/>
  <c r="F68" i="40" s="1"/>
  <c r="I53" i="40"/>
  <c r="C53" i="40"/>
  <c r="E53" i="40" s="1"/>
  <c r="I52" i="40"/>
  <c r="C52" i="40"/>
  <c r="E52" i="40" s="1"/>
  <c r="I51" i="40"/>
  <c r="C51" i="40"/>
  <c r="E51" i="40" s="1"/>
  <c r="I50" i="40"/>
  <c r="C50" i="40"/>
  <c r="E50" i="40" s="1"/>
  <c r="I49" i="40"/>
  <c r="E49" i="40"/>
  <c r="I47" i="40"/>
  <c r="E47" i="40"/>
  <c r="I46" i="40"/>
  <c r="C46" i="40"/>
  <c r="E46" i="40" s="1"/>
  <c r="I44" i="40"/>
  <c r="E44" i="40"/>
  <c r="I43" i="40"/>
  <c r="E43" i="40"/>
  <c r="F40" i="40"/>
  <c r="C80" i="39"/>
  <c r="F77" i="39"/>
  <c r="H71" i="39"/>
  <c r="H80" i="39" s="1"/>
  <c r="I69" i="39"/>
  <c r="F67" i="39"/>
  <c r="I65" i="39"/>
  <c r="C65" i="39"/>
  <c r="E65" i="39" s="1"/>
  <c r="I64" i="39"/>
  <c r="C64" i="39"/>
  <c r="E64" i="39" s="1"/>
  <c r="I63" i="39"/>
  <c r="C63" i="39"/>
  <c r="E63" i="39" s="1"/>
  <c r="I62" i="39"/>
  <c r="C62" i="39"/>
  <c r="E62" i="39" s="1"/>
  <c r="I61" i="39"/>
  <c r="E61" i="39"/>
  <c r="I60" i="39"/>
  <c r="E60" i="39"/>
  <c r="I59" i="39"/>
  <c r="E59" i="39"/>
  <c r="I58" i="39"/>
  <c r="C58" i="39"/>
  <c r="E58" i="39" s="1"/>
  <c r="I57" i="39"/>
  <c r="E57" i="39"/>
  <c r="I56" i="39"/>
  <c r="E56" i="39"/>
  <c r="I55" i="39"/>
  <c r="E55" i="39"/>
  <c r="F52" i="39"/>
  <c r="F71" i="39" l="1"/>
  <c r="C69" i="39"/>
  <c r="E69" i="39" s="1"/>
  <c r="C57" i="40"/>
  <c r="E57" i="40" s="1"/>
  <c r="C66" i="41"/>
  <c r="C62" i="41"/>
  <c r="C72" i="41"/>
  <c r="C38" i="40"/>
  <c r="E38" i="40" s="1"/>
  <c r="E68" i="40"/>
  <c r="C39" i="40"/>
  <c r="E39" i="40" s="1"/>
  <c r="C37" i="40"/>
  <c r="E37" i="40" s="1"/>
  <c r="I59" i="40"/>
  <c r="F70" i="40"/>
  <c r="F82" i="39"/>
  <c r="I71" i="39"/>
  <c r="F80" i="39"/>
  <c r="C52" i="39" l="1"/>
  <c r="C71" i="39"/>
  <c r="C65" i="40"/>
  <c r="C59" i="40"/>
  <c r="C55" i="40"/>
  <c r="C40" i="40"/>
  <c r="C50" i="39"/>
  <c r="E50" i="39" s="1"/>
  <c r="C51" i="39"/>
  <c r="E51" i="39" s="1"/>
  <c r="E80" i="39"/>
  <c r="C49" i="39"/>
  <c r="E49" i="39" s="1"/>
  <c r="C67" i="39"/>
  <c r="C77" i="39"/>
  <c r="C70" i="38" l="1"/>
  <c r="F67" i="38"/>
  <c r="H61" i="38"/>
  <c r="H70" i="38" s="1"/>
  <c r="I59" i="38"/>
  <c r="F57" i="38"/>
  <c r="F61" i="38" s="1"/>
  <c r="I55" i="38"/>
  <c r="C55" i="38"/>
  <c r="E55" i="38" s="1"/>
  <c r="I54" i="38"/>
  <c r="C54" i="38"/>
  <c r="E54" i="38" s="1"/>
  <c r="I53" i="38"/>
  <c r="C53" i="38"/>
  <c r="E53" i="38" s="1"/>
  <c r="I52" i="38"/>
  <c r="C52" i="38"/>
  <c r="E52" i="38" s="1"/>
  <c r="I51" i="38"/>
  <c r="E51" i="38"/>
  <c r="I50" i="38"/>
  <c r="E50" i="38"/>
  <c r="I49" i="38"/>
  <c r="E49" i="38"/>
  <c r="I48" i="38"/>
  <c r="C48" i="38"/>
  <c r="E48" i="38" s="1"/>
  <c r="I47" i="38"/>
  <c r="E47" i="38"/>
  <c r="I46" i="38"/>
  <c r="E46" i="38"/>
  <c r="I45" i="38"/>
  <c r="E45" i="38"/>
  <c r="F44" i="36"/>
  <c r="F45" i="36"/>
  <c r="F68" i="37"/>
  <c r="F43" i="37"/>
  <c r="H62" i="37"/>
  <c r="H71" i="37"/>
  <c r="C71" i="37"/>
  <c r="I60" i="37"/>
  <c r="I56" i="37"/>
  <c r="C56" i="37"/>
  <c r="E56" i="37" s="1"/>
  <c r="I55" i="37"/>
  <c r="C55" i="37"/>
  <c r="E55" i="37" s="1"/>
  <c r="I54" i="37"/>
  <c r="C54" i="37"/>
  <c r="E54" i="37" s="1"/>
  <c r="I53" i="37"/>
  <c r="C53" i="37"/>
  <c r="E53" i="37"/>
  <c r="I52" i="37"/>
  <c r="E52" i="37"/>
  <c r="I51" i="37"/>
  <c r="E51" i="37"/>
  <c r="I49" i="37"/>
  <c r="C49" i="37"/>
  <c r="E49" i="37"/>
  <c r="I48" i="37"/>
  <c r="E48" i="37"/>
  <c r="I47" i="37"/>
  <c r="E47" i="37"/>
  <c r="I46" i="37"/>
  <c r="E46" i="37"/>
  <c r="F70" i="36"/>
  <c r="F60" i="36"/>
  <c r="C62" i="36" s="1"/>
  <c r="E62" i="36" s="1"/>
  <c r="F64" i="36"/>
  <c r="F75" i="36" s="1"/>
  <c r="F73" i="36"/>
  <c r="H64" i="36"/>
  <c r="H73" i="36"/>
  <c r="C73" i="36"/>
  <c r="I64" i="36"/>
  <c r="I62" i="36"/>
  <c r="I58" i="36"/>
  <c r="C58" i="36"/>
  <c r="E58" i="36"/>
  <c r="I57" i="36"/>
  <c r="C57" i="36"/>
  <c r="E57" i="36"/>
  <c r="I56" i="36"/>
  <c r="C56" i="36"/>
  <c r="E56" i="36" s="1"/>
  <c r="I55" i="36"/>
  <c r="C55" i="36"/>
  <c r="E55" i="36"/>
  <c r="I54" i="36"/>
  <c r="E54" i="36"/>
  <c r="I53" i="36"/>
  <c r="E53" i="36"/>
  <c r="I52" i="36"/>
  <c r="E52" i="36"/>
  <c r="I51" i="36"/>
  <c r="C51" i="36"/>
  <c r="E51" i="36" s="1"/>
  <c r="I50" i="36"/>
  <c r="E50" i="36"/>
  <c r="I49" i="36"/>
  <c r="E49" i="36"/>
  <c r="I48" i="36"/>
  <c r="E48" i="36"/>
  <c r="I53" i="35"/>
  <c r="E53" i="35"/>
  <c r="F70" i="35"/>
  <c r="F75" i="35" s="1"/>
  <c r="F60" i="35"/>
  <c r="C62" i="35" s="1"/>
  <c r="E62" i="35" s="1"/>
  <c r="F45" i="35"/>
  <c r="C45" i="35" s="1"/>
  <c r="H64" i="35"/>
  <c r="H73" i="35"/>
  <c r="C73" i="35"/>
  <c r="I62" i="35"/>
  <c r="I58" i="35"/>
  <c r="C58" i="35"/>
  <c r="E58" i="35"/>
  <c r="I57" i="35"/>
  <c r="C57" i="35"/>
  <c r="E57" i="35"/>
  <c r="I56" i="35"/>
  <c r="C56" i="35"/>
  <c r="E56" i="35" s="1"/>
  <c r="I55" i="35"/>
  <c r="C55" i="35"/>
  <c r="E55" i="35"/>
  <c r="I52" i="35"/>
  <c r="E52" i="35"/>
  <c r="I51" i="35"/>
  <c r="C51" i="35"/>
  <c r="E51" i="35" s="1"/>
  <c r="I50" i="35"/>
  <c r="E50" i="35"/>
  <c r="I49" i="35"/>
  <c r="E49" i="35"/>
  <c r="F71" i="34"/>
  <c r="F61" i="34"/>
  <c r="C63" i="34"/>
  <c r="E63" i="34"/>
  <c r="F65" i="34"/>
  <c r="F46" i="34"/>
  <c r="H65" i="34"/>
  <c r="H74" i="34" s="1"/>
  <c r="C74" i="34"/>
  <c r="I63" i="34"/>
  <c r="I59" i="34"/>
  <c r="C59" i="34"/>
  <c r="E59" i="34"/>
  <c r="I58" i="34"/>
  <c r="C58" i="34"/>
  <c r="E58" i="34"/>
  <c r="I57" i="34"/>
  <c r="C57" i="34"/>
  <c r="E57" i="34"/>
  <c r="I56" i="34"/>
  <c r="C56" i="34"/>
  <c r="E56" i="34" s="1"/>
  <c r="I55" i="34"/>
  <c r="E55" i="34"/>
  <c r="I53" i="34"/>
  <c r="E53" i="34"/>
  <c r="I52" i="34"/>
  <c r="C52" i="34"/>
  <c r="E52" i="34" s="1"/>
  <c r="I51" i="34"/>
  <c r="E51" i="34"/>
  <c r="I50" i="34"/>
  <c r="E50" i="34"/>
  <c r="I49" i="34"/>
  <c r="E49" i="34"/>
  <c r="H65" i="33"/>
  <c r="H74" i="33"/>
  <c r="J49" i="33"/>
  <c r="J50" i="33"/>
  <c r="J52" i="33"/>
  <c r="J65" i="33" s="1"/>
  <c r="J74" i="33" s="1"/>
  <c r="J53" i="33"/>
  <c r="J54" i="33"/>
  <c r="J56" i="33"/>
  <c r="J57" i="33"/>
  <c r="J58" i="33"/>
  <c r="J59" i="33"/>
  <c r="J63" i="33"/>
  <c r="I49" i="33"/>
  <c r="F71" i="33"/>
  <c r="F61" i="33"/>
  <c r="F46" i="33"/>
  <c r="C74" i="33"/>
  <c r="I63" i="33"/>
  <c r="I59" i="33"/>
  <c r="C59" i="33"/>
  <c r="E59" i="33" s="1"/>
  <c r="I58" i="33"/>
  <c r="C58" i="33"/>
  <c r="E58" i="33"/>
  <c r="I57" i="33"/>
  <c r="C57" i="33"/>
  <c r="E57" i="33"/>
  <c r="I56" i="33"/>
  <c r="C56" i="33"/>
  <c r="E56" i="33"/>
  <c r="I54" i="33"/>
  <c r="E54" i="33"/>
  <c r="I53" i="33"/>
  <c r="E53" i="33"/>
  <c r="I52" i="33"/>
  <c r="C52" i="33"/>
  <c r="E52" i="33" s="1"/>
  <c r="I50" i="33"/>
  <c r="E50" i="33"/>
  <c r="E49" i="33"/>
  <c r="J62" i="32"/>
  <c r="J61" i="32"/>
  <c r="J60" i="32"/>
  <c r="J59" i="32"/>
  <c r="J58" i="32"/>
  <c r="J57" i="32"/>
  <c r="J56" i="32"/>
  <c r="J55" i="32"/>
  <c r="J54" i="32"/>
  <c r="J53" i="32"/>
  <c r="J52" i="32"/>
  <c r="F66" i="32"/>
  <c r="I54" i="32"/>
  <c r="F74" i="32"/>
  <c r="C74" i="32" s="1"/>
  <c r="F64" i="32"/>
  <c r="C66" i="32" s="1"/>
  <c r="E66" i="32" s="1"/>
  <c r="F68" i="32"/>
  <c r="I68" i="32" s="1"/>
  <c r="F49" i="32"/>
  <c r="H68" i="32"/>
  <c r="H77" i="32" s="1"/>
  <c r="C77" i="32"/>
  <c r="I71" i="32"/>
  <c r="I62" i="32"/>
  <c r="C62" i="32"/>
  <c r="E62" i="32"/>
  <c r="I61" i="32"/>
  <c r="C61" i="32"/>
  <c r="E61" i="32"/>
  <c r="I60" i="32"/>
  <c r="C60" i="32"/>
  <c r="E60" i="32" s="1"/>
  <c r="I59" i="32"/>
  <c r="C59" i="32"/>
  <c r="E59" i="32" s="1"/>
  <c r="I58" i="32"/>
  <c r="E58" i="32"/>
  <c r="I57" i="32"/>
  <c r="E57" i="32"/>
  <c r="I56" i="32"/>
  <c r="E56" i="32"/>
  <c r="I55" i="32"/>
  <c r="C55" i="32"/>
  <c r="E55" i="32" s="1"/>
  <c r="E54" i="32"/>
  <c r="I53" i="32"/>
  <c r="E53" i="32"/>
  <c r="E52" i="32"/>
  <c r="F66" i="31"/>
  <c r="F56" i="31"/>
  <c r="C58" i="31" s="1"/>
  <c r="E58" i="31" s="1"/>
  <c r="F41" i="31"/>
  <c r="H60" i="31"/>
  <c r="H69" i="31" s="1"/>
  <c r="C69" i="31"/>
  <c r="I63" i="31"/>
  <c r="I58" i="31"/>
  <c r="I54" i="31"/>
  <c r="C54" i="31"/>
  <c r="E54" i="31" s="1"/>
  <c r="I53" i="31"/>
  <c r="C53" i="31"/>
  <c r="E53" i="31"/>
  <c r="I52" i="31"/>
  <c r="C52" i="31"/>
  <c r="E52" i="31"/>
  <c r="I51" i="31"/>
  <c r="C51" i="31"/>
  <c r="E51" i="31"/>
  <c r="I50" i="31"/>
  <c r="E50" i="31"/>
  <c r="I49" i="31"/>
  <c r="E49" i="31"/>
  <c r="I48" i="31"/>
  <c r="E48" i="31"/>
  <c r="I47" i="31"/>
  <c r="C47" i="31"/>
  <c r="E47" i="31"/>
  <c r="I46" i="31"/>
  <c r="E46" i="31"/>
  <c r="I45" i="31"/>
  <c r="E45" i="31"/>
  <c r="I44" i="31"/>
  <c r="E44" i="31"/>
  <c r="I50" i="30"/>
  <c r="H66" i="30"/>
  <c r="H75" i="30" s="1"/>
  <c r="I69" i="30"/>
  <c r="I56" i="30"/>
  <c r="E56" i="30"/>
  <c r="F72" i="30"/>
  <c r="F62" i="30"/>
  <c r="F47" i="30"/>
  <c r="F77" i="30" s="1"/>
  <c r="C75" i="30"/>
  <c r="I64" i="30"/>
  <c r="I60" i="30"/>
  <c r="C60" i="30"/>
  <c r="E60" i="30" s="1"/>
  <c r="I59" i="30"/>
  <c r="C59" i="30"/>
  <c r="E59" i="30" s="1"/>
  <c r="I58" i="30"/>
  <c r="C58" i="30"/>
  <c r="E58" i="30"/>
  <c r="I57" i="30"/>
  <c r="C57" i="30"/>
  <c r="E57" i="30"/>
  <c r="I55" i="30"/>
  <c r="E55" i="30"/>
  <c r="I54" i="30"/>
  <c r="E54" i="30"/>
  <c r="I53" i="30"/>
  <c r="C53" i="30"/>
  <c r="E53" i="30"/>
  <c r="I52" i="30"/>
  <c r="E52" i="30"/>
  <c r="I51" i="30"/>
  <c r="E51" i="30"/>
  <c r="E50" i="30"/>
  <c r="F71" i="24"/>
  <c r="F61" i="24"/>
  <c r="F46" i="24"/>
  <c r="H65" i="24"/>
  <c r="I63" i="24"/>
  <c r="I59" i="24"/>
  <c r="C59" i="24"/>
  <c r="E59" i="24" s="1"/>
  <c r="I58" i="24"/>
  <c r="C58" i="24"/>
  <c r="E58" i="24" s="1"/>
  <c r="I57" i="24"/>
  <c r="C57" i="24"/>
  <c r="E57" i="24"/>
  <c r="I56" i="24"/>
  <c r="C56" i="24"/>
  <c r="E56" i="24" s="1"/>
  <c r="I55" i="24"/>
  <c r="E55" i="24"/>
  <c r="I54" i="24"/>
  <c r="E54" i="24"/>
  <c r="I53" i="24"/>
  <c r="E53" i="24"/>
  <c r="I52" i="24"/>
  <c r="C52" i="24"/>
  <c r="E52" i="24"/>
  <c r="I51" i="24"/>
  <c r="E51" i="24"/>
  <c r="I50" i="24"/>
  <c r="E50" i="24"/>
  <c r="I49" i="24"/>
  <c r="E49" i="24"/>
  <c r="F63" i="23"/>
  <c r="F38" i="23"/>
  <c r="H57" i="23"/>
  <c r="C51" i="23"/>
  <c r="E51" i="23" s="1"/>
  <c r="I50" i="23"/>
  <c r="C50" i="23"/>
  <c r="E50" i="23" s="1"/>
  <c r="I49" i="23"/>
  <c r="C49" i="23"/>
  <c r="E49" i="23" s="1"/>
  <c r="I48" i="23"/>
  <c r="C48" i="23"/>
  <c r="E48" i="23"/>
  <c r="I47" i="23"/>
  <c r="E47" i="23"/>
  <c r="I46" i="23"/>
  <c r="E46" i="23"/>
  <c r="I45" i="23"/>
  <c r="E45" i="23"/>
  <c r="C44" i="23"/>
  <c r="E44" i="23" s="1"/>
  <c r="I43" i="23"/>
  <c r="E43" i="23"/>
  <c r="I42" i="23"/>
  <c r="E42" i="23"/>
  <c r="I41" i="23"/>
  <c r="E41" i="23"/>
  <c r="I51" i="23"/>
  <c r="I44" i="23"/>
  <c r="F53" i="23"/>
  <c r="C55" i="23"/>
  <c r="I55" i="23"/>
  <c r="F57" i="23"/>
  <c r="E55" i="23"/>
  <c r="F60" i="14"/>
  <c r="E50" i="14"/>
  <c r="F69" i="14"/>
  <c r="F45" i="14"/>
  <c r="E58" i="14"/>
  <c r="E57" i="14"/>
  <c r="E56" i="14"/>
  <c r="E55" i="14"/>
  <c r="E54" i="14"/>
  <c r="E53" i="14"/>
  <c r="E52" i="14"/>
  <c r="E51" i="14"/>
  <c r="E49" i="14"/>
  <c r="E48" i="14"/>
  <c r="F62" i="2"/>
  <c r="F57" i="2"/>
  <c r="F56" i="2"/>
  <c r="E56" i="2"/>
  <c r="F55" i="2"/>
  <c r="E55" i="2"/>
  <c r="F53" i="2"/>
  <c r="E53" i="2" s="1"/>
  <c r="F52" i="2"/>
  <c r="E52" i="2" s="1"/>
  <c r="F51" i="2"/>
  <c r="E51" i="2"/>
  <c r="F50" i="2"/>
  <c r="F49" i="2"/>
  <c r="E49" i="2" s="1"/>
  <c r="F48" i="2"/>
  <c r="F60" i="2"/>
  <c r="F68" i="2"/>
  <c r="F45" i="2"/>
  <c r="F81" i="2"/>
  <c r="C50" i="2"/>
  <c r="E50" i="2" s="1"/>
  <c r="E54" i="2"/>
  <c r="C71" i="2"/>
  <c r="E57" i="2"/>
  <c r="E58" i="2"/>
  <c r="E48" i="2"/>
  <c r="F61" i="19"/>
  <c r="F53" i="19"/>
  <c r="C55" i="19" s="1"/>
  <c r="E55" i="19" s="1"/>
  <c r="F57" i="19"/>
  <c r="F64" i="19" s="1"/>
  <c r="C36" i="19" s="1"/>
  <c r="E36" i="19" s="1"/>
  <c r="F38" i="19"/>
  <c r="C51" i="19"/>
  <c r="C64" i="19" s="1"/>
  <c r="H57" i="19"/>
  <c r="I55" i="19"/>
  <c r="I51" i="19"/>
  <c r="I50" i="19"/>
  <c r="C50" i="19"/>
  <c r="E50" i="19" s="1"/>
  <c r="I49" i="19"/>
  <c r="C49" i="19"/>
  <c r="E49" i="19" s="1"/>
  <c r="I48" i="19"/>
  <c r="C48" i="19"/>
  <c r="E48" i="19"/>
  <c r="I47" i="19"/>
  <c r="C47" i="19"/>
  <c r="E47" i="19"/>
  <c r="I45" i="19"/>
  <c r="E45" i="19"/>
  <c r="I44" i="19"/>
  <c r="E44" i="19"/>
  <c r="I42" i="19"/>
  <c r="E42" i="19"/>
  <c r="F51" i="6"/>
  <c r="H66" i="6"/>
  <c r="E52" i="6"/>
  <c r="C54" i="6"/>
  <c r="C55" i="6"/>
  <c r="E55" i="6"/>
  <c r="I60" i="6"/>
  <c r="C53" i="6"/>
  <c r="E53" i="6" s="1"/>
  <c r="C57" i="6"/>
  <c r="E57" i="6"/>
  <c r="C58" i="6"/>
  <c r="E58" i="6"/>
  <c r="C59" i="6"/>
  <c r="C60" i="6"/>
  <c r="C73" i="6" s="1"/>
  <c r="F70" i="6"/>
  <c r="I51" i="6"/>
  <c r="I53" i="6"/>
  <c r="I54" i="6"/>
  <c r="I55" i="6"/>
  <c r="I57" i="6"/>
  <c r="I58" i="6"/>
  <c r="I59" i="6"/>
  <c r="I64" i="6"/>
  <c r="F47" i="6"/>
  <c r="E54" i="6"/>
  <c r="E59" i="6"/>
  <c r="E50" i="6"/>
  <c r="F70" i="4"/>
  <c r="F52" i="4"/>
  <c r="F43" i="4"/>
  <c r="I67" i="4"/>
  <c r="E67" i="4"/>
  <c r="H52" i="4"/>
  <c r="H64" i="4"/>
  <c r="I62" i="4"/>
  <c r="I58" i="4"/>
  <c r="C58" i="4"/>
  <c r="E58" i="4" s="1"/>
  <c r="I57" i="4"/>
  <c r="C57" i="4"/>
  <c r="E57" i="4"/>
  <c r="I56" i="4"/>
  <c r="C56" i="4"/>
  <c r="E56" i="4" s="1"/>
  <c r="I55" i="4"/>
  <c r="C55" i="4"/>
  <c r="E55" i="4" s="1"/>
  <c r="I54" i="4"/>
  <c r="E54" i="4"/>
  <c r="I53" i="4"/>
  <c r="E53" i="4"/>
  <c r="I51" i="4"/>
  <c r="C51" i="4"/>
  <c r="E51" i="4" s="1"/>
  <c r="I50" i="4"/>
  <c r="E50" i="4"/>
  <c r="I49" i="4"/>
  <c r="E49" i="4"/>
  <c r="I48" i="4"/>
  <c r="E48" i="4"/>
  <c r="I44" i="4"/>
  <c r="C63" i="7"/>
  <c r="C64" i="7"/>
  <c r="E64" i="7"/>
  <c r="C65" i="7"/>
  <c r="E65" i="7" s="1"/>
  <c r="C62" i="7"/>
  <c r="E56" i="7"/>
  <c r="E58" i="7"/>
  <c r="E59" i="7"/>
  <c r="E60" i="7"/>
  <c r="E61" i="7"/>
  <c r="E62" i="7"/>
  <c r="E63" i="7"/>
  <c r="I61" i="7"/>
  <c r="I65" i="7"/>
  <c r="F67" i="7"/>
  <c r="F71" i="7" s="1"/>
  <c r="H71" i="7"/>
  <c r="F75" i="7"/>
  <c r="I56" i="7"/>
  <c r="I58" i="7"/>
  <c r="I59" i="7"/>
  <c r="I60" i="7"/>
  <c r="I62" i="7"/>
  <c r="I63" i="7"/>
  <c r="I64" i="7"/>
  <c r="I69" i="7"/>
  <c r="F52" i="7"/>
  <c r="C78" i="7"/>
  <c r="C72" i="26"/>
  <c r="I66" i="26"/>
  <c r="I53" i="26"/>
  <c r="E53" i="26"/>
  <c r="E49" i="26"/>
  <c r="I49" i="26"/>
  <c r="F69" i="26"/>
  <c r="F59" i="26"/>
  <c r="F63" i="26" s="1"/>
  <c r="F44" i="26"/>
  <c r="H63" i="26"/>
  <c r="I61" i="26"/>
  <c r="I57" i="26"/>
  <c r="C57" i="26"/>
  <c r="E57" i="26" s="1"/>
  <c r="I56" i="26"/>
  <c r="C56" i="26"/>
  <c r="E56" i="26" s="1"/>
  <c r="I55" i="26"/>
  <c r="C55" i="26"/>
  <c r="E55" i="26"/>
  <c r="I54" i="26"/>
  <c r="C54" i="26"/>
  <c r="E54" i="26"/>
  <c r="I51" i="26"/>
  <c r="E51" i="26"/>
  <c r="I50" i="26"/>
  <c r="C50" i="26"/>
  <c r="E50" i="26" s="1"/>
  <c r="I48" i="26"/>
  <c r="E48" i="26"/>
  <c r="E47" i="26"/>
  <c r="F43" i="25"/>
  <c r="F71" i="25"/>
  <c r="F61" i="25"/>
  <c r="F46" i="25"/>
  <c r="H65" i="25"/>
  <c r="I63" i="25"/>
  <c r="C63" i="25"/>
  <c r="E63" i="25" s="1"/>
  <c r="I59" i="25"/>
  <c r="C59" i="25"/>
  <c r="E59" i="25"/>
  <c r="I58" i="25"/>
  <c r="C58" i="25"/>
  <c r="E58" i="25"/>
  <c r="I57" i="25"/>
  <c r="C57" i="25"/>
  <c r="E57" i="25"/>
  <c r="I56" i="25"/>
  <c r="C56" i="25"/>
  <c r="E56" i="25" s="1"/>
  <c r="I54" i="25"/>
  <c r="E54" i="25"/>
  <c r="I53" i="25"/>
  <c r="E53" i="25"/>
  <c r="I52" i="25"/>
  <c r="C52" i="25"/>
  <c r="E52" i="25"/>
  <c r="I50" i="25"/>
  <c r="E50" i="25"/>
  <c r="I49" i="25"/>
  <c r="E49" i="25"/>
  <c r="I66" i="18"/>
  <c r="H68" i="18"/>
  <c r="F60" i="18"/>
  <c r="C62" i="18" s="1"/>
  <c r="E62" i="18" s="1"/>
  <c r="F69" i="18"/>
  <c r="F45" i="18"/>
  <c r="I62" i="18"/>
  <c r="I58" i="18"/>
  <c r="E58" i="18"/>
  <c r="I57" i="18"/>
  <c r="E57" i="18"/>
  <c r="I56" i="18"/>
  <c r="E56" i="18"/>
  <c r="I55" i="18"/>
  <c r="E55" i="18"/>
  <c r="I54" i="18"/>
  <c r="I53" i="18"/>
  <c r="E53" i="18"/>
  <c r="I52" i="18"/>
  <c r="E52" i="18"/>
  <c r="I51" i="18"/>
  <c r="E51" i="18"/>
  <c r="I50" i="18"/>
  <c r="E50" i="18"/>
  <c r="I49" i="18"/>
  <c r="E49" i="18"/>
  <c r="I48" i="18"/>
  <c r="E48" i="18"/>
  <c r="F69" i="28"/>
  <c r="F59" i="28"/>
  <c r="F44" i="28"/>
  <c r="C72" i="28"/>
  <c r="H63" i="28"/>
  <c r="I61" i="28"/>
  <c r="I57" i="28"/>
  <c r="C57" i="28"/>
  <c r="E57" i="28" s="1"/>
  <c r="I56" i="28"/>
  <c r="C56" i="28"/>
  <c r="E56" i="28" s="1"/>
  <c r="I55" i="28"/>
  <c r="C55" i="28"/>
  <c r="E55" i="28"/>
  <c r="I54" i="28"/>
  <c r="C54" i="28"/>
  <c r="E54" i="28" s="1"/>
  <c r="I52" i="28"/>
  <c r="E52" i="28"/>
  <c r="I51" i="28"/>
  <c r="E51" i="28"/>
  <c r="I50" i="28"/>
  <c r="C50" i="28"/>
  <c r="E50" i="28"/>
  <c r="I49" i="28"/>
  <c r="E49" i="28"/>
  <c r="I48" i="28"/>
  <c r="E48" i="28"/>
  <c r="E47" i="28"/>
  <c r="C57" i="8"/>
  <c r="C56" i="8"/>
  <c r="C55" i="8"/>
  <c r="E55" i="8" s="1"/>
  <c r="C54" i="8"/>
  <c r="E54" i="8" s="1"/>
  <c r="I49" i="8"/>
  <c r="I50" i="8"/>
  <c r="I51" i="8"/>
  <c r="I52" i="8"/>
  <c r="I53" i="8"/>
  <c r="E53" i="8"/>
  <c r="F59" i="8"/>
  <c r="F63" i="8"/>
  <c r="I63" i="8" s="1"/>
  <c r="H63" i="8"/>
  <c r="E48" i="8"/>
  <c r="E49" i="8"/>
  <c r="F67" i="8"/>
  <c r="I48" i="8"/>
  <c r="I54" i="8"/>
  <c r="I55" i="8"/>
  <c r="I56" i="8"/>
  <c r="I61" i="8"/>
  <c r="F44" i="8"/>
  <c r="C70" i="8"/>
  <c r="E50" i="8"/>
  <c r="E51" i="8"/>
  <c r="E52" i="8"/>
  <c r="E56" i="8"/>
  <c r="E57" i="8"/>
  <c r="I47" i="15"/>
  <c r="H63" i="15"/>
  <c r="I61" i="15"/>
  <c r="I57" i="15"/>
  <c r="I56" i="15"/>
  <c r="I55" i="15"/>
  <c r="I54" i="15"/>
  <c r="I53" i="15"/>
  <c r="I52" i="15"/>
  <c r="I51" i="15"/>
  <c r="I50" i="15"/>
  <c r="I49" i="15"/>
  <c r="I48" i="15"/>
  <c r="F68" i="15"/>
  <c r="F59" i="15"/>
  <c r="F63" i="15" s="1"/>
  <c r="F71" i="15" s="1"/>
  <c r="F44" i="15"/>
  <c r="E57" i="15"/>
  <c r="E56" i="15"/>
  <c r="E55" i="15"/>
  <c r="E54" i="15"/>
  <c r="E53" i="15"/>
  <c r="E52" i="15"/>
  <c r="E51" i="15"/>
  <c r="E50" i="15"/>
  <c r="E49" i="15"/>
  <c r="E48" i="15"/>
  <c r="E47" i="15"/>
  <c r="F66" i="16"/>
  <c r="F57" i="16"/>
  <c r="C59" i="16" s="1"/>
  <c r="E59" i="16" s="1"/>
  <c r="F42" i="16"/>
  <c r="H61" i="16"/>
  <c r="I59" i="16"/>
  <c r="I55" i="16"/>
  <c r="E55" i="16"/>
  <c r="I54" i="16"/>
  <c r="E54" i="16"/>
  <c r="I53" i="16"/>
  <c r="E53" i="16"/>
  <c r="I52" i="16"/>
  <c r="E52" i="16"/>
  <c r="I51" i="16"/>
  <c r="E51" i="16"/>
  <c r="I50" i="16"/>
  <c r="E50" i="16"/>
  <c r="I49" i="16"/>
  <c r="E49" i="16"/>
  <c r="I48" i="16"/>
  <c r="E48" i="16"/>
  <c r="I47" i="16"/>
  <c r="I46" i="16"/>
  <c r="E46" i="16"/>
  <c r="I45" i="16"/>
  <c r="E45" i="16"/>
  <c r="E52" i="27"/>
  <c r="I52" i="27"/>
  <c r="F69" i="27"/>
  <c r="F59" i="27"/>
  <c r="F63" i="27" s="1"/>
  <c r="F44" i="27"/>
  <c r="C72" i="27"/>
  <c r="H63" i="27"/>
  <c r="I63" i="27"/>
  <c r="I61" i="27"/>
  <c r="C61" i="27"/>
  <c r="E61" i="27" s="1"/>
  <c r="I57" i="27"/>
  <c r="C57" i="27"/>
  <c r="E57" i="27"/>
  <c r="I56" i="27"/>
  <c r="C56" i="27"/>
  <c r="E56" i="27" s="1"/>
  <c r="I55" i="27"/>
  <c r="C55" i="27"/>
  <c r="E55" i="27"/>
  <c r="I54" i="27"/>
  <c r="C54" i="27"/>
  <c r="E54" i="27" s="1"/>
  <c r="I53" i="27"/>
  <c r="E53" i="27"/>
  <c r="I51" i="27"/>
  <c r="E51" i="27"/>
  <c r="I50" i="27"/>
  <c r="C50" i="27"/>
  <c r="E50" i="27"/>
  <c r="I49" i="27"/>
  <c r="E49" i="27"/>
  <c r="I48" i="27"/>
  <c r="E48" i="27"/>
  <c r="E47" i="27"/>
  <c r="F60" i="22"/>
  <c r="F52" i="22"/>
  <c r="C54" i="22" s="1"/>
  <c r="E54" i="22" s="1"/>
  <c r="F37" i="22"/>
  <c r="C50" i="22"/>
  <c r="C63" i="22"/>
  <c r="I58" i="22"/>
  <c r="H56" i="22"/>
  <c r="I54" i="22"/>
  <c r="I50" i="22"/>
  <c r="I49" i="22"/>
  <c r="C49" i="22"/>
  <c r="E49" i="22" s="1"/>
  <c r="I48" i="22"/>
  <c r="C48" i="22"/>
  <c r="E48" i="22" s="1"/>
  <c r="I47" i="22"/>
  <c r="C47" i="22"/>
  <c r="E47" i="22"/>
  <c r="I45" i="22"/>
  <c r="E45" i="22"/>
  <c r="I44" i="22"/>
  <c r="E44" i="22"/>
  <c r="I43" i="22"/>
  <c r="E43" i="22"/>
  <c r="I42" i="22"/>
  <c r="E42" i="22"/>
  <c r="I41" i="22"/>
  <c r="E41" i="22"/>
  <c r="C40" i="22"/>
  <c r="F61" i="21"/>
  <c r="F53" i="21"/>
  <c r="F57" i="21" s="1"/>
  <c r="F64" i="21" s="1"/>
  <c r="F36" i="21"/>
  <c r="F38" i="21"/>
  <c r="C44" i="21"/>
  <c r="C50" i="21" s="1"/>
  <c r="E50" i="21" s="1"/>
  <c r="E47" i="21"/>
  <c r="E46" i="21"/>
  <c r="E45" i="21"/>
  <c r="E43" i="21"/>
  <c r="E42" i="21"/>
  <c r="E41" i="21"/>
  <c r="F72" i="17"/>
  <c r="F63" i="17"/>
  <c r="F67" i="17"/>
  <c r="I67" i="17" s="1"/>
  <c r="F48" i="17"/>
  <c r="F77" i="17"/>
  <c r="H67" i="17"/>
  <c r="I65" i="17"/>
  <c r="C65" i="17"/>
  <c r="E65" i="17" s="1"/>
  <c r="I61" i="17"/>
  <c r="E61" i="17"/>
  <c r="I60" i="17"/>
  <c r="E60" i="17"/>
  <c r="I59" i="17"/>
  <c r="E59" i="17"/>
  <c r="I58" i="17"/>
  <c r="E58" i="17"/>
  <c r="I57" i="17"/>
  <c r="E57" i="17"/>
  <c r="I56" i="17"/>
  <c r="E56" i="17"/>
  <c r="I55" i="17"/>
  <c r="E55" i="17"/>
  <c r="I54" i="17"/>
  <c r="E54" i="17"/>
  <c r="I53" i="17"/>
  <c r="E53" i="17"/>
  <c r="I52" i="17"/>
  <c r="E52" i="17"/>
  <c r="I51" i="17"/>
  <c r="E51" i="17"/>
  <c r="F42" i="5"/>
  <c r="I42" i="5" s="1"/>
  <c r="F44" i="5"/>
  <c r="I44" i="5"/>
  <c r="F45" i="5"/>
  <c r="F46" i="5"/>
  <c r="E46" i="5" s="1"/>
  <c r="I46" i="5"/>
  <c r="F47" i="5"/>
  <c r="I47" i="5" s="1"/>
  <c r="F48" i="5"/>
  <c r="I48" i="5" s="1"/>
  <c r="F49" i="5"/>
  <c r="I49" i="5" s="1"/>
  <c r="F50" i="5"/>
  <c r="E50" i="5"/>
  <c r="F55" i="5"/>
  <c r="I55" i="5"/>
  <c r="F41" i="5"/>
  <c r="I41" i="5" s="1"/>
  <c r="F43" i="5"/>
  <c r="F51" i="5"/>
  <c r="F36" i="5"/>
  <c r="F37" i="5"/>
  <c r="F38" i="5" s="1"/>
  <c r="C46" i="5"/>
  <c r="C47" i="5"/>
  <c r="C51" i="5"/>
  <c r="C64" i="5" s="1"/>
  <c r="C50" i="5"/>
  <c r="C49" i="5"/>
  <c r="E49" i="5" s="1"/>
  <c r="C48" i="5"/>
  <c r="E48" i="5"/>
  <c r="C44" i="5"/>
  <c r="F61" i="5"/>
  <c r="E42" i="5"/>
  <c r="E44" i="5"/>
  <c r="H55" i="9"/>
  <c r="F33" i="9"/>
  <c r="F36" i="9" s="1"/>
  <c r="I49" i="9"/>
  <c r="F51" i="9"/>
  <c r="E39" i="9"/>
  <c r="I39" i="9"/>
  <c r="C49" i="9"/>
  <c r="C62" i="9" s="1"/>
  <c r="C48" i="9"/>
  <c r="E48" i="9" s="1"/>
  <c r="C47" i="9"/>
  <c r="E47" i="9" s="1"/>
  <c r="C46" i="9"/>
  <c r="E46" i="9" s="1"/>
  <c r="I41" i="9"/>
  <c r="I42" i="9"/>
  <c r="I43" i="9"/>
  <c r="E45" i="9"/>
  <c r="E40" i="9"/>
  <c r="E41" i="9"/>
  <c r="F59" i="9"/>
  <c r="I40" i="9"/>
  <c r="I46" i="9"/>
  <c r="I47" i="9"/>
  <c r="I48" i="9"/>
  <c r="I53" i="9"/>
  <c r="E42" i="9"/>
  <c r="E43" i="9"/>
  <c r="F70" i="29"/>
  <c r="F60" i="29"/>
  <c r="F64" i="29"/>
  <c r="F45" i="29"/>
  <c r="C73" i="29"/>
  <c r="H64" i="29"/>
  <c r="I62" i="29"/>
  <c r="I58" i="29"/>
  <c r="C58" i="29"/>
  <c r="E58" i="29"/>
  <c r="I57" i="29"/>
  <c r="C57" i="29"/>
  <c r="E57" i="29" s="1"/>
  <c r="I56" i="29"/>
  <c r="C56" i="29"/>
  <c r="E56" i="29"/>
  <c r="I55" i="29"/>
  <c r="C55" i="29"/>
  <c r="E55" i="29" s="1"/>
  <c r="I53" i="29"/>
  <c r="E53" i="29"/>
  <c r="I52" i="29"/>
  <c r="E52" i="29"/>
  <c r="I51" i="29"/>
  <c r="C51" i="29"/>
  <c r="E51" i="29"/>
  <c r="I50" i="29"/>
  <c r="E50" i="29"/>
  <c r="I49" i="29"/>
  <c r="E49" i="29"/>
  <c r="E48" i="29"/>
  <c r="F49" i="10"/>
  <c r="E49" i="10" s="1"/>
  <c r="H58" i="10"/>
  <c r="F62" i="10"/>
  <c r="I56" i="10"/>
  <c r="C52" i="10"/>
  <c r="C51" i="10"/>
  <c r="C50" i="10"/>
  <c r="E50" i="10" s="1"/>
  <c r="C49" i="10"/>
  <c r="C45" i="10"/>
  <c r="F39" i="10"/>
  <c r="E42" i="10"/>
  <c r="E44" i="10"/>
  <c r="I52" i="10"/>
  <c r="I43" i="10"/>
  <c r="E45" i="10"/>
  <c r="I45" i="10"/>
  <c r="E46" i="10"/>
  <c r="I46" i="10"/>
  <c r="E48" i="10"/>
  <c r="I48" i="10"/>
  <c r="I49" i="10"/>
  <c r="I50" i="10"/>
  <c r="E51" i="10"/>
  <c r="I51" i="10"/>
  <c r="F54" i="10"/>
  <c r="E43" i="10"/>
  <c r="E61" i="11"/>
  <c r="C65" i="11"/>
  <c r="C64" i="11"/>
  <c r="E64" i="11" s="1"/>
  <c r="C63" i="11"/>
  <c r="C62" i="11"/>
  <c r="E62" i="11" s="1"/>
  <c r="F67" i="11"/>
  <c r="F71" i="11"/>
  <c r="H71" i="11"/>
  <c r="I71" i="11"/>
  <c r="E56" i="11"/>
  <c r="E57" i="11"/>
  <c r="I65" i="11"/>
  <c r="F75" i="11"/>
  <c r="I56" i="11"/>
  <c r="I58" i="11"/>
  <c r="I59" i="11"/>
  <c r="I60" i="11"/>
  <c r="I62" i="11"/>
  <c r="I63" i="11"/>
  <c r="I64" i="11"/>
  <c r="I69" i="11"/>
  <c r="F52" i="11"/>
  <c r="C78" i="11"/>
  <c r="C69" i="11"/>
  <c r="E69" i="11" s="1"/>
  <c r="E58" i="11"/>
  <c r="E59" i="11"/>
  <c r="E60" i="11"/>
  <c r="E63" i="11"/>
  <c r="E65" i="11"/>
  <c r="E55" i="11"/>
  <c r="F56" i="12"/>
  <c r="C45" i="12"/>
  <c r="E45" i="12" s="1"/>
  <c r="I45" i="12"/>
  <c r="I46" i="12"/>
  <c r="I47" i="12"/>
  <c r="I48" i="12"/>
  <c r="I49" i="12"/>
  <c r="I50" i="12"/>
  <c r="I51" i="12"/>
  <c r="I52" i="12"/>
  <c r="I53" i="12"/>
  <c r="I58" i="12"/>
  <c r="C51" i="12"/>
  <c r="E51" i="12" s="1"/>
  <c r="C52" i="12"/>
  <c r="C53" i="12"/>
  <c r="E53" i="12"/>
  <c r="C54" i="12"/>
  <c r="E54" i="12" s="1"/>
  <c r="E50" i="12"/>
  <c r="F60" i="12"/>
  <c r="E46" i="12"/>
  <c r="F64" i="12"/>
  <c r="F67" i="12"/>
  <c r="F41" i="12"/>
  <c r="C67" i="12"/>
  <c r="C58" i="12"/>
  <c r="E58" i="12" s="1"/>
  <c r="E47" i="12"/>
  <c r="E48" i="12"/>
  <c r="E49" i="12"/>
  <c r="E52" i="12"/>
  <c r="F58" i="37"/>
  <c r="F62" i="37" s="1"/>
  <c r="C60" i="37"/>
  <c r="E60" i="37" s="1"/>
  <c r="F71" i="37"/>
  <c r="C42" i="37" s="1"/>
  <c r="E42" i="37" s="1"/>
  <c r="I50" i="37"/>
  <c r="E50" i="37"/>
  <c r="F66" i="21"/>
  <c r="E73" i="36"/>
  <c r="C44" i="36"/>
  <c r="E44" i="36"/>
  <c r="C42" i="36"/>
  <c r="E42" i="36"/>
  <c r="C43" i="36"/>
  <c r="E43" i="36" s="1"/>
  <c r="E50" i="22"/>
  <c r="F74" i="27"/>
  <c r="F72" i="27"/>
  <c r="C61" i="8"/>
  <c r="E61" i="8"/>
  <c r="F70" i="8"/>
  <c r="F78" i="11"/>
  <c r="C62" i="29"/>
  <c r="E62" i="29" s="1"/>
  <c r="E41" i="5"/>
  <c r="E47" i="5"/>
  <c r="I50" i="5"/>
  <c r="I45" i="5"/>
  <c r="E45" i="5"/>
  <c r="F75" i="17"/>
  <c r="C49" i="21"/>
  <c r="E49" i="21" s="1"/>
  <c r="C55" i="21"/>
  <c r="E55" i="21" s="1"/>
  <c r="I63" i="15"/>
  <c r="F72" i="8"/>
  <c r="F79" i="32"/>
  <c r="C64" i="32" s="1"/>
  <c r="I66" i="32"/>
  <c r="J66" i="32"/>
  <c r="C63" i="33"/>
  <c r="E63" i="33" s="1"/>
  <c r="F65" i="33"/>
  <c r="C64" i="30"/>
  <c r="E64" i="30"/>
  <c r="F66" i="30"/>
  <c r="F74" i="34"/>
  <c r="F76" i="34"/>
  <c r="E51" i="19"/>
  <c r="F64" i="35"/>
  <c r="F60" i="4"/>
  <c r="F62" i="6"/>
  <c r="E51" i="6"/>
  <c r="C42" i="8"/>
  <c r="E42" i="8"/>
  <c r="C43" i="8"/>
  <c r="E43" i="8"/>
  <c r="E70" i="8"/>
  <c r="C41" i="8"/>
  <c r="E41" i="8"/>
  <c r="C49" i="32"/>
  <c r="C45" i="34"/>
  <c r="E45" i="34" s="1"/>
  <c r="I66" i="30"/>
  <c r="F75" i="30"/>
  <c r="F76" i="33"/>
  <c r="I65" i="33"/>
  <c r="F74" i="33"/>
  <c r="C44" i="33" s="1"/>
  <c r="E44" i="33" s="1"/>
  <c r="C64" i="6"/>
  <c r="E64" i="6"/>
  <c r="F66" i="6"/>
  <c r="F73" i="35"/>
  <c r="I64" i="35"/>
  <c r="C42" i="15"/>
  <c r="E42" i="15" s="1"/>
  <c r="C43" i="27"/>
  <c r="E43" i="27" s="1"/>
  <c r="C42" i="27"/>
  <c r="E42" i="27" s="1"/>
  <c r="C64" i="35"/>
  <c r="C60" i="35"/>
  <c r="C47" i="30"/>
  <c r="C62" i="30"/>
  <c r="C71" i="33"/>
  <c r="C46" i="33"/>
  <c r="C65" i="33"/>
  <c r="C61" i="33"/>
  <c r="C43" i="33"/>
  <c r="E43" i="33" s="1"/>
  <c r="C45" i="33"/>
  <c r="E45" i="33" s="1"/>
  <c r="I66" i="6"/>
  <c r="F73" i="6"/>
  <c r="F75" i="6"/>
  <c r="C62" i="6" s="1"/>
  <c r="C42" i="35"/>
  <c r="E42" i="35" s="1"/>
  <c r="C43" i="35"/>
  <c r="E43" i="35" s="1"/>
  <c r="C46" i="30"/>
  <c r="E46" i="30" s="1"/>
  <c r="C44" i="30"/>
  <c r="E44" i="30" s="1"/>
  <c r="E75" i="30"/>
  <c r="C45" i="30"/>
  <c r="E45" i="30"/>
  <c r="C66" i="6"/>
  <c r="C70" i="6"/>
  <c r="C47" i="6"/>
  <c r="C64" i="36" l="1"/>
  <c r="C60" i="36"/>
  <c r="C70" i="36"/>
  <c r="E75" i="17"/>
  <c r="C45" i="17"/>
  <c r="E45" i="17" s="1"/>
  <c r="C47" i="17"/>
  <c r="E47" i="17" s="1"/>
  <c r="C46" i="17"/>
  <c r="E46" i="17" s="1"/>
  <c r="C41" i="27"/>
  <c r="E41" i="27" s="1"/>
  <c r="E72" i="27"/>
  <c r="F73" i="15"/>
  <c r="F64" i="14"/>
  <c r="C62" i="14"/>
  <c r="E62" i="14" s="1"/>
  <c r="F69" i="12"/>
  <c r="I60" i="12"/>
  <c r="F78" i="7"/>
  <c r="F80" i="7"/>
  <c r="I71" i="7"/>
  <c r="F65" i="24"/>
  <c r="C59" i="27"/>
  <c r="C69" i="27"/>
  <c r="C63" i="27"/>
  <c r="C44" i="27"/>
  <c r="C48" i="17"/>
  <c r="C67" i="17"/>
  <c r="C72" i="30"/>
  <c r="C66" i="30"/>
  <c r="C57" i="21"/>
  <c r="C53" i="21"/>
  <c r="C38" i="21"/>
  <c r="I64" i="29"/>
  <c r="F73" i="29"/>
  <c r="F55" i="9"/>
  <c r="C53" i="9"/>
  <c r="E53" i="9" s="1"/>
  <c r="C51" i="21"/>
  <c r="C48" i="21"/>
  <c r="E48" i="21" s="1"/>
  <c r="E44" i="21"/>
  <c r="I57" i="23"/>
  <c r="F66" i="23"/>
  <c r="F68" i="23"/>
  <c r="C62" i="4"/>
  <c r="E62" i="4" s="1"/>
  <c r="F64" i="4"/>
  <c r="C43" i="34"/>
  <c r="E43" i="34" s="1"/>
  <c r="C44" i="34"/>
  <c r="E44" i="34" s="1"/>
  <c r="E74" i="34"/>
  <c r="F65" i="25"/>
  <c r="I63" i="26"/>
  <c r="F72" i="26"/>
  <c r="C61" i="34"/>
  <c r="C65" i="34"/>
  <c r="E73" i="6"/>
  <c r="C44" i="6"/>
  <c r="E44" i="6" s="1"/>
  <c r="C45" i="6"/>
  <c r="E45" i="6" s="1"/>
  <c r="C46" i="6"/>
  <c r="E46" i="6" s="1"/>
  <c r="C71" i="34"/>
  <c r="C41" i="37"/>
  <c r="E41" i="37" s="1"/>
  <c r="F75" i="29"/>
  <c r="C63" i="17"/>
  <c r="F74" i="26"/>
  <c r="C69" i="26" s="1"/>
  <c r="C45" i="36"/>
  <c r="C62" i="2"/>
  <c r="E62" i="2" s="1"/>
  <c r="F64" i="2"/>
  <c r="C56" i="10"/>
  <c r="E56" i="10" s="1"/>
  <c r="F58" i="10"/>
  <c r="C56" i="12"/>
  <c r="C72" i="17"/>
  <c r="C37" i="21"/>
  <c r="E37" i="21" s="1"/>
  <c r="C35" i="21"/>
  <c r="E35" i="21" s="1"/>
  <c r="C36" i="21"/>
  <c r="E36" i="21" s="1"/>
  <c r="F45" i="4"/>
  <c r="I43" i="4"/>
  <c r="E43" i="5"/>
  <c r="F53" i="5"/>
  <c r="C46" i="34"/>
  <c r="C63" i="24"/>
  <c r="E63" i="24" s="1"/>
  <c r="E51" i="5"/>
  <c r="C61" i="21"/>
  <c r="I52" i="4"/>
  <c r="E52" i="4"/>
  <c r="J68" i="32"/>
  <c r="E71" i="37"/>
  <c r="C40" i="37"/>
  <c r="E40" i="37" s="1"/>
  <c r="C35" i="19"/>
  <c r="E35" i="19" s="1"/>
  <c r="C37" i="19"/>
  <c r="E37" i="19" s="1"/>
  <c r="E64" i="19"/>
  <c r="F73" i="37"/>
  <c r="I62" i="37"/>
  <c r="C43" i="15"/>
  <c r="E43" i="15" s="1"/>
  <c r="C41" i="15"/>
  <c r="E41" i="15" s="1"/>
  <c r="E71" i="15"/>
  <c r="C61" i="19"/>
  <c r="C44" i="35"/>
  <c r="E44" i="35" s="1"/>
  <c r="E73" i="35"/>
  <c r="C41" i="12"/>
  <c r="F80" i="11"/>
  <c r="C75" i="11" s="1"/>
  <c r="C65" i="10"/>
  <c r="E52" i="10"/>
  <c r="F66" i="19"/>
  <c r="C67" i="8"/>
  <c r="C63" i="8"/>
  <c r="C59" i="8"/>
  <c r="C44" i="8"/>
  <c r="C50" i="11"/>
  <c r="E50" i="11" s="1"/>
  <c r="C49" i="11"/>
  <c r="E49" i="11" s="1"/>
  <c r="E78" i="11"/>
  <c r="C51" i="11"/>
  <c r="E51" i="11" s="1"/>
  <c r="C38" i="12"/>
  <c r="E38" i="12" s="1"/>
  <c r="C39" i="12"/>
  <c r="E39" i="12" s="1"/>
  <c r="C40" i="12"/>
  <c r="E40" i="12" s="1"/>
  <c r="E67" i="12"/>
  <c r="C61" i="28"/>
  <c r="E61" i="28" s="1"/>
  <c r="F63" i="28"/>
  <c r="C68" i="32"/>
  <c r="I65" i="34"/>
  <c r="E74" i="33"/>
  <c r="F60" i="31"/>
  <c r="C70" i="35"/>
  <c r="F77" i="32"/>
  <c r="E49" i="9"/>
  <c r="F61" i="16"/>
  <c r="C61" i="26"/>
  <c r="E61" i="26" s="1"/>
  <c r="E60" i="6"/>
  <c r="F64" i="18"/>
  <c r="F56" i="22"/>
  <c r="C61" i="15"/>
  <c r="E61" i="15" s="1"/>
  <c r="C69" i="7"/>
  <c r="E69" i="7" s="1"/>
  <c r="I57" i="19"/>
  <c r="I61" i="38"/>
  <c r="F72" i="38"/>
  <c r="C67" i="38" s="1"/>
  <c r="F70" i="38"/>
  <c r="C40" i="38" s="1"/>
  <c r="E40" i="38" s="1"/>
  <c r="C59" i="38"/>
  <c r="E59" i="38" s="1"/>
  <c r="I64" i="4" l="1"/>
  <c r="F73" i="4"/>
  <c r="F75" i="4"/>
  <c r="C38" i="23"/>
  <c r="C57" i="23"/>
  <c r="C63" i="23"/>
  <c r="C53" i="23"/>
  <c r="F74" i="18"/>
  <c r="F72" i="18"/>
  <c r="F74" i="28"/>
  <c r="I63" i="28"/>
  <c r="F72" i="28"/>
  <c r="C36" i="23"/>
  <c r="E36" i="23" s="1"/>
  <c r="C37" i="23"/>
  <c r="E37" i="23" s="1"/>
  <c r="C35" i="23"/>
  <c r="E35" i="23" s="1"/>
  <c r="E66" i="23"/>
  <c r="I65" i="24"/>
  <c r="F74" i="24"/>
  <c r="F76" i="24"/>
  <c r="C63" i="15"/>
  <c r="C44" i="15"/>
  <c r="C59" i="15"/>
  <c r="C41" i="26"/>
  <c r="E41" i="26" s="1"/>
  <c r="C43" i="26"/>
  <c r="E43" i="26" s="1"/>
  <c r="C42" i="26"/>
  <c r="E42" i="26" s="1"/>
  <c r="E72" i="26"/>
  <c r="C68" i="15"/>
  <c r="F74" i="25"/>
  <c r="F76" i="25"/>
  <c r="I65" i="25"/>
  <c r="E78" i="7"/>
  <c r="C49" i="7"/>
  <c r="E49" i="7" s="1"/>
  <c r="C50" i="7"/>
  <c r="E50" i="7" s="1"/>
  <c r="C51" i="7"/>
  <c r="E51" i="7" s="1"/>
  <c r="C52" i="7"/>
  <c r="C67" i="7"/>
  <c r="C75" i="7"/>
  <c r="C71" i="7"/>
  <c r="C57" i="19"/>
  <c r="C38" i="19"/>
  <c r="C53" i="19"/>
  <c r="C60" i="29"/>
  <c r="C64" i="29"/>
  <c r="C70" i="29"/>
  <c r="C64" i="21"/>
  <c r="E64" i="21" s="1"/>
  <c r="E51" i="21"/>
  <c r="F72" i="14"/>
  <c r="I64" i="14"/>
  <c r="F74" i="14"/>
  <c r="F63" i="22"/>
  <c r="I56" i="22"/>
  <c r="C45" i="4"/>
  <c r="C62" i="37"/>
  <c r="C68" i="37"/>
  <c r="C43" i="37"/>
  <c r="C58" i="37"/>
  <c r="C60" i="12"/>
  <c r="C64" i="12"/>
  <c r="F71" i="2"/>
  <c r="F73" i="2"/>
  <c r="I61" i="16"/>
  <c r="F69" i="16"/>
  <c r="F71" i="16"/>
  <c r="C45" i="29"/>
  <c r="F65" i="22"/>
  <c r="C52" i="11"/>
  <c r="C71" i="11"/>
  <c r="C67" i="11"/>
  <c r="E73" i="29"/>
  <c r="C43" i="29"/>
  <c r="E43" i="29" s="1"/>
  <c r="C42" i="29"/>
  <c r="E42" i="29" s="1"/>
  <c r="C44" i="29"/>
  <c r="E44" i="29" s="1"/>
  <c r="C44" i="26"/>
  <c r="C63" i="26"/>
  <c r="C59" i="26"/>
  <c r="C46" i="32"/>
  <c r="E46" i="32" s="1"/>
  <c r="E77" i="32"/>
  <c r="C47" i="32"/>
  <c r="E47" i="32" s="1"/>
  <c r="C48" i="32"/>
  <c r="E48" i="32" s="1"/>
  <c r="I60" i="31"/>
  <c r="F69" i="31"/>
  <c r="F71" i="31"/>
  <c r="F57" i="5"/>
  <c r="C55" i="5"/>
  <c r="E55" i="5" s="1"/>
  <c r="F67" i="10"/>
  <c r="I58" i="10"/>
  <c r="F65" i="10"/>
  <c r="I55" i="9"/>
  <c r="F64" i="9"/>
  <c r="F62" i="9"/>
  <c r="C61" i="38"/>
  <c r="C41" i="38"/>
  <c r="E41" i="38" s="1"/>
  <c r="E70" i="38"/>
  <c r="C39" i="38"/>
  <c r="E39" i="38" s="1"/>
  <c r="C57" i="38"/>
  <c r="C42" i="38"/>
  <c r="E69" i="31" l="1"/>
  <c r="C39" i="31"/>
  <c r="E39" i="31" s="1"/>
  <c r="C40" i="31"/>
  <c r="E40" i="31" s="1"/>
  <c r="C38" i="31"/>
  <c r="E38" i="31" s="1"/>
  <c r="C43" i="18"/>
  <c r="E43" i="18" s="1"/>
  <c r="E72" i="18"/>
  <c r="C44" i="18"/>
  <c r="E44" i="18" s="1"/>
  <c r="C42" i="18"/>
  <c r="E42" i="18" s="1"/>
  <c r="I68" i="18"/>
  <c r="C44" i="2"/>
  <c r="E44" i="2" s="1"/>
  <c r="C42" i="2"/>
  <c r="E42" i="2" s="1"/>
  <c r="E71" i="2"/>
  <c r="C43" i="2"/>
  <c r="E43" i="2" s="1"/>
  <c r="C69" i="18"/>
  <c r="C64" i="18"/>
  <c r="C60" i="18"/>
  <c r="C45" i="18"/>
  <c r="C41" i="28"/>
  <c r="E41" i="28" s="1"/>
  <c r="C42" i="28"/>
  <c r="E42" i="28" s="1"/>
  <c r="C43" i="28"/>
  <c r="E43" i="28" s="1"/>
  <c r="E72" i="28"/>
  <c r="C60" i="31"/>
  <c r="C56" i="31"/>
  <c r="C66" i="31"/>
  <c r="C41" i="31"/>
  <c r="C69" i="28"/>
  <c r="C63" i="28"/>
  <c r="C44" i="28"/>
  <c r="C59" i="28"/>
  <c r="C45" i="14"/>
  <c r="C69" i="14"/>
  <c r="C60" i="14"/>
  <c r="C64" i="14"/>
  <c r="F82" i="2"/>
  <c r="C64" i="2"/>
  <c r="C68" i="2"/>
  <c r="C60" i="2"/>
  <c r="C45" i="2"/>
  <c r="C46" i="24"/>
  <c r="C65" i="24"/>
  <c r="C71" i="24"/>
  <c r="C61" i="24"/>
  <c r="C55" i="9"/>
  <c r="C51" i="9"/>
  <c r="C59" i="9"/>
  <c r="C36" i="9"/>
  <c r="E74" i="24"/>
  <c r="C44" i="24"/>
  <c r="E44" i="24" s="1"/>
  <c r="C43" i="24"/>
  <c r="E43" i="24" s="1"/>
  <c r="C45" i="24"/>
  <c r="E45" i="24" s="1"/>
  <c r="C37" i="22"/>
  <c r="C56" i="22"/>
  <c r="C60" i="22"/>
  <c r="C52" i="22"/>
  <c r="C65" i="25"/>
  <c r="C46" i="25"/>
  <c r="C71" i="25"/>
  <c r="C61" i="25"/>
  <c r="F64" i="5"/>
  <c r="F66" i="5"/>
  <c r="I57" i="5"/>
  <c r="C37" i="10"/>
  <c r="E37" i="10" s="1"/>
  <c r="C38" i="10"/>
  <c r="E38" i="10" s="1"/>
  <c r="C36" i="10"/>
  <c r="E36" i="10" s="1"/>
  <c r="E65" i="10"/>
  <c r="E74" i="25"/>
  <c r="C44" i="25"/>
  <c r="E44" i="25" s="1"/>
  <c r="C45" i="25"/>
  <c r="E45" i="25" s="1"/>
  <c r="C43" i="25"/>
  <c r="E43" i="25" s="1"/>
  <c r="C64" i="4"/>
  <c r="C70" i="4"/>
  <c r="C60" i="4"/>
  <c r="C42" i="14"/>
  <c r="E42" i="14" s="1"/>
  <c r="C43" i="14"/>
  <c r="E43" i="14" s="1"/>
  <c r="C44" i="14"/>
  <c r="E44" i="14" s="1"/>
  <c r="E72" i="14"/>
  <c r="E62" i="9"/>
  <c r="C35" i="9"/>
  <c r="E35" i="9" s="1"/>
  <c r="C33" i="9"/>
  <c r="E33" i="9" s="1"/>
  <c r="C34" i="9"/>
  <c r="E34" i="9" s="1"/>
  <c r="C61" i="16"/>
  <c r="C57" i="16"/>
  <c r="C66" i="16"/>
  <c r="C42" i="16"/>
  <c r="C58" i="10"/>
  <c r="C62" i="10"/>
  <c r="C39" i="10"/>
  <c r="C54" i="10"/>
  <c r="C41" i="16"/>
  <c r="E41" i="16" s="1"/>
  <c r="C39" i="16"/>
  <c r="E39" i="16" s="1"/>
  <c r="E69" i="16"/>
  <c r="C40" i="16"/>
  <c r="E40" i="16" s="1"/>
  <c r="C34" i="22"/>
  <c r="E34" i="22" s="1"/>
  <c r="C36" i="22"/>
  <c r="E36" i="22" s="1"/>
  <c r="E63" i="22"/>
  <c r="C35" i="22"/>
  <c r="E35" i="22" s="1"/>
  <c r="C43" i="4"/>
  <c r="E43" i="4" s="1"/>
  <c r="C44" i="4"/>
  <c r="E44" i="4" s="1"/>
  <c r="C42" i="4"/>
  <c r="E42" i="4" s="1"/>
  <c r="E73" i="4"/>
  <c r="C37" i="5" l="1"/>
  <c r="E37" i="5" s="1"/>
  <c r="C35" i="5"/>
  <c r="E35" i="5" s="1"/>
  <c r="E64" i="5"/>
  <c r="C36" i="5"/>
  <c r="E36" i="5" s="1"/>
  <c r="C57" i="5"/>
  <c r="C61" i="5"/>
  <c r="C38" i="5"/>
  <c r="C5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author>
  </authors>
  <commentList>
    <comment ref="B42" authorId="0" shapeId="0" xr:uid="{F6CC50EA-8045-4BE4-9F90-166D4082C2E3}">
      <text>
        <r>
          <rPr>
            <b/>
            <sz val="8"/>
            <color indexed="81"/>
            <rFont val="Tahoma"/>
            <family val="2"/>
          </rPr>
          <t>David:</t>
        </r>
        <r>
          <rPr>
            <sz val="8"/>
            <color indexed="81"/>
            <rFont val="Tahoma"/>
            <family val="2"/>
          </rPr>
          <t xml:space="preserve">
Statistics NZ indices - Table 2, construction (PPIQ.SNE) column. September 2015  end date as escalation paid. Use mid point March and June 2021 indexes when published.</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David</author>
    <author>david</author>
  </authors>
  <commentList>
    <comment ref="B30" authorId="0" shapeId="0" xr:uid="{00000000-0006-0000-0800-000001000000}">
      <text>
        <r>
          <rPr>
            <b/>
            <sz val="8"/>
            <color indexed="81"/>
            <rFont val="Tahoma"/>
            <family val="2"/>
          </rPr>
          <t>David:</t>
        </r>
        <r>
          <rPr>
            <sz val="8"/>
            <color indexed="81"/>
            <rFont val="Tahoma"/>
            <family val="2"/>
          </rPr>
          <t xml:space="preserve">
Statistics NZ indices - Table 2, construction (PPIQ.SNE) column. June 07 being latest indice available. Producers Price Index inputs./products and services/tables
</t>
        </r>
      </text>
    </comment>
    <comment ref="B34" authorId="1" shapeId="0" xr:uid="{00000000-0006-0000-0800-000002000000}">
      <text>
        <r>
          <rPr>
            <b/>
            <sz val="8"/>
            <color indexed="81"/>
            <rFont val="Tahoma"/>
            <family val="2"/>
          </rPr>
          <t>david:</t>
        </r>
        <r>
          <rPr>
            <sz val="8"/>
            <color indexed="81"/>
            <rFont val="Tahoma"/>
            <family val="2"/>
          </rPr>
          <t xml:space="preserve">
Best dealt with as a utility relocation (services element) cost. Doesn’t meet criteria for Non roading expense as detailed in IG memo 15 Nov 2002</t>
        </r>
      </text>
    </comment>
    <comment ref="H46" authorId="1" shapeId="0" xr:uid="{00000000-0006-0000-0800-000003000000}">
      <text>
        <r>
          <rPr>
            <b/>
            <sz val="8"/>
            <color indexed="81"/>
            <rFont val="Tahoma"/>
            <family val="2"/>
          </rPr>
          <t>david:</t>
        </r>
        <r>
          <rPr>
            <sz val="8"/>
            <color indexed="81"/>
            <rFont val="Tahoma"/>
            <family val="2"/>
          </rPr>
          <t xml:space="preserve">
Excludes Dayworks and Provisional items.</t>
        </r>
      </text>
    </comment>
    <comment ref="E53" authorId="1" shapeId="0" xr:uid="{00000000-0006-0000-0800-000004000000}">
      <text>
        <r>
          <rPr>
            <b/>
            <sz val="8"/>
            <color indexed="81"/>
            <rFont val="Tahoma"/>
            <family val="2"/>
          </rPr>
          <t>david:</t>
        </r>
        <r>
          <rPr>
            <sz val="8"/>
            <color indexed="81"/>
            <rFont val="Tahoma"/>
            <family val="2"/>
          </rPr>
          <t xml:space="preserve">
see comment.</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David</author>
    <author>david</author>
  </authors>
  <commentList>
    <comment ref="B28" authorId="0" shapeId="0" xr:uid="{00000000-0006-0000-0900-000001000000}">
      <text>
        <r>
          <rPr>
            <b/>
            <sz val="8"/>
            <color indexed="81"/>
            <rFont val="Tahoma"/>
            <family val="2"/>
          </rPr>
          <t>David:</t>
        </r>
        <r>
          <rPr>
            <sz val="8"/>
            <color indexed="81"/>
            <rFont val="Tahoma"/>
            <family val="2"/>
          </rPr>
          <t xml:space="preserve">
Statistics NZ indices - Table 2, construction (PPIQ.SNE) column. June 06 being latest indice available</t>
        </r>
      </text>
    </comment>
    <comment ref="H42" authorId="1" shapeId="0" xr:uid="{00000000-0006-0000-0900-000002000000}">
      <text>
        <r>
          <rPr>
            <b/>
            <sz val="8"/>
            <color indexed="81"/>
            <rFont val="Tahoma"/>
            <family val="2"/>
          </rPr>
          <t>david:</t>
        </r>
        <r>
          <rPr>
            <sz val="8"/>
            <color indexed="81"/>
            <rFont val="Tahoma"/>
            <family val="2"/>
          </rPr>
          <t xml:space="preserve">
Excludes Dayworks and Provisional items.</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David</author>
    <author>david</author>
  </authors>
  <commentList>
    <comment ref="B27" authorId="0" shapeId="0" xr:uid="{00000000-0006-0000-0A00-000001000000}">
      <text>
        <r>
          <rPr>
            <b/>
            <sz val="8"/>
            <color indexed="81"/>
            <rFont val="Tahoma"/>
            <family val="2"/>
          </rPr>
          <t>David:</t>
        </r>
        <r>
          <rPr>
            <sz val="8"/>
            <color indexed="81"/>
            <rFont val="Tahoma"/>
            <family val="2"/>
          </rPr>
          <t xml:space="preserve">
Statistics NZ indices - Table 2, construction (PPIQ.SNE) column. March 2006. Closest to completion date.</t>
        </r>
      </text>
    </comment>
    <comment ref="H46" authorId="1" shapeId="0" xr:uid="{00000000-0006-0000-0A00-000002000000}">
      <text>
        <r>
          <rPr>
            <b/>
            <sz val="8"/>
            <color indexed="81"/>
            <rFont val="Tahoma"/>
            <family val="2"/>
          </rPr>
          <t>david:</t>
        </r>
        <r>
          <rPr>
            <sz val="8"/>
            <color indexed="81"/>
            <rFont val="Tahoma"/>
            <family val="2"/>
          </rPr>
          <t xml:space="preserve">
Excludes Dayworks and Provisional items.</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David</author>
    <author>david</author>
  </authors>
  <commentList>
    <comment ref="B31" authorId="0" shapeId="0" xr:uid="{00000000-0006-0000-0B00-000001000000}">
      <text>
        <r>
          <rPr>
            <b/>
            <sz val="8"/>
            <color indexed="81"/>
            <rFont val="Tahoma"/>
            <family val="2"/>
          </rPr>
          <t>David:</t>
        </r>
        <r>
          <rPr>
            <sz val="8"/>
            <color indexed="81"/>
            <rFont val="Tahoma"/>
            <family val="2"/>
          </rPr>
          <t xml:space="preserve">
Statistics NZ indices - Table 2, construction (PPIQ.SNE) column. September 2005.</t>
        </r>
      </text>
    </comment>
    <comment ref="H47" authorId="1" shapeId="0" xr:uid="{00000000-0006-0000-0B00-000002000000}">
      <text>
        <r>
          <rPr>
            <b/>
            <sz val="8"/>
            <color indexed="81"/>
            <rFont val="Tahoma"/>
            <family val="2"/>
          </rPr>
          <t>david:</t>
        </r>
        <r>
          <rPr>
            <sz val="8"/>
            <color indexed="81"/>
            <rFont val="Tahoma"/>
            <family val="2"/>
          </rPr>
          <t xml:space="preserve">
Excludes Dayworks and Provisional items.</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David</author>
    <author>david</author>
  </authors>
  <commentList>
    <comment ref="B31" authorId="0" shapeId="0" xr:uid="{00000000-0006-0000-0C00-000001000000}">
      <text>
        <r>
          <rPr>
            <b/>
            <sz val="8"/>
            <color indexed="81"/>
            <rFont val="Tahoma"/>
            <family val="2"/>
          </rPr>
          <t>David:</t>
        </r>
        <r>
          <rPr>
            <sz val="8"/>
            <color indexed="81"/>
            <rFont val="Tahoma"/>
            <family val="2"/>
          </rPr>
          <t xml:space="preserve">
Statistics NZ indices - Table 2, construction (PPIQ.SNE) column. Sept 05. Producer Price Indices Table 2</t>
        </r>
      </text>
    </comment>
    <comment ref="H50" authorId="1" shapeId="0" xr:uid="{00000000-0006-0000-0C00-000002000000}">
      <text>
        <r>
          <rPr>
            <b/>
            <sz val="8"/>
            <color indexed="81"/>
            <rFont val="Tahoma"/>
            <family val="2"/>
          </rPr>
          <t>david:</t>
        </r>
        <r>
          <rPr>
            <sz val="8"/>
            <color indexed="81"/>
            <rFont val="Tahoma"/>
            <family val="2"/>
          </rPr>
          <t xml:space="preserve">
Excludes Dayworks and Provisional items.</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David</author>
  </authors>
  <commentList>
    <comment ref="B32" authorId="0" shapeId="0" xr:uid="{00000000-0006-0000-0D00-000001000000}">
      <text>
        <r>
          <rPr>
            <b/>
            <sz val="8"/>
            <color indexed="81"/>
            <rFont val="Tahoma"/>
            <family val="2"/>
          </rPr>
          <t>David:</t>
        </r>
        <r>
          <rPr>
            <sz val="8"/>
            <color indexed="81"/>
            <rFont val="Tahoma"/>
            <family val="2"/>
          </rPr>
          <t xml:space="preserve">
Statistics NZ indices - Table 2, construction (PPIQ.SNE) column. From TNZ website.</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David</author>
    <author>david</author>
  </authors>
  <commentList>
    <comment ref="B30" authorId="0" shapeId="0" xr:uid="{00000000-0006-0000-0E00-000001000000}">
      <text>
        <r>
          <rPr>
            <b/>
            <sz val="8"/>
            <color indexed="81"/>
            <rFont val="Tahoma"/>
            <family val="2"/>
          </rPr>
          <t>David:</t>
        </r>
        <r>
          <rPr>
            <sz val="8"/>
            <color indexed="81"/>
            <rFont val="Tahoma"/>
            <family val="2"/>
          </rPr>
          <t xml:space="preserve">
Statistics NZ indices - Table 2, construction (PPIQ.SNE) column. Feb 04. Producer Price Indices Table 2</t>
        </r>
      </text>
    </comment>
    <comment ref="H47" authorId="1" shapeId="0" xr:uid="{00000000-0006-0000-0E00-000002000000}">
      <text>
        <r>
          <rPr>
            <b/>
            <sz val="8"/>
            <color indexed="81"/>
            <rFont val="Tahoma"/>
            <family val="2"/>
          </rPr>
          <t>david:</t>
        </r>
        <r>
          <rPr>
            <sz val="8"/>
            <color indexed="81"/>
            <rFont val="Tahoma"/>
            <family val="2"/>
          </rPr>
          <t xml:space="preserve">
Excludes Dayworks and Provisional items.</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David</author>
  </authors>
  <commentList>
    <comment ref="B30" authorId="0" shapeId="0" xr:uid="{00000000-0006-0000-0F00-000001000000}">
      <text>
        <r>
          <rPr>
            <b/>
            <sz val="8"/>
            <color indexed="81"/>
            <rFont val="Tahoma"/>
            <family val="2"/>
          </rPr>
          <t>David:</t>
        </r>
        <r>
          <rPr>
            <sz val="8"/>
            <color indexed="81"/>
            <rFont val="Tahoma"/>
            <family val="2"/>
          </rPr>
          <t xml:space="preserve">
Statistics NZ indices - Table 2, construction (PPIQ.SNE) column. From TNZ website.</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David</author>
  </authors>
  <commentList>
    <comment ref="B29" authorId="0" shapeId="0" xr:uid="{00000000-0006-0000-1000-000001000000}">
      <text>
        <r>
          <rPr>
            <b/>
            <sz val="8"/>
            <color indexed="81"/>
            <rFont val="Tahoma"/>
            <family val="2"/>
          </rPr>
          <t>David:</t>
        </r>
        <r>
          <rPr>
            <sz val="8"/>
            <color indexed="81"/>
            <rFont val="Tahoma"/>
            <family val="2"/>
          </rPr>
          <t xml:space="preserve">
Statistics NZ indices - Table 2, construction (PPIQ.SNE) column. From TNZ website.</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David</author>
  </authors>
  <commentList>
    <comment ref="I65" authorId="0" shapeId="0" xr:uid="{00000000-0006-0000-1300-000001000000}">
      <text>
        <r>
          <rPr>
            <b/>
            <sz val="8"/>
            <color indexed="81"/>
            <rFont val="Tahoma"/>
            <family val="2"/>
          </rPr>
          <t>David:</t>
        </r>
        <r>
          <rPr>
            <sz val="8"/>
            <color indexed="81"/>
            <rFont val="Tahoma"/>
            <family val="2"/>
          </rPr>
          <t xml:space="preserve">
includes signage, assume not included in original scope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DavidS</author>
  </authors>
  <commentList>
    <comment ref="G96" authorId="0" shapeId="0" xr:uid="{4AA61A9E-F391-4F97-BF62-4381F23E5BC9}">
      <text>
        <r>
          <rPr>
            <b/>
            <sz val="9"/>
            <color indexed="81"/>
            <rFont val="Tahoma"/>
            <family val="2"/>
          </rPr>
          <t>DavidS:</t>
        </r>
        <r>
          <rPr>
            <sz val="9"/>
            <color indexed="81"/>
            <rFont val="Tahoma"/>
            <family val="2"/>
          </rPr>
          <t xml:space="preserve">
added escalation from 2.12 PG tab</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IanG</author>
  </authors>
  <commentList>
    <comment ref="F36" authorId="0" shapeId="0" xr:uid="{00000000-0006-0000-1A00-000001000000}">
      <text>
        <r>
          <rPr>
            <b/>
            <sz val="8"/>
            <color indexed="81"/>
            <rFont val="Tahoma"/>
            <family val="2"/>
          </rPr>
          <t>IanG:</t>
        </r>
        <r>
          <rPr>
            <sz val="8"/>
            <color indexed="81"/>
            <rFont val="Tahoma"/>
            <family val="2"/>
          </rPr>
          <t xml:space="preserve">
Design Costs = $1.323M Opus
</t>
        </r>
      </text>
    </comment>
    <comment ref="F37" authorId="0" shapeId="0" xr:uid="{00000000-0006-0000-1A00-000002000000}">
      <text>
        <r>
          <rPr>
            <b/>
            <sz val="8"/>
            <color indexed="81"/>
            <rFont val="Tahoma"/>
            <family val="2"/>
          </rPr>
          <t>IanG:</t>
        </r>
        <r>
          <rPr>
            <sz val="8"/>
            <color indexed="81"/>
            <rFont val="Tahoma"/>
            <family val="2"/>
          </rPr>
          <t xml:space="preserve">
Project Management $360,000
Audit 4,000
Natural Gas 80,000
United Network 195,000
iwi monitoring 32,000
iwi other work 1,000
iwi partnering 1,000
Lakewood Roalty 250,000
Other Costs 185,000
</t>
        </r>
        <r>
          <rPr>
            <b/>
            <sz val="8"/>
            <color indexed="81"/>
            <rFont val="Tahoma"/>
            <family val="2"/>
          </rPr>
          <t xml:space="preserve">Total 1,108,000
</t>
        </r>
        <r>
          <rPr>
            <sz val="8"/>
            <color indexed="81"/>
            <rFont val="Tahoma"/>
            <family val="2"/>
          </rPr>
          <t xml:space="preserve">MSQA 2,301,130
</t>
        </r>
      </text>
    </comment>
    <comment ref="F41" authorId="0" shapeId="0" xr:uid="{00000000-0006-0000-1A00-000003000000}">
      <text>
        <r>
          <rPr>
            <b/>
            <sz val="8"/>
            <color indexed="81"/>
            <rFont val="Tahoma"/>
            <family val="2"/>
          </rPr>
          <t>IanG:</t>
        </r>
        <r>
          <rPr>
            <sz val="8"/>
            <color indexed="81"/>
            <rFont val="Tahoma"/>
            <family val="2"/>
          </rPr>
          <t xml:space="preserve">
Includes $715571 additional Items </t>
        </r>
      </text>
    </comment>
    <comment ref="F42" authorId="0" shapeId="0" xr:uid="{00000000-0006-0000-1A00-000004000000}">
      <text>
        <r>
          <rPr>
            <b/>
            <sz val="8"/>
            <color indexed="81"/>
            <rFont val="Tahoma"/>
            <family val="2"/>
          </rPr>
          <t>IanG:</t>
        </r>
        <r>
          <rPr>
            <sz val="8"/>
            <color indexed="81"/>
            <rFont val="Tahoma"/>
            <family val="2"/>
          </rPr>
          <t xml:space="preserve">
Includes $4,405,346 Winchester Terrace alternative
includes $6,359,503 interchange alternative design
Includes $827883 additional Items </t>
        </r>
      </text>
    </comment>
    <comment ref="F43" authorId="0" shapeId="0" xr:uid="{00000000-0006-0000-1A00-000005000000}">
      <text>
        <r>
          <rPr>
            <b/>
            <sz val="8"/>
            <color indexed="81"/>
            <rFont val="Tahoma"/>
            <family val="2"/>
          </rPr>
          <t>IanG:</t>
        </r>
        <r>
          <rPr>
            <sz val="8"/>
            <color indexed="81"/>
            <rFont val="Tahoma"/>
            <family val="2"/>
          </rPr>
          <t xml:space="preserve">
Includes $66508 additional Items </t>
        </r>
      </text>
    </comment>
    <comment ref="F44" authorId="0" shapeId="0" xr:uid="{00000000-0006-0000-1A00-000006000000}">
      <text>
        <r>
          <rPr>
            <b/>
            <sz val="8"/>
            <color indexed="81"/>
            <rFont val="Tahoma"/>
            <family val="2"/>
          </rPr>
          <t>IanG:</t>
        </r>
        <r>
          <rPr>
            <sz val="8"/>
            <color indexed="81"/>
            <rFont val="Tahoma"/>
            <family val="2"/>
          </rPr>
          <t xml:space="preserve">
Includes $0.4M Winchester Terrace Alternative
includes $1,217,739 Interchange alternative design
Includes 695726 additional Items </t>
        </r>
      </text>
    </comment>
    <comment ref="C45" authorId="0" shapeId="0" xr:uid="{00000000-0006-0000-1A00-000007000000}">
      <text>
        <r>
          <rPr>
            <b/>
            <sz val="8"/>
            <color indexed="81"/>
            <rFont val="Tahoma"/>
            <family val="2"/>
          </rPr>
          <t>IanG:</t>
        </r>
        <r>
          <rPr>
            <sz val="8"/>
            <color indexed="81"/>
            <rFont val="Tahoma"/>
            <family val="2"/>
          </rPr>
          <t xml:space="preserve">
Route J 66,550 m2 chipseal
Interchange 43,900 m2 chipseal
Route J 33,500m2 OGPA over chipseal
</t>
        </r>
      </text>
    </comment>
    <comment ref="F45" authorId="0" shapeId="0" xr:uid="{00000000-0006-0000-1A00-000008000000}">
      <text>
        <r>
          <rPr>
            <b/>
            <sz val="8"/>
            <color indexed="81"/>
            <rFont val="Tahoma"/>
            <family val="2"/>
          </rPr>
          <t>IanG:</t>
        </r>
        <r>
          <rPr>
            <sz val="8"/>
            <color indexed="81"/>
            <rFont val="Tahoma"/>
            <family val="2"/>
          </rPr>
          <t xml:space="preserve">
Includes $0.7M Winchester Terrace Alternative
includes $655,706 interchange alternative design
includes $100206 additional items
</t>
        </r>
      </text>
    </comment>
    <comment ref="C46" authorId="0" shapeId="0" xr:uid="{00000000-0006-0000-1A00-000009000000}">
      <text>
        <r>
          <rPr>
            <b/>
            <sz val="8"/>
            <color indexed="81"/>
            <rFont val="Tahoma"/>
            <family val="2"/>
          </rPr>
          <t>IanG:</t>
        </r>
        <r>
          <rPr>
            <sz val="8"/>
            <color indexed="81"/>
            <rFont val="Tahoma"/>
            <family val="2"/>
          </rPr>
          <t xml:space="preserve">
Route J: 30.6 x 20.8 = 636m2  $600,000
Cambridge Rd:  16.5 x 71.1 = 1,173m2  $2,200,000
15th ave 19.5 x 134.5 = 2,622m2   $3,400,000 x 47% Transit, 53% TDC
Waihi J 13 x  43 = 559m2  $610,000
K over J bridge (K combined) (9.3 x 419.2 = 3899m2 $4,000,000 x 35% Transit, 65% TDC
</t>
        </r>
      </text>
    </comment>
    <comment ref="F46" authorId="0" shapeId="0" xr:uid="{00000000-0006-0000-1A00-00000A000000}">
      <text>
        <r>
          <rPr>
            <b/>
            <sz val="8"/>
            <color indexed="81"/>
            <rFont val="Tahoma"/>
            <family val="2"/>
          </rPr>
          <t>IanG:</t>
        </r>
        <r>
          <rPr>
            <sz val="8"/>
            <color indexed="81"/>
            <rFont val="Tahoma"/>
            <family val="2"/>
          </rPr>
          <t xml:space="preserve">
Includes $2.2M cambridge road bridge + $508K shear key piles in Winchester Road Alternative
includes $100206 additional items
</t>
        </r>
      </text>
    </comment>
    <comment ref="C47" authorId="0" shapeId="0" xr:uid="{00000000-0006-0000-1A00-00000B000000}">
      <text>
        <r>
          <rPr>
            <b/>
            <sz val="8"/>
            <color indexed="81"/>
            <rFont val="Tahoma"/>
            <family val="2"/>
          </rPr>
          <t>IanG:</t>
        </r>
        <r>
          <rPr>
            <sz val="8"/>
            <color indexed="81"/>
            <rFont val="Tahoma"/>
            <family val="2"/>
          </rPr>
          <t xml:space="preserve">
Route J Timber tied back wall 178m2 $333,000 = 1,854/m2
J1 accessway tieback wall 105m2 $45,000  = $429/m2
Waihi Rd access retaining wall say 45x1.5m = 67m2  $33,000  = $492 /m2  
</t>
        </r>
        <r>
          <rPr>
            <b/>
            <sz val="8"/>
            <color indexed="81"/>
            <rFont val="Tahoma"/>
            <family val="2"/>
          </rPr>
          <t>The following walls were also built, but are excluded from route J costs, as they were constructed for route P</t>
        </r>
        <r>
          <rPr>
            <sz val="8"/>
            <color indexed="81"/>
            <rFont val="Tahoma"/>
            <family val="2"/>
          </rPr>
          <t xml:space="preserve">
Route P Soil Nail Wall 738m2 $327,000 = $443/m2
Route P keystone wall 99m2  $32,000 = $323/m2
</t>
        </r>
      </text>
    </comment>
    <comment ref="F47" authorId="0" shapeId="0" xr:uid="{00000000-0006-0000-1A00-00000C000000}">
      <text>
        <r>
          <rPr>
            <b/>
            <sz val="8"/>
            <color indexed="81"/>
            <rFont val="Tahoma"/>
            <family val="2"/>
          </rPr>
          <t>IanG:</t>
        </r>
        <r>
          <rPr>
            <sz val="8"/>
            <color indexed="81"/>
            <rFont val="Tahoma"/>
            <family val="2"/>
          </rPr>
          <t xml:space="preserve">
Includes $423251 additional Items </t>
        </r>
      </text>
    </comment>
    <comment ref="F48" authorId="0" shapeId="0" xr:uid="{00000000-0006-0000-1A00-00000D000000}">
      <text>
        <r>
          <rPr>
            <b/>
            <sz val="8"/>
            <color indexed="81"/>
            <rFont val="Tahoma"/>
            <family val="2"/>
          </rPr>
          <t>IanG:</t>
        </r>
        <r>
          <rPr>
            <sz val="8"/>
            <color indexed="81"/>
            <rFont val="Tahoma"/>
            <family val="2"/>
          </rPr>
          <t xml:space="preserve">
Includes $1352019 additional Items  ($822K TL5 barriers)</t>
        </r>
      </text>
    </comment>
    <comment ref="F49" authorId="0" shapeId="0" xr:uid="{00000000-0006-0000-1A00-00000E000000}">
      <text>
        <r>
          <rPr>
            <b/>
            <sz val="8"/>
            <color indexed="81"/>
            <rFont val="Tahoma"/>
            <family val="2"/>
          </rPr>
          <t>IanG:</t>
        </r>
        <r>
          <rPr>
            <sz val="8"/>
            <color indexed="81"/>
            <rFont val="Tahoma"/>
            <family val="2"/>
          </rPr>
          <t xml:space="preserve">
Includes $23418 Koromiko sewer I/C alternative
Includes $1033317 additional Items </t>
        </r>
      </text>
    </comment>
    <comment ref="F50" authorId="0" shapeId="0" xr:uid="{00000000-0006-0000-1A00-00000F000000}">
      <text>
        <r>
          <rPr>
            <b/>
            <sz val="8"/>
            <color indexed="81"/>
            <rFont val="Tahoma"/>
            <family val="2"/>
          </rPr>
          <t>IanG:</t>
        </r>
        <r>
          <rPr>
            <sz val="8"/>
            <color indexed="81"/>
            <rFont val="Tahoma"/>
            <family val="2"/>
          </rPr>
          <t xml:space="preserve">
Includes $283940 additional Items </t>
        </r>
      </text>
    </comment>
    <comment ref="F51" authorId="0" shapeId="0" xr:uid="{00000000-0006-0000-1A00-000010000000}">
      <text>
        <r>
          <rPr>
            <b/>
            <sz val="8"/>
            <color indexed="81"/>
            <rFont val="Tahoma"/>
            <family val="2"/>
          </rPr>
          <t>IanG:</t>
        </r>
        <r>
          <rPr>
            <sz val="8"/>
            <color indexed="81"/>
            <rFont val="Tahoma"/>
            <family val="2"/>
          </rPr>
          <t xml:space="preserve">
Includes $14866 additional Items </t>
        </r>
      </text>
    </comment>
    <comment ref="F55" authorId="0" shapeId="0" xr:uid="{00000000-0006-0000-1A00-000011000000}">
      <text>
        <r>
          <rPr>
            <b/>
            <sz val="8"/>
            <color indexed="81"/>
            <rFont val="Tahoma"/>
            <family val="2"/>
          </rPr>
          <t>IanG:</t>
        </r>
        <r>
          <rPr>
            <sz val="8"/>
            <color indexed="81"/>
            <rFont val="Tahoma"/>
            <family val="2"/>
          </rPr>
          <t xml:space="preserve">
Includes additional works carried out by the contractor $63555
plus $0.278M Winchester terrace alternative
plus $0.140M Interchange alternative design
plus $11k design review interchange alternative</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MarcusL</author>
  </authors>
  <commentList>
    <comment ref="C52" authorId="0" shapeId="0" xr:uid="{00000000-0006-0000-1B00-000001000000}">
      <text>
        <r>
          <rPr>
            <b/>
            <sz val="8"/>
            <color indexed="81"/>
            <rFont val="Tahoma"/>
            <family val="2"/>
          </rPr>
          <t>MarcusL:</t>
        </r>
        <r>
          <rPr>
            <sz val="8"/>
            <color indexed="81"/>
            <rFont val="Tahoma"/>
            <family val="2"/>
          </rPr>
          <t xml:space="preserve">
From last available M&amp;V schedule prior to LS
</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MarcusL</author>
  </authors>
  <commentList>
    <comment ref="F49" authorId="0" shapeId="0" xr:uid="{00000000-0006-0000-1C00-000001000000}">
      <text>
        <r>
          <rPr>
            <b/>
            <sz val="8"/>
            <color indexed="81"/>
            <rFont val="Tahoma"/>
            <family val="2"/>
          </rPr>
          <t>MarcusL:</t>
        </r>
        <r>
          <rPr>
            <sz val="8"/>
            <color indexed="81"/>
            <rFont val="Tahoma"/>
            <family val="2"/>
          </rPr>
          <t xml:space="preserve">
Includes $71,200 paid to Works Infra for maintenanc of detour route and $36500 to Tasman DC for use of local roads for detour route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David</author>
    <author>david</author>
  </authors>
  <commentList>
    <comment ref="B12" authorId="0" shapeId="0" xr:uid="{00000000-0006-0000-0100-000001000000}">
      <text>
        <r>
          <rPr>
            <b/>
            <sz val="9"/>
            <color indexed="81"/>
            <rFont val="Tahoma"/>
            <family val="2"/>
          </rPr>
          <t>David:</t>
        </r>
        <r>
          <rPr>
            <sz val="9"/>
            <color indexed="81"/>
            <rFont val="Tahoma"/>
            <family val="2"/>
          </rPr>
          <t xml:space="preserve">
SPR = Soft Pit Run presumably from Stevensons Drury Quarry</t>
        </r>
      </text>
    </comment>
    <comment ref="B36" authorId="0" shapeId="0" xr:uid="{00000000-0006-0000-0100-000002000000}">
      <text>
        <r>
          <rPr>
            <b/>
            <sz val="8"/>
            <color indexed="81"/>
            <rFont val="Tahoma"/>
            <family val="2"/>
          </rPr>
          <t>David:</t>
        </r>
        <r>
          <rPr>
            <sz val="8"/>
            <color indexed="81"/>
            <rFont val="Tahoma"/>
            <family val="2"/>
          </rPr>
          <t xml:space="preserve">
Statistics NZ indices - Table 2, construction (PPIQ.SNE) column. September 2015  end date as escalation paid.</t>
        </r>
      </text>
    </comment>
    <comment ref="H53" authorId="1" shapeId="0" xr:uid="{00000000-0006-0000-0100-000003000000}">
      <text>
        <r>
          <rPr>
            <b/>
            <sz val="8"/>
            <color indexed="81"/>
            <rFont val="Tahoma"/>
            <family val="2"/>
          </rPr>
          <t>david:</t>
        </r>
        <r>
          <rPr>
            <sz val="8"/>
            <color indexed="81"/>
            <rFont val="Tahoma"/>
            <family val="2"/>
          </rPr>
          <t xml:space="preserve">
Excludes Dayworks and Provisional items (prov $1.7m included as known to be required i.e. not contingency)</t>
        </r>
      </text>
    </comment>
    <comment ref="C56" authorId="0" shapeId="0" xr:uid="{00000000-0006-0000-0100-000004000000}">
      <text>
        <r>
          <rPr>
            <b/>
            <sz val="9"/>
            <color indexed="81"/>
            <rFont val="Tahoma"/>
            <family val="2"/>
          </rPr>
          <t>David:</t>
        </r>
        <r>
          <rPr>
            <sz val="9"/>
            <color indexed="81"/>
            <rFont val="Tahoma"/>
            <family val="2"/>
          </rPr>
          <t xml:space="preserve">
70,000m3 OTR plus 24,000m3 preload</t>
        </r>
      </text>
    </comment>
    <comment ref="C59" authorId="0" shapeId="0" xr:uid="{00000000-0006-0000-0100-000005000000}">
      <text>
        <r>
          <rPr>
            <b/>
            <sz val="9"/>
            <color indexed="81"/>
            <rFont val="Tahoma"/>
            <family val="2"/>
          </rPr>
          <t>David:</t>
        </r>
        <r>
          <rPr>
            <sz val="9"/>
            <color indexed="81"/>
            <rFont val="Tahoma"/>
            <family val="2"/>
          </rPr>
          <t xml:space="preserve">
includes wearing course where no reconstruction of pavement. 47,000m2 mainline plus 16,000m2 ramps. Excludes red chip shoulders.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David</author>
  </authors>
  <commentList>
    <comment ref="B29" authorId="0" shapeId="0" xr:uid="{00000000-0006-0000-0200-000001000000}">
      <text>
        <r>
          <rPr>
            <b/>
            <sz val="9"/>
            <color indexed="81"/>
            <rFont val="Tahoma"/>
            <family val="2"/>
          </rPr>
          <t>David:</t>
        </r>
        <r>
          <rPr>
            <sz val="9"/>
            <color indexed="81"/>
            <rFont val="Tahoma"/>
            <family val="2"/>
          </rPr>
          <t xml:space="preserve">
Expanded Polysyrene</t>
        </r>
      </text>
    </comment>
    <comment ref="B42" authorId="0" shapeId="0" xr:uid="{00000000-0006-0000-0200-000002000000}">
      <text>
        <r>
          <rPr>
            <b/>
            <sz val="8"/>
            <color indexed="81"/>
            <rFont val="Tahoma"/>
            <family val="2"/>
          </rPr>
          <t>David:</t>
        </r>
        <r>
          <rPr>
            <sz val="8"/>
            <color indexed="81"/>
            <rFont val="Tahoma"/>
            <family val="2"/>
          </rPr>
          <t xml:space="preserve">
Statistics NZ indices - Table 2, construction (PPIQ.SNE) column. September 2015  end date as escalation paid.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David</author>
  </authors>
  <commentList>
    <comment ref="B32" authorId="0" shapeId="0" xr:uid="{00000000-0006-0000-0300-000001000000}">
      <text>
        <r>
          <rPr>
            <b/>
            <sz val="8"/>
            <color indexed="81"/>
            <rFont val="Tahoma"/>
            <family val="2"/>
          </rPr>
          <t>David:</t>
        </r>
        <r>
          <rPr>
            <sz val="8"/>
            <color indexed="81"/>
            <rFont val="Tahoma"/>
            <family val="2"/>
          </rPr>
          <t xml:space="preserve">
Statistics NZ indices - Table 2, construction (PPIQ.SNE) column. December 2013  end date as escalation paid.</t>
        </r>
      </text>
    </comment>
    <comment ref="C52" authorId="0" shapeId="0" xr:uid="{00000000-0006-0000-0300-000002000000}">
      <text>
        <r>
          <rPr>
            <b/>
            <sz val="9"/>
            <color indexed="81"/>
            <rFont val="Tahoma"/>
            <family val="2"/>
          </rPr>
          <t>David:</t>
        </r>
        <r>
          <rPr>
            <sz val="9"/>
            <color indexed="81"/>
            <rFont val="Tahoma"/>
            <family val="2"/>
          </rPr>
          <t xml:space="preserve">
Stone Columns 1758m2, Soil Nails 702m2 and Geogrid 5843m2</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David</author>
    <author>david</author>
  </authors>
  <commentList>
    <comment ref="B33" authorId="0" shapeId="0" xr:uid="{00000000-0006-0000-0400-000001000000}">
      <text>
        <r>
          <rPr>
            <b/>
            <sz val="8"/>
            <color indexed="81"/>
            <rFont val="Tahoma"/>
            <family val="2"/>
          </rPr>
          <t>David:</t>
        </r>
        <r>
          <rPr>
            <sz val="8"/>
            <color indexed="81"/>
            <rFont val="Tahoma"/>
            <family val="2"/>
          </rPr>
          <t xml:space="preserve">
Statistics NZ indices - Table 2, construction (PPIQ.SNE) column. September 2013 closest to end date as escalation paid.</t>
        </r>
      </text>
    </comment>
    <comment ref="H47" authorId="1" shapeId="0" xr:uid="{00000000-0006-0000-0400-000002000000}">
      <text>
        <r>
          <rPr>
            <b/>
            <sz val="8"/>
            <color indexed="81"/>
            <rFont val="Tahoma"/>
            <family val="2"/>
          </rPr>
          <t>david:</t>
        </r>
        <r>
          <rPr>
            <sz val="8"/>
            <color indexed="81"/>
            <rFont val="Tahoma"/>
            <family val="2"/>
          </rPr>
          <t xml:space="preserve">
Excludes Dayworks and Provisional items (unless specific provisional for known work, but unknown quantity).</t>
        </r>
      </text>
    </comment>
    <comment ref="C50" authorId="0" shapeId="0" xr:uid="{00000000-0006-0000-0400-000003000000}">
      <text>
        <r>
          <rPr>
            <b/>
            <sz val="9"/>
            <color indexed="81"/>
            <rFont val="Tahoma"/>
            <family val="2"/>
          </rPr>
          <t>David:</t>
        </r>
        <r>
          <rPr>
            <sz val="9"/>
            <color indexed="81"/>
            <rFont val="Tahoma"/>
            <family val="2"/>
          </rPr>
          <t xml:space="preserve">
IE Schedule total 58,695m3 discuss Chandra which is more robust.</t>
        </r>
      </text>
    </comment>
    <comment ref="C53" authorId="0" shapeId="0" xr:uid="{00000000-0006-0000-0400-000004000000}">
      <text>
        <r>
          <rPr>
            <b/>
            <sz val="9"/>
            <color indexed="81"/>
            <rFont val="Tahoma"/>
            <family val="2"/>
          </rPr>
          <t>David:</t>
        </r>
        <r>
          <rPr>
            <sz val="9"/>
            <color indexed="81"/>
            <rFont val="Tahoma"/>
            <family val="2"/>
          </rPr>
          <t xml:space="preserve">
from questionnaire response &amp; DS calcs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David</author>
    <author>david</author>
  </authors>
  <commentList>
    <comment ref="B26" authorId="0" shapeId="0" xr:uid="{00000000-0006-0000-0500-000001000000}">
      <text>
        <r>
          <rPr>
            <b/>
            <sz val="8"/>
            <color indexed="81"/>
            <rFont val="Tahoma"/>
            <family val="2"/>
          </rPr>
          <t>David:</t>
        </r>
        <r>
          <rPr>
            <sz val="8"/>
            <color indexed="81"/>
            <rFont val="Tahoma"/>
            <family val="2"/>
          </rPr>
          <t xml:space="preserve">
Statistics NZ indices - Table 2, construction (PPIQ.SNE) column. December 2012  end date as escalation paid.</t>
        </r>
      </text>
    </comment>
    <comment ref="H43" authorId="1" shapeId="0" xr:uid="{00000000-0006-0000-0500-000002000000}">
      <text>
        <r>
          <rPr>
            <b/>
            <sz val="8"/>
            <color indexed="81"/>
            <rFont val="Tahoma"/>
            <family val="2"/>
          </rPr>
          <t>david:</t>
        </r>
        <r>
          <rPr>
            <sz val="8"/>
            <color indexed="81"/>
            <rFont val="Tahoma"/>
            <family val="2"/>
          </rPr>
          <t xml:space="preserve">
Excludes Dayworks and Provisional items (prov $1.7m included as known to be required i.e. not contingency)</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David</author>
    <author>david</author>
  </authors>
  <commentList>
    <comment ref="B27" authorId="0" shapeId="0" xr:uid="{00000000-0006-0000-0600-000001000000}">
      <text>
        <r>
          <rPr>
            <b/>
            <sz val="8"/>
            <color indexed="81"/>
            <rFont val="Tahoma"/>
            <family val="2"/>
          </rPr>
          <t>David:</t>
        </r>
        <r>
          <rPr>
            <sz val="8"/>
            <color indexed="81"/>
            <rFont val="Tahoma"/>
            <family val="2"/>
          </rPr>
          <t xml:space="preserve">
Statistics NZ indices - Table 2, construction (PPIQ.SNE) column.March 2012 closest to end date as escalation paid.</t>
        </r>
      </text>
    </comment>
    <comment ref="H41" authorId="1" shapeId="0" xr:uid="{00000000-0006-0000-0600-000002000000}">
      <text>
        <r>
          <rPr>
            <b/>
            <sz val="8"/>
            <color indexed="81"/>
            <rFont val="Tahoma"/>
            <family val="2"/>
          </rPr>
          <t>david:</t>
        </r>
        <r>
          <rPr>
            <sz val="8"/>
            <color indexed="81"/>
            <rFont val="Tahoma"/>
            <family val="2"/>
          </rPr>
          <t xml:space="preserve">
Excludes Dayworks and Provisional items (unless specific provisional for known work, but unknown quantity).</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David</author>
    <author>david</author>
  </authors>
  <commentList>
    <comment ref="B27" authorId="0" shapeId="0" xr:uid="{00000000-0006-0000-0700-000001000000}">
      <text>
        <r>
          <rPr>
            <b/>
            <sz val="8"/>
            <color indexed="81"/>
            <rFont val="Tahoma"/>
            <family val="2"/>
          </rPr>
          <t>David:</t>
        </r>
        <r>
          <rPr>
            <sz val="8"/>
            <color indexed="81"/>
            <rFont val="Tahoma"/>
            <family val="2"/>
          </rPr>
          <t xml:space="preserve">
Statistics NZ indices - Table 2, construction (PPIQ.SNE) column. March 06 being closestindece to completion. Producers Price Index inputs./products and services/tables
Practical Completion 12/4/06</t>
        </r>
      </text>
    </comment>
    <comment ref="H44" authorId="1" shapeId="0" xr:uid="{00000000-0006-0000-0700-000002000000}">
      <text>
        <r>
          <rPr>
            <b/>
            <sz val="8"/>
            <color indexed="81"/>
            <rFont val="Tahoma"/>
            <family val="2"/>
          </rPr>
          <t>david:</t>
        </r>
        <r>
          <rPr>
            <sz val="8"/>
            <color indexed="81"/>
            <rFont val="Tahoma"/>
            <family val="2"/>
          </rPr>
          <t xml:space="preserve">
Excludes Dayworks and Provisional items.</t>
        </r>
      </text>
    </comment>
  </commentList>
</comments>
</file>

<file path=xl/sharedStrings.xml><?xml version="1.0" encoding="utf-8"?>
<sst xmlns="http://schemas.openxmlformats.org/spreadsheetml/2006/main" count="4540" uniqueCount="1659">
  <si>
    <t>to widen by 900mm, replace parapet stones to new edge of bridge.</t>
  </si>
  <si>
    <t>Corrugated steel culvert 73.5m long x 3.7m dia. - SH over rail bridge</t>
  </si>
  <si>
    <t>Note that deck area for bridge element is taken as full deck of historic bridge plus plan area of multiplate structure.</t>
  </si>
  <si>
    <t>250mm subbase, 150mm AP65 basecourse (won locally), 2 coat chip seal 3/5</t>
  </si>
  <si>
    <t>Hollow out (historic cat. 1) limestone arch bridge, line interior with reinforced concrete, construct cantilever deck</t>
  </si>
  <si>
    <r>
      <t>I&amp;R:</t>
    </r>
    <r>
      <rPr>
        <sz val="12"/>
        <rFont val="Arial"/>
        <family val="2"/>
      </rPr>
      <t xml:space="preserve"> $80.2k</t>
    </r>
  </si>
  <si>
    <r>
      <t xml:space="preserve">D&amp;PD: </t>
    </r>
    <r>
      <rPr>
        <sz val="12"/>
        <rFont val="Arial"/>
        <family val="2"/>
      </rPr>
      <t>$153.5k</t>
    </r>
  </si>
  <si>
    <r>
      <t xml:space="preserve">MSQA: </t>
    </r>
    <r>
      <rPr>
        <sz val="12"/>
        <rFont val="Arial"/>
        <family val="2"/>
      </rPr>
      <t>$138.8k</t>
    </r>
  </si>
  <si>
    <r>
      <t>I&amp;R:</t>
    </r>
    <r>
      <rPr>
        <sz val="12"/>
        <rFont val="Arial"/>
        <family val="2"/>
      </rPr>
      <t xml:space="preserve"> 1996 to 2000</t>
    </r>
  </si>
  <si>
    <r>
      <t>D&amp;PD</t>
    </r>
    <r>
      <rPr>
        <sz val="12"/>
        <rFont val="Arial"/>
        <family val="2"/>
      </rPr>
      <t>: 2000 to 2004</t>
    </r>
  </si>
  <si>
    <r>
      <t xml:space="preserve">MSQA: </t>
    </r>
    <r>
      <rPr>
        <sz val="12"/>
        <rFont val="Arial"/>
        <family val="2"/>
      </rPr>
      <t>2004 to 2007</t>
    </r>
  </si>
  <si>
    <r>
      <t>Works duration:</t>
    </r>
    <r>
      <rPr>
        <sz val="12"/>
        <rFont val="Arial"/>
        <family val="2"/>
      </rPr>
      <t xml:space="preserve"> 27 May 2004 to 3 February 2006 (programmed completion May 2005)</t>
    </r>
  </si>
  <si>
    <t xml:space="preserve">Measure and Value </t>
  </si>
  <si>
    <t>Traffic Management: Includes Bailey Bridge bypass for bridge widening.</t>
  </si>
  <si>
    <t>Extensive consultation undertaken to meet Historic Places Trust requirements for category 1 Bridge</t>
  </si>
  <si>
    <t>Skilled limestone masons for bridge work</t>
  </si>
  <si>
    <t>Unforeseen ground conditions led to increased cut to waste / borrow to fill, and pavement depth. $463k</t>
  </si>
  <si>
    <t>Alterations to bridges $235k, Additional guardrails and signage $96k, Escalation $56,  misc. $100k</t>
  </si>
  <si>
    <t>Wainakarua &amp; Sharpes Bend</t>
  </si>
  <si>
    <t>Albany to Puhoi Realignment (ALPURT): Sector A2</t>
  </si>
  <si>
    <t>Realignment and upgrading of SH 1 from two-lane highway to four-lane motorway</t>
  </si>
  <si>
    <t>Rural, flat/rolling, with several stream and road crossings</t>
  </si>
  <si>
    <t>15.490 lane Km's (varies 1-5 lanes throughout the project) or 1.4 km total length of project</t>
  </si>
  <si>
    <r>
      <t>I&amp;R:</t>
    </r>
    <r>
      <rPr>
        <sz val="12"/>
        <rFont val="Arial"/>
        <family val="2"/>
      </rPr>
      <t xml:space="preserve"> </t>
    </r>
    <r>
      <rPr>
        <sz val="12"/>
        <color indexed="10"/>
        <rFont val="Arial"/>
        <family val="2"/>
      </rPr>
      <t>Refer Transit or Beca</t>
    </r>
  </si>
  <si>
    <r>
      <t xml:space="preserve">D&amp;PD: </t>
    </r>
    <r>
      <rPr>
        <sz val="12"/>
        <color indexed="10"/>
        <rFont val="Arial"/>
        <family val="2"/>
      </rPr>
      <t>$5.531m (includes A1)</t>
    </r>
  </si>
  <si>
    <r>
      <t xml:space="preserve">MSQA: </t>
    </r>
    <r>
      <rPr>
        <sz val="12"/>
        <color indexed="10"/>
        <rFont val="Arial"/>
        <family val="2"/>
      </rPr>
      <t>$3.888m (includes A1)</t>
    </r>
  </si>
  <si>
    <t>I&amp;R: Refer Transit or Beca</t>
  </si>
  <si>
    <r>
      <t xml:space="preserve">D&amp;PD: Sept '96 to Dec '97 </t>
    </r>
    <r>
      <rPr>
        <sz val="12"/>
        <color indexed="10"/>
        <rFont val="Arial"/>
        <family val="2"/>
      </rPr>
      <t>(includes A1)</t>
    </r>
  </si>
  <si>
    <t xml:space="preserve">M&amp;V. </t>
  </si>
  <si>
    <t>Tendered price $22,429,702 Outturn costs $22,141,077 (from final payment certificate)</t>
  </si>
  <si>
    <t xml:space="preserve">Significant variations: unexpected foundation material beneath 1 pier, covered by contingency allowance. </t>
  </si>
  <si>
    <t>Other significant variations were changes in scope initiated by Client.</t>
  </si>
  <si>
    <t>Contract period: 35 months for physical works.</t>
  </si>
  <si>
    <t>Note I&amp;R spanned approximately 20 years.</t>
  </si>
  <si>
    <t>M&amp;V - weighted attribute, 70% price.</t>
  </si>
  <si>
    <t>not included with this project on PROMAN - best estimate</t>
  </si>
  <si>
    <t>I&amp;R not included on PROMAN estimated $409k (included below). Separate contract.</t>
  </si>
  <si>
    <t>D&amp;PD $332k, MSQA $687k, PW $23,472k</t>
  </si>
  <si>
    <t>to move 33kva power cable including 3 pylons. Tranzpower charges.</t>
  </si>
  <si>
    <t xml:space="preserve">Precast U beams spanning 22m between piers. Deck incorporating 2 footpaths (2.0m ea), 2 shoulders </t>
  </si>
  <si>
    <t xml:space="preserve">Contract period: Bridge construction 9 months, demolition of existing bridge 12 months. Delayed start due to </t>
  </si>
  <si>
    <t>Kennedy Rd Interchange</t>
  </si>
  <si>
    <t>Elemental Cost Model Kennedy Road Interchange</t>
  </si>
  <si>
    <t>Kennedy Road Interchange</t>
  </si>
  <si>
    <t>Transit: Mike Wong (06) 8359259</t>
  </si>
  <si>
    <t>Opus International Consultants</t>
  </si>
  <si>
    <t>David Simes 31 August 2005</t>
  </si>
  <si>
    <t>900m. 1320m lane length.</t>
  </si>
  <si>
    <t>Standard methodology cut to fill, and imported fill.</t>
  </si>
  <si>
    <t xml:space="preserve">RC pile caps with 6 - 600 dia raked piles / pier. </t>
  </si>
  <si>
    <t>TL3 W section guardrail.</t>
  </si>
  <si>
    <t>Urban / rural. Flat. Interbedded sand, silt &amp; clay which are compressible &amp; liquifiable in a moderate earthquake.</t>
  </si>
  <si>
    <t>Four span bridge (2x18m, 2x17m), 11m wide o/a, with DHC deck on 1.4m dia.  Columns.</t>
  </si>
  <si>
    <t>Asphalt over concrete deck, G3/5 two coat chip seal on 150 b/course on 170 sub base.</t>
  </si>
  <si>
    <r>
      <t>I&amp;R:</t>
    </r>
    <r>
      <rPr>
        <sz val="12"/>
        <rFont val="Arial"/>
        <family val="2"/>
      </rPr>
      <t xml:space="preserve"> $174k</t>
    </r>
  </si>
  <si>
    <r>
      <t xml:space="preserve">D&amp;PD: </t>
    </r>
    <r>
      <rPr>
        <sz val="12"/>
        <rFont val="Arial"/>
        <family val="2"/>
      </rPr>
      <t>$310K</t>
    </r>
  </si>
  <si>
    <r>
      <t xml:space="preserve">MSQA: </t>
    </r>
    <r>
      <rPr>
        <sz val="12"/>
        <rFont val="Arial"/>
        <family val="2"/>
      </rPr>
      <t>$394k</t>
    </r>
  </si>
  <si>
    <r>
      <t>I&amp;R:</t>
    </r>
    <r>
      <rPr>
        <sz val="12"/>
        <rFont val="Arial"/>
        <family val="2"/>
      </rPr>
      <t xml:space="preserve"> 1993 to 1994</t>
    </r>
  </si>
  <si>
    <r>
      <t>D&amp;PD</t>
    </r>
    <r>
      <rPr>
        <sz val="12"/>
        <rFont val="Arial"/>
        <family val="2"/>
      </rPr>
      <t>: 1998 to 2001</t>
    </r>
  </si>
  <si>
    <r>
      <t xml:space="preserve">MSQA: </t>
    </r>
    <r>
      <rPr>
        <sz val="12"/>
        <rFont val="Arial"/>
        <family val="2"/>
      </rPr>
      <t>Dec 2001 to Dec 2003</t>
    </r>
  </si>
  <si>
    <t>Works duration 25 months incl 6 months settlement period.</t>
  </si>
  <si>
    <t>Groundwater at 2m, with artesian groundwater conditions in the sand and gravel aquifer at depth.</t>
  </si>
  <si>
    <t>Preload monitoring say 500m x 11m</t>
  </si>
  <si>
    <t>discovery of Maori midden, moved retaining wall work into unusually wet winter season with consequential delays and costs.</t>
  </si>
  <si>
    <t>I&amp;R not included here. Separate contract.</t>
  </si>
  <si>
    <t>Elemental Cost Model Otira Viaduct</t>
  </si>
  <si>
    <t>Otira Viaduct &amp; Approaches</t>
  </si>
  <si>
    <t>Transit: Peter Connors (03) 3664455</t>
  </si>
  <si>
    <t>Beca Carter Hollings &amp; Ferner: Richard Holyoake 03 3419205</t>
  </si>
  <si>
    <t>David Simes 7 May 2004</t>
  </si>
  <si>
    <t>Alpine</t>
  </si>
  <si>
    <t>1,050m</t>
  </si>
  <si>
    <t xml:space="preserve">I&amp;R start May 1995. D&amp;PD Start Jul '96 Finish Dec '96. MSQA start April '97 Finish July '98. PW Start Jan '97 but </t>
  </si>
  <si>
    <t>delayed to April, Finish Aug '98 (Practical Completion including demolition of existing).</t>
  </si>
  <si>
    <t>D&amp;PD $115k, MSQA $197k, PW $6964k</t>
  </si>
  <si>
    <t>Tendered price $5,964,031 Outturn costs $6,964095 (from final payment certificate)</t>
  </si>
  <si>
    <t xml:space="preserve">Significant variations: retaining wall costs resulting from delayed start $400k, changes in scope $400k, </t>
  </si>
  <si>
    <t>watermain revisions $70k</t>
  </si>
  <si>
    <t>Ground monitoring to causeway</t>
  </si>
  <si>
    <t xml:space="preserve">Stormwater gutter collection system to old bridge. </t>
  </si>
  <si>
    <t>Retaining walls added as variation to optimise cost of watermain relocation</t>
  </si>
  <si>
    <t>Piling risk transfer to contractor added $235k as variation</t>
  </si>
  <si>
    <t>Earthworks. Risk transfer. Insufficient suitable materials in borrow area. Additional cost approx $1.1m</t>
  </si>
  <si>
    <t>Final account payment includes $1,333,420m to Vector (reimbursed) and $223,780 for ATMS funded from another budget.</t>
  </si>
  <si>
    <t xml:space="preserve">Excluded $1.3m Vector (reimbursed) &amp; $0.2m ATMS </t>
  </si>
  <si>
    <t>Esturine. Upper Waitemata Harbour</t>
  </si>
  <si>
    <t>Balanced cantilever post tensioned box girder 458m long by 17.74m wide. 3 traffic lanes with 3.6m wide cycleway/ftpath.</t>
  </si>
  <si>
    <t>Upper Harbour Bridge &amp; Causeway</t>
  </si>
  <si>
    <t>Elemental Cost Model SH6A Frankton Road Carriageway Upgrade Project</t>
  </si>
  <si>
    <t>SH6A Frankton Road Carriageway Upgrade Project</t>
  </si>
  <si>
    <t>Transit: John Jarvis (03 4778527)</t>
  </si>
  <si>
    <t>I&amp;R: Keith Weale (Montgomery Watson Harza)</t>
  </si>
  <si>
    <t>D&amp;PD and MSQA:  Keith Weale (Montgomery Watson Harza) (03 4770885)</t>
  </si>
  <si>
    <t>Physical Works, Fulton Hogan Central (03 448 8119)</t>
  </si>
  <si>
    <t>Carriageway improvements and safety improvement</t>
  </si>
  <si>
    <t>Urban, hilly</t>
  </si>
  <si>
    <t>4.5 km</t>
  </si>
  <si>
    <t>Cut to waste, cut to fill</t>
  </si>
  <si>
    <r>
      <t>No major structures:</t>
    </r>
    <r>
      <rPr>
        <sz val="12"/>
        <rFont val="Arial"/>
        <family val="2"/>
      </rPr>
      <t xml:space="preserve">
Culverts 300 mm to 1800 mm dia
Rockbolting and shotcrete (833m2)
Gabion Walls (total volume = 5888m3, assume average thickness = 2 m)
Fortrac Walls (4,200 m2)
Timber pole and panel walls (100m2)
Timber boardwalk and balustrades</t>
    </r>
  </si>
  <si>
    <t xml:space="preserve">56,000m2 chip sealed double coat flexible pavement </t>
  </si>
  <si>
    <r>
      <t xml:space="preserve">Investigation and reporting </t>
    </r>
    <r>
      <rPr>
        <sz val="12"/>
        <rFont val="Arial"/>
        <family val="2"/>
      </rPr>
      <t>- $95,000</t>
    </r>
  </si>
  <si>
    <r>
      <t>D&amp;PD:</t>
    </r>
    <r>
      <rPr>
        <sz val="12"/>
        <rFont val="Arial"/>
        <family val="2"/>
      </rPr>
      <t xml:space="preserve"> $256,000</t>
    </r>
  </si>
  <si>
    <r>
      <t xml:space="preserve">MSQA: </t>
    </r>
    <r>
      <rPr>
        <sz val="12"/>
        <rFont val="Arial"/>
        <family val="2"/>
      </rPr>
      <t>$ 458,000</t>
    </r>
  </si>
  <si>
    <r>
      <t>Total PW</t>
    </r>
    <r>
      <rPr>
        <sz val="12"/>
        <rFont val="Arial"/>
        <family val="2"/>
      </rPr>
      <t>: $7,423,000</t>
    </r>
  </si>
  <si>
    <t>I&amp;R 6 months</t>
  </si>
  <si>
    <t>D&amp;PD 5 months</t>
  </si>
  <si>
    <t>MSQA 20 months</t>
  </si>
  <si>
    <t>Bridge replacement and approach realignment</t>
  </si>
  <si>
    <t>Rural river crossing, northern approach is a fairly steep hill, southern approach is flat</t>
  </si>
  <si>
    <t>Total of 1.06 km:</t>
  </si>
  <si>
    <t>New Bridge approximately 230 m long</t>
  </si>
  <si>
    <t>Approx 520 m approache on northern side that includes an intersection with a local road (Te Mahoe Rd, 135 m)</t>
  </si>
  <si>
    <t>Approx 210 m approach on the southern side</t>
  </si>
  <si>
    <t>Import to fill, strip topsoil, cut to waste, undercut, cut to fill, demolish old bridge</t>
  </si>
  <si>
    <t>230 m 9 span prestressed concrete I girder superstructure with single pier columns, deck width varying between 12.00m and 13.75m</t>
  </si>
  <si>
    <t>2 reinforced soil walls</t>
  </si>
  <si>
    <t>1 soil nail wall</t>
  </si>
  <si>
    <t>10,900m2 Chip seal over flexible pavement, where approximately 2400 m2 on Mokau Bridge</t>
  </si>
  <si>
    <r>
      <t xml:space="preserve">Investigation and reporting </t>
    </r>
    <r>
      <rPr>
        <sz val="12"/>
        <rFont val="Arial"/>
        <family val="2"/>
      </rPr>
      <t>- $233,456.54</t>
    </r>
  </si>
  <si>
    <r>
      <t>Bridge Approaches:</t>
    </r>
    <r>
      <rPr>
        <sz val="12"/>
        <rFont val="Arial"/>
        <family val="2"/>
      </rPr>
      <t xml:space="preserve"> D&amp;PD $104,600</t>
    </r>
  </si>
  <si>
    <r>
      <t>Bridge Renewal:</t>
    </r>
    <r>
      <rPr>
        <sz val="12"/>
        <rFont val="Arial"/>
        <family val="2"/>
      </rPr>
      <t xml:space="preserve"> D&amp;PD $610,889 </t>
    </r>
  </si>
  <si>
    <r>
      <t xml:space="preserve">MSQA: </t>
    </r>
    <r>
      <rPr>
        <sz val="12"/>
        <rFont val="Arial"/>
        <family val="2"/>
      </rPr>
      <t>$317,938</t>
    </r>
  </si>
  <si>
    <t xml:space="preserve">Bridge is 4 span (14.7m+15m + 15m + 14.7m). Deck width 11.5m, length 29.4m. 10No. DHC beams 576mm deep </t>
  </si>
  <si>
    <t xml:space="preserve">per span. </t>
  </si>
  <si>
    <t xml:space="preserve">Aggregates won from adjacent Owen and Buller Rivers. Mobile crusher on site. Transit paid royalties of $2.50/m3 </t>
  </si>
  <si>
    <t>(included below) to council.</t>
  </si>
  <si>
    <t>2 coat chip seal over 150mm b/course AP40 over 200mm subbase AP75. Soft spots undercut and filled with river run.</t>
  </si>
  <si>
    <t xml:space="preserve">Increases from tender include: Rock ($100k); Contractors claim (time extn from variations ($100k); Earthworks </t>
  </si>
  <si>
    <t xml:space="preserve">(additional cut to waste &amp; therefore imported fill including access to river ($170k) </t>
  </si>
  <si>
    <t>Owen River Bridge</t>
  </si>
  <si>
    <t>Works duration: 29 Jan 2003 (awarded) to 18 Feb 2005 (Practical Completion).</t>
  </si>
  <si>
    <t>Contractor's Preliminaries and General</t>
  </si>
  <si>
    <t>Comment</t>
  </si>
  <si>
    <t xml:space="preserve">Construction Total (B + C) </t>
  </si>
  <si>
    <t>Development (Non Construction Costs)</t>
  </si>
  <si>
    <t>Project Name</t>
  </si>
  <si>
    <t>Contacts</t>
  </si>
  <si>
    <t>Programme</t>
  </si>
  <si>
    <t>Project Type</t>
  </si>
  <si>
    <t>Structures</t>
  </si>
  <si>
    <t>Details of structures (span, superstructure type, foundation details)</t>
  </si>
  <si>
    <t>Duration</t>
  </si>
  <si>
    <t>Costs</t>
  </si>
  <si>
    <t>Procurement</t>
  </si>
  <si>
    <t>procurement model (D&amp;C, alliance, M&amp;V, LS etc)</t>
  </si>
  <si>
    <t>Elemental Cost Model Fairfield Bypass</t>
  </si>
  <si>
    <t>Transit Contact Person and contact details</t>
  </si>
  <si>
    <t>X lkane motorway, x lane expressway, X lane highway, passing lane road reconstruction etc.</t>
  </si>
  <si>
    <t>Terrain</t>
  </si>
  <si>
    <t>Elemental Cost Model State Highway 1 - Albany to Puhoi Realignment (ALPURT): Sector A1</t>
  </si>
  <si>
    <t>Albany to Puhoi Realignment (ALPURT): Sector A1</t>
  </si>
  <si>
    <t>Main Contractor Stevensons</t>
  </si>
  <si>
    <t>Lindale Intersection Improvements</t>
  </si>
  <si>
    <t>Elemental Cost Model Lindale Intersection Improvements</t>
  </si>
  <si>
    <t>Transit:  Jonnette Adams (04) 8012598</t>
  </si>
  <si>
    <t>MWH Ltd: Bob Barraclough (04) 3816700</t>
  </si>
  <si>
    <t>Contractor: Juno Civil Ltd</t>
  </si>
  <si>
    <t>David Simes 26 September 2006</t>
  </si>
  <si>
    <t>Grade Separated Interchange with on/off ramps to local roads, including some local roads.</t>
  </si>
  <si>
    <t>800m. 1950m lane length.</t>
  </si>
  <si>
    <t>Excavation by excavator and road going tippers and trailers. Most material cut to waste.</t>
  </si>
  <si>
    <t>Bridge is 3 span (8.15m + 14.575m + 8.15m). Deck width 14.95m over beams with provision for future widening to 23.0m.</t>
  </si>
  <si>
    <t>Elemental Cost Model Owen River Bridge</t>
  </si>
  <si>
    <t>Owen Bridge Realignment</t>
  </si>
  <si>
    <t>Transit:  Andrew Adams (03) 55771850</t>
  </si>
  <si>
    <t>Opus Nelson: Martin Crundwell (03) 5463668</t>
  </si>
  <si>
    <t>Contractor: Works Infrastructure (Nelson) Ltd Keith Robinson</t>
  </si>
  <si>
    <t>David Simes 29 September 2006</t>
  </si>
  <si>
    <t>Rural realignment including a 2 lane bridge over river.</t>
  </si>
  <si>
    <t>Rural. Through existing cutting, some widening &amp; fill embankment required.</t>
  </si>
  <si>
    <t>Variable ground conditions - gravely silt. 4000m3 rock encountered which wasn't expected.</t>
  </si>
  <si>
    <t>1100m. (2200m lane length).</t>
  </si>
  <si>
    <t xml:space="preserve">Excavation by 20/30t excavators, dozer, rollers, 2 dump trucks. Explosives used to break rock. </t>
  </si>
  <si>
    <t>On cast insitu pier caps on single 1350mm dia. bored piles.</t>
  </si>
  <si>
    <r>
      <t>I&amp;R:</t>
    </r>
    <r>
      <rPr>
        <sz val="12"/>
        <rFont val="Arial"/>
        <family val="2"/>
      </rPr>
      <t xml:space="preserve"> $35,315</t>
    </r>
  </si>
  <si>
    <r>
      <t xml:space="preserve">D&amp;PD: </t>
    </r>
    <r>
      <rPr>
        <sz val="12"/>
        <rFont val="Arial"/>
        <family val="2"/>
      </rPr>
      <t>$149,166</t>
    </r>
  </si>
  <si>
    <r>
      <t xml:space="preserve">MSQA: </t>
    </r>
    <r>
      <rPr>
        <sz val="12"/>
        <rFont val="Arial"/>
        <family val="2"/>
      </rPr>
      <t>$590,266</t>
    </r>
  </si>
  <si>
    <r>
      <t>I&amp;R:</t>
    </r>
    <r>
      <rPr>
        <sz val="12"/>
        <rFont val="Arial"/>
        <family val="2"/>
      </rPr>
      <t xml:space="preserve"> Oct 1999 to Jan 2000</t>
    </r>
  </si>
  <si>
    <r>
      <t>D&amp;PD</t>
    </r>
    <r>
      <rPr>
        <sz val="12"/>
        <rFont val="Arial"/>
        <family val="2"/>
      </rPr>
      <t>: Jan 2000 to Feb 2003.</t>
    </r>
  </si>
  <si>
    <r>
      <t xml:space="preserve">MSQA: </t>
    </r>
    <r>
      <rPr>
        <sz val="12"/>
        <rFont val="Arial"/>
        <family val="2"/>
      </rPr>
      <t>Feb 2003 to July 2006</t>
    </r>
  </si>
  <si>
    <t>Works duration: April 2003 to April 2004 (contract), actual completion August 2005.</t>
  </si>
  <si>
    <t>Rural, hilly, with several stream and road crossings</t>
  </si>
  <si>
    <t>M&amp;V. Altered during construction to LS with M&amp;V components</t>
  </si>
  <si>
    <t>Significant repair &amp; remediation costs arising from structural fill failure at "Gully 1".</t>
  </si>
  <si>
    <t xml:space="preserve">8,220m. Lane length 32,700m main carriageway plus 2,700m ramps &amp; merge lanes. </t>
  </si>
  <si>
    <t>D&amp;PD and MSQA Roland Frost, Beca Carter Hollings and Ferner Ltd (09) 300 9000</t>
  </si>
  <si>
    <t>Physical Works, Albert Smith, Smithbridge Ltd (07) 575 2325</t>
  </si>
  <si>
    <t>Gerard Kelly 14 May 2002, Updated by Marcus Lin 3 March 2004</t>
  </si>
  <si>
    <t>Multi laned, varied laned urban motorway multiple access ramps (SH1ramps 1380 lane meters, SH16 ramps (5190), SH1/16 merge (1330), Stanley street widening (3840) Parnell rise (700), Grafton road (1370), Wellesley St (1680)</t>
  </si>
  <si>
    <t>Cut to fill, cut to waste, contaminated soils disposal, net disposal of material</t>
  </si>
  <si>
    <t>Deep lift Asphalt 200 - 300 mm with strengthened (lime) subgrade</t>
  </si>
  <si>
    <r>
      <t>I&amp;R:</t>
    </r>
    <r>
      <rPr>
        <sz val="12"/>
        <rFont val="Arial"/>
        <family val="2"/>
      </rPr>
      <t xml:space="preserve"> $1,746,700</t>
    </r>
  </si>
  <si>
    <r>
      <t xml:space="preserve">Specimen Design: </t>
    </r>
    <r>
      <rPr>
        <sz val="12"/>
        <rFont val="Arial"/>
        <family val="2"/>
      </rPr>
      <t>$933,400</t>
    </r>
  </si>
  <si>
    <r>
      <t xml:space="preserve">IPAA: </t>
    </r>
    <r>
      <rPr>
        <sz val="12"/>
        <rFont val="Arial"/>
        <family val="2"/>
      </rPr>
      <t>$1,934,639</t>
    </r>
  </si>
  <si>
    <r>
      <t xml:space="preserve">Detailed design during construction = </t>
    </r>
    <r>
      <rPr>
        <sz val="12"/>
        <rFont val="Arial"/>
        <family val="2"/>
      </rPr>
      <t>$2,265,604</t>
    </r>
  </si>
  <si>
    <r>
      <t xml:space="preserve">Physical Works: </t>
    </r>
    <r>
      <rPr>
        <sz val="12"/>
        <rFont val="Arial"/>
        <family val="2"/>
      </rPr>
      <t>$62,100,768</t>
    </r>
  </si>
  <si>
    <r>
      <t xml:space="preserve">MSQA: </t>
    </r>
    <r>
      <rPr>
        <sz val="12"/>
        <rFont val="Arial"/>
        <family val="2"/>
      </rPr>
      <t>$505,611</t>
    </r>
  </si>
  <si>
    <t>Investigation: Undefined</t>
  </si>
  <si>
    <t>Specimen Design and iPAA from April 2001 to November 2001</t>
  </si>
  <si>
    <t>Construction Commence December 2001 until 3 February 2004.</t>
  </si>
  <si>
    <t>1162 - previous quarter used</t>
  </si>
  <si>
    <t xml:space="preserve">Alliance = Full Delivery to Early Completion. </t>
  </si>
  <si>
    <t>Project includes 83m underpass.</t>
  </si>
  <si>
    <t>Note, compensation model is similar to a DC lump sum, but refer to the Procurement Group for more information.</t>
  </si>
  <si>
    <t>A quick summary of the compensation model:</t>
  </si>
  <si>
    <t>Limb 1: Direct project costs that are reimbursed at cost + onsite overheads</t>
  </si>
  <si>
    <t>Limb 2: Lump sum figure to cover corporate overheads and profit margins</t>
  </si>
  <si>
    <t>Limb 3: Pain gain incentive payment, based on cost overrun/underrun and performance in non-cost areas</t>
  </si>
  <si>
    <t>length 80m. Most work undertaken behind temporary concrete barriers.</t>
  </si>
  <si>
    <t>piles @ 2.0m c/c.</t>
  </si>
  <si>
    <t xml:space="preserve">Bridge 113m long x 14.5m wide with 5 spans supported on 6 pairs of insitu cylinder piles 1850 or 1500 dia. </t>
  </si>
  <si>
    <t>(2.0m ea) and 2 traffic lanes (3.5m ea). Power, telecom, gas and water mains attached to superstructure.</t>
  </si>
  <si>
    <t>Geotextiles, sand drainage, ground monitoring. Includes enabling. Earthworks variations made much of this element obsolete.</t>
  </si>
  <si>
    <t>Lighting at interchanges only.</t>
  </si>
  <si>
    <t>Retaining wall max. 9.5m high x 224m long. Precast concrete planks between insitu columns on 1200dia insitu piles @ 2.0m c/c</t>
  </si>
  <si>
    <t xml:space="preserve">Soldier piles 1200 dia. insitu for ground strengthening on opposite side of approach road to retaining wall. Plan </t>
  </si>
  <si>
    <t xml:space="preserve">project length </t>
  </si>
  <si>
    <t>soldier piles opposite retaining wall to support approach road</t>
  </si>
  <si>
    <t>m3</t>
  </si>
  <si>
    <t>major structure</t>
  </si>
  <si>
    <t>Item</t>
  </si>
  <si>
    <t>Description</t>
  </si>
  <si>
    <t>Quantity</t>
  </si>
  <si>
    <t>Unit</t>
  </si>
  <si>
    <t>Rate</t>
  </si>
  <si>
    <t>Amount</t>
  </si>
  <si>
    <t>Investigation &amp; Reporting</t>
  </si>
  <si>
    <t>%</t>
  </si>
  <si>
    <t xml:space="preserve">Detailed Design </t>
  </si>
  <si>
    <t>MS&amp;QA</t>
  </si>
  <si>
    <t>Construction</t>
  </si>
  <si>
    <t>Km</t>
  </si>
  <si>
    <t>M3</t>
  </si>
  <si>
    <t>M2</t>
  </si>
  <si>
    <t>2.6.</t>
  </si>
  <si>
    <t>Service Relocations</t>
  </si>
  <si>
    <t>Environmental Compliance</t>
  </si>
  <si>
    <t xml:space="preserve">Earthworks </t>
  </si>
  <si>
    <t>Ground Improvements</t>
  </si>
  <si>
    <t>Drainage</t>
  </si>
  <si>
    <t>Pavement and surfacing</t>
  </si>
  <si>
    <t>Bridges</t>
  </si>
  <si>
    <t>Retaining Walls</t>
  </si>
  <si>
    <t xml:space="preserve">Traffic Services </t>
  </si>
  <si>
    <t>Landscaping</t>
  </si>
  <si>
    <t>Traffic Management</t>
  </si>
  <si>
    <t>Construction Sub-Total (Excluding P&amp;G)</t>
  </si>
  <si>
    <t>Extraordinary Project Costs</t>
  </si>
  <si>
    <t>Development Total (A)</t>
  </si>
  <si>
    <t>Extraordinary Project Costs (C)</t>
  </si>
  <si>
    <t xml:space="preserve">Project Total (A +B + C) </t>
  </si>
  <si>
    <t>Construction Total (Including P&amp;G)  (B)</t>
  </si>
  <si>
    <t>Elemental Cost Model Albany &amp; Constellation Bus Ramps</t>
  </si>
  <si>
    <t>Albany &amp; Constellation Bus Ramps</t>
  </si>
  <si>
    <t>Transit: Brett Gliddon (09) 427 3693</t>
  </si>
  <si>
    <t>Connell Wagner: Wim Frencken (09) 520 6019</t>
  </si>
  <si>
    <t>AC Blackmore: Michael Caulfield</t>
  </si>
  <si>
    <t>David Simes 11 January 2007</t>
  </si>
  <si>
    <t xml:space="preserve">Motorway off and on ramps. </t>
  </si>
  <si>
    <t>1280m. Lane length 1580m. (Albany ramps 1290m Constellation ramp 290m) (Albany site 990m)</t>
  </si>
  <si>
    <t>Urban on hilly ground, within an existing developed motorway corridor. East Coast Bays Formation soils.</t>
  </si>
  <si>
    <t>Only bulk earthworks were on northbound off ramp.</t>
  </si>
  <si>
    <t>Excavator and truck for bulk cut to fill. Dozer to move and place. Attempted disc drying, but had to add lime instead.</t>
  </si>
  <si>
    <t>Retaining Wall 1: Piled with shotcrete support between piles and concrete facing panels with urban design. 409m2</t>
  </si>
  <si>
    <t>Retaining Wall 2: Soil nail retaining wall with concrete facing panel finish. Surface area 110m2</t>
  </si>
  <si>
    <t xml:space="preserve">Retaining Wall 3: Proprietry mass block wall. Exposed aggregate finish. Surface area 410m2. </t>
  </si>
  <si>
    <t>Retaining Wall 4: Precast driven pile retaining wall, with precast panels. Standard concrete finish. Surface area 106m2.</t>
  </si>
  <si>
    <t>Retaining Wall 5: Precast concrete cantilever wall. Standard concrete finish. Surface area 30m2.</t>
  </si>
  <si>
    <t xml:space="preserve">Flexible pavement, typically: 30mm OGPA or SMA on 160mm basecourse on 200mm stabilised subbase </t>
  </si>
  <si>
    <t>on 250mm stabilised subgrade CBR 15%.</t>
  </si>
  <si>
    <t>No bridges. No major culverts. Motorway gantry extension included in Traffic Services element.</t>
  </si>
  <si>
    <r>
      <t>I&amp;R:</t>
    </r>
    <r>
      <rPr>
        <sz val="12"/>
        <rFont val="Arial"/>
        <family val="2"/>
      </rPr>
      <t xml:space="preserve"> Included in Busway, therefore not seperately identifiable.</t>
    </r>
  </si>
  <si>
    <r>
      <t xml:space="preserve">MSQA: </t>
    </r>
    <r>
      <rPr>
        <sz val="12"/>
        <rFont val="Arial"/>
        <family val="2"/>
      </rPr>
      <t>Included in Busway, therefore not seperately identifiable.</t>
    </r>
  </si>
  <si>
    <r>
      <t xml:space="preserve">D&amp;PD: </t>
    </r>
    <r>
      <rPr>
        <sz val="12"/>
        <rFont val="Arial"/>
        <family val="2"/>
      </rPr>
      <t>Included in Busway, therefore not seperately identifiable.</t>
    </r>
  </si>
  <si>
    <r>
      <t>I&amp;R:</t>
    </r>
    <r>
      <rPr>
        <sz val="12"/>
        <rFont val="Arial"/>
        <family val="2"/>
      </rPr>
      <t xml:space="preserve"> Included in Busway, not seperately identifiable.</t>
    </r>
  </si>
  <si>
    <r>
      <t>D&amp;PD</t>
    </r>
    <r>
      <rPr>
        <sz val="12"/>
        <rFont val="Arial"/>
        <family val="2"/>
      </rPr>
      <t>: 3 Mar 2003 to 30 Sept 2004</t>
    </r>
  </si>
  <si>
    <r>
      <t xml:space="preserve">MSQA: </t>
    </r>
    <r>
      <rPr>
        <sz val="12"/>
        <rFont val="Arial"/>
        <family val="2"/>
      </rPr>
      <t>1 Oct 2004 to 5 Nov 2006</t>
    </r>
  </si>
  <si>
    <r>
      <t>Works duration:</t>
    </r>
    <r>
      <rPr>
        <sz val="12"/>
        <rFont val="Arial"/>
        <family val="2"/>
      </rPr>
      <t xml:space="preserve"> 22 December 2004 to 15 October 2005 plus EOT granted to 5 November 2005 (actual completion)</t>
    </r>
  </si>
  <si>
    <t>Significant overmeasurement of tender quants meant all variations contained within original tender.</t>
  </si>
  <si>
    <t>other $171k</t>
  </si>
  <si>
    <t>Major variations: U/cut or lime dry $159k, pavement changes $144.5, scope increase (bus priority lane) $153.8k,</t>
  </si>
  <si>
    <t>ramp closure to extend gantry.</t>
  </si>
  <si>
    <t xml:space="preserve">Traffic Management: Shoulder closures for ramps, m/way lane closures for tie ins &amp; line marking, </t>
  </si>
  <si>
    <t>Measure and Value NZS 3910: 2003</t>
  </si>
  <si>
    <t>Significant temporary and permanent stormwater treatment.</t>
  </si>
  <si>
    <t>Dayworks allowance in tender schedule</t>
  </si>
  <si>
    <t>· Two state highway overbridges. (categorised as "structure") = 10.35 x 44.65 (identical for both bridge 1 and 2)
· One single lane on-ramp underpass. (categorised as "structure") = 28 x 8.2 m
· Existing bridge superstructure widening, raising and shape alteration for state highway over railway bridge. (categorised as "extra-ordinary" structure)
· New state highway over railway bridge (categorised as "structure") = 18.4 x 16.1 m
· Large single span segmental concrete “techspan” arch culvert invert structure with reinforced earth headwalls. (categorised as "structure") 48 x 13.7 m
· Roundabout and other associated local roading. 
· Twin 2.1-dia culvert. 61 x 7.4 m (total length and width of structure)</t>
  </si>
  <si>
    <t xml:space="preserve">94,000m2 chip sealed flexible pavement </t>
  </si>
  <si>
    <r>
      <t xml:space="preserve">Investigation and reporting </t>
    </r>
    <r>
      <rPr>
        <sz val="12"/>
        <rFont val="Arial"/>
        <family val="2"/>
      </rPr>
      <t>- $ 200,000 estimated - from Transfund allocations $194,500</t>
    </r>
  </si>
  <si>
    <r>
      <t>D&amp;PD:</t>
    </r>
    <r>
      <rPr>
        <sz val="12"/>
        <rFont val="Arial"/>
        <family val="2"/>
      </rPr>
      <t xml:space="preserve"> $645,299 - from BBO</t>
    </r>
  </si>
  <si>
    <r>
      <t xml:space="preserve">MSQA: </t>
    </r>
    <r>
      <rPr>
        <sz val="12"/>
        <rFont val="Arial"/>
        <family val="2"/>
      </rPr>
      <t>$ 588,825 - from BBO</t>
    </r>
  </si>
  <si>
    <r>
      <t>Total PW</t>
    </r>
    <r>
      <rPr>
        <sz val="12"/>
        <rFont val="Arial"/>
        <family val="2"/>
      </rPr>
      <t>: Preload contract of $765547.13 and main works of $12,263,272</t>
    </r>
  </si>
  <si>
    <t>I&amp;R n/a</t>
  </si>
  <si>
    <t>D&amp;PD n/a</t>
  </si>
  <si>
    <t>MSQA 50 months</t>
  </si>
  <si>
    <t>Existing rail overbridge widening and raising</t>
  </si>
  <si>
    <t xml:space="preserve">Elemental Cost Model Rangiriri to Ohinewai Four Laning </t>
  </si>
  <si>
    <t xml:space="preserve">SH1 Rangiriri to South of Ohinewai Four Laning </t>
  </si>
  <si>
    <t>Transit: Garth Halpin (07-9571642)</t>
  </si>
  <si>
    <t>Consultant: John Kerr (Bloxam Burnett and Olliver - 07-8380144)</t>
  </si>
  <si>
    <t>Contractor: Dave Jewel/Andre Raymond 0272 735 242 (Fletcher-Higgins Joint Venture )</t>
  </si>
  <si>
    <t>10.06 km</t>
  </si>
  <si>
    <t>Strip topsoil, preload, trim, cut to fill, borrow to fill, cut and undercut to waste</t>
  </si>
  <si>
    <t>2 coat chip seal. Hotmix to intersections and bridge decks.</t>
  </si>
  <si>
    <r>
      <t xml:space="preserve">MSQA: </t>
    </r>
    <r>
      <rPr>
        <sz val="12"/>
        <rFont val="Arial"/>
        <family val="2"/>
      </rPr>
      <t>$3.888m (includes A2)</t>
    </r>
  </si>
  <si>
    <r>
      <t xml:space="preserve">D&amp;PD: </t>
    </r>
    <r>
      <rPr>
        <sz val="12"/>
        <rFont val="Arial"/>
        <family val="2"/>
      </rPr>
      <t>$8.851m (includes A2, includes Contract Management by SERCO)</t>
    </r>
  </si>
  <si>
    <t>Tahuna Overbridge, full diamond interchange with roundabouts at each side of bridge</t>
  </si>
  <si>
    <t xml:space="preserve">Investigation: </t>
  </si>
  <si>
    <r>
      <t>Specimen Design: $</t>
    </r>
    <r>
      <rPr>
        <sz val="12"/>
        <rFont val="Arial"/>
        <family val="2"/>
      </rPr>
      <t>718,144</t>
    </r>
  </si>
  <si>
    <r>
      <t xml:space="preserve">MSQA: </t>
    </r>
    <r>
      <rPr>
        <sz val="12"/>
        <rFont val="Arial"/>
        <family val="2"/>
      </rPr>
      <t>$416,245 (Principal's advisor)</t>
    </r>
  </si>
  <si>
    <r>
      <t>Total PW</t>
    </r>
    <r>
      <rPr>
        <sz val="12"/>
        <rFont val="Arial"/>
        <family val="2"/>
      </rPr>
      <t>: $20,862,833</t>
    </r>
  </si>
  <si>
    <t>Spec Design 14 months</t>
  </si>
  <si>
    <t>MSQA 18 months</t>
  </si>
  <si>
    <t>Design Construct</t>
  </si>
  <si>
    <t>specimen design + during construction</t>
  </si>
  <si>
    <t>David Simes &amp; Ross Frisby 22 August 2006</t>
  </si>
  <si>
    <t>Constructed from existing road level. Piers are permanent cased bored in-situ concrete with precast driven plugs at toe.</t>
  </si>
  <si>
    <t>Piles are full length from founding level to beam bearing platform. Exposed steel casings are epoxy coated.</t>
  </si>
  <si>
    <t>DHC simply supported beams. Abutments include friction slabs.</t>
  </si>
  <si>
    <t>Retaining walls are timber pole and plank (and are off highway)</t>
  </si>
  <si>
    <t xml:space="preserve">Major culvert (off highway) is precast box 16.5m long x 3.0m x 1.5m </t>
  </si>
  <si>
    <t>New highway pavement on soft clay: Enkagrid TRC40 (geofabric/geogrid), 300mm AP65, 170mm M4</t>
  </si>
  <si>
    <t>New highway pavement on granular fill (eg approaches) 150mm AP65, 170mm M4</t>
  </si>
  <si>
    <t>2 coat chip seal to new work, plus shape correctionand OGPA to existing highway</t>
  </si>
  <si>
    <r>
      <t>I&amp;R:</t>
    </r>
    <r>
      <rPr>
        <sz val="12"/>
        <rFont val="Arial"/>
        <family val="2"/>
      </rPr>
      <t xml:space="preserve"> $85.6k</t>
    </r>
  </si>
  <si>
    <r>
      <t xml:space="preserve">D&amp;PD: </t>
    </r>
    <r>
      <rPr>
        <sz val="12"/>
        <rFont val="Arial"/>
        <family val="2"/>
      </rPr>
      <t>$148k</t>
    </r>
  </si>
  <si>
    <r>
      <t xml:space="preserve">MSQA: </t>
    </r>
    <r>
      <rPr>
        <sz val="12"/>
        <rFont val="Arial"/>
        <family val="2"/>
      </rPr>
      <t>$207.5k</t>
    </r>
  </si>
  <si>
    <t>Lowest Price Conforming. Min level 3B and 4C (measure and value).</t>
  </si>
  <si>
    <t>Remote site. No work in river 30 April to 1 Sept.</t>
  </si>
  <si>
    <t>New 2 lane bridge on skew to river to improve approach road alignment. Removal of existing 1 lane bridge.</t>
  </si>
  <si>
    <t>Relocation of 2 adj. intersections to optimise safety. 3 low speed curves replaced with 2 high speed approach curves.</t>
  </si>
  <si>
    <r>
      <t>Total PW</t>
    </r>
    <r>
      <rPr>
        <sz val="12"/>
        <rFont val="Arial"/>
        <family val="2"/>
      </rPr>
      <t>: Price schedule = $7.009 million, Price schedule forecast: $7.075 million, PROMAN = $7.095 million spent so far (i.e. addition of $86k of works since)</t>
    </r>
  </si>
  <si>
    <t>I&amp;R 78 months</t>
  </si>
  <si>
    <t>D&amp;PD 24 months</t>
  </si>
  <si>
    <t>MSQA 34 months</t>
  </si>
  <si>
    <t>rural or urban, terrain type, location, specific project information impacting on the unit costsof the elements</t>
  </si>
  <si>
    <t xml:space="preserve">Increases from tender include: Work suspended due to delay in issue of Resource Consent ($389k); </t>
  </si>
  <si>
    <t xml:space="preserve">Ground conditions unexpectedly poor leading to drainage variations &amp; pavement redesign ($777); Piles redesigned due to </t>
  </si>
  <si>
    <t xml:space="preserve">unexpected fndtn conditions (work suspended during redesign); Bridge redesigned as a result of pile redesign ($155k); </t>
  </si>
  <si>
    <t xml:space="preserve">Piling delays due to difficulty obtaining set (peat layer in sandstone); Watermain relocation exceeded original est. ($460k); </t>
  </si>
  <si>
    <t>Asphalt over concrete deck</t>
  </si>
  <si>
    <r>
      <t>I&amp;R:</t>
    </r>
    <r>
      <rPr>
        <sz val="12"/>
        <rFont val="Arial"/>
        <family val="2"/>
      </rPr>
      <t xml:space="preserve"> Included with  larger Plimmerton to Paremata Upgrade Project</t>
    </r>
  </si>
  <si>
    <r>
      <t xml:space="preserve">D&amp;PD: </t>
    </r>
    <r>
      <rPr>
        <sz val="12"/>
        <rFont val="Arial"/>
        <family val="2"/>
      </rPr>
      <t>as for I&amp;R</t>
    </r>
  </si>
  <si>
    <r>
      <t xml:space="preserve">MSQA: </t>
    </r>
    <r>
      <rPr>
        <sz val="12"/>
        <rFont val="Arial"/>
        <family val="2"/>
      </rPr>
      <t>$465,730</t>
    </r>
  </si>
  <si>
    <r>
      <t>I&amp;R:</t>
    </r>
    <r>
      <rPr>
        <sz val="12"/>
        <rFont val="Arial"/>
        <family val="2"/>
      </rPr>
      <t xml:space="preserve"> Part of larger project which ran from Feb 1996 to July 2001</t>
    </r>
  </si>
  <si>
    <r>
      <t>D&amp;PD</t>
    </r>
    <r>
      <rPr>
        <sz val="12"/>
        <rFont val="Arial"/>
        <family val="2"/>
      </rPr>
      <t>: Part of larger project which ran from Oct 2000 to July 2003</t>
    </r>
  </si>
  <si>
    <r>
      <t xml:space="preserve">MSQA: </t>
    </r>
    <r>
      <rPr>
        <sz val="12"/>
        <rFont val="Arial"/>
        <family val="2"/>
      </rPr>
      <t>Oct 2001 to May 2005 (incl tender phase &amp; defects liability)</t>
    </r>
  </si>
  <si>
    <t>Works duration 70 weeks plus 48 days Extension of Time. May 02 to Nov 03</t>
  </si>
  <si>
    <t>The new bridge built to duplicate the older existing 2 lane bridge as part of SH1 4 laning in this area.</t>
  </si>
  <si>
    <t>New bridge provides 2 northbound lanes while old bridge provides 2 southbound lanes.</t>
  </si>
  <si>
    <t>Piled through medium dense sands over very dense sand/gravel,</t>
  </si>
  <si>
    <t>founded on greywacke bedrock between 20 &amp; 40m below gl.</t>
  </si>
  <si>
    <t>Groundimprovement required at north abutment to densify loose sands</t>
  </si>
  <si>
    <t>and help prevent liquification.</t>
  </si>
  <si>
    <t>Approach pavement construction not included in this contract.</t>
  </si>
  <si>
    <t>Traffic management level 2. High volumes, but retaining existing bridge minimised disruption.</t>
  </si>
  <si>
    <t xml:space="preserve"> Not included, as part of Plimmerton to Paremata Upgrade Project</t>
  </si>
  <si>
    <t>Abutments &amp; approaches</t>
  </si>
  <si>
    <t xml:space="preserve">Closed ended, stone filled 600 dia. X 18m tubes @ 4m c/c.  </t>
  </si>
  <si>
    <t>Deck area includes footpath either side.</t>
  </si>
  <si>
    <r>
      <t>Construction</t>
    </r>
    <r>
      <rPr>
        <sz val="12"/>
        <rFont val="Arial"/>
        <family val="2"/>
      </rPr>
      <t xml:space="preserve"> Tender: $</t>
    </r>
    <r>
      <rPr>
        <b/>
        <sz val="12"/>
        <rFont val="Arial"/>
        <family val="2"/>
      </rPr>
      <t>68.009M</t>
    </r>
    <r>
      <rPr>
        <sz val="12"/>
        <rFont val="Arial"/>
        <family val="2"/>
      </rPr>
      <t xml:space="preserve"> </t>
    </r>
    <r>
      <rPr>
        <b/>
        <sz val="12"/>
        <rFont val="Arial"/>
        <family val="2"/>
      </rPr>
      <t>(Transit Total $31.656m</t>
    </r>
    <r>
      <rPr>
        <sz val="12"/>
        <rFont val="Arial"/>
        <family val="2"/>
      </rPr>
      <t xml:space="preserve"> - $20.164m route J, $11.248m I/C TeAuetu $0.244m. </t>
    </r>
    <r>
      <rPr>
        <b/>
        <sz val="12"/>
        <rFont val="Arial"/>
        <family val="2"/>
      </rPr>
      <t>TDC Total $36.353</t>
    </r>
    <r>
      <rPr>
        <sz val="12"/>
        <rFont val="Arial"/>
        <family val="2"/>
      </rPr>
      <t xml:space="preserve">  - $18.673m route K, $4.874m Route P, $12.806m I/C ). Transit Allocation $46m (Note Allocation Transit cost only based on POMAN Allocation Oct 02), includes $4.7M contingency. </t>
    </r>
    <r>
      <rPr>
        <b/>
        <sz val="12"/>
        <rFont val="Arial"/>
        <family val="2"/>
      </rPr>
      <t>Most Likely Outturn cost $43.15M</t>
    </r>
    <r>
      <rPr>
        <sz val="12"/>
        <rFont val="Arial"/>
        <family val="2"/>
      </rPr>
      <t xml:space="preserve"> ,  includes $1.883m allowance for rutting &amp; contractual risk for route K, not yet completed.  Outturn price includes escalation, borrow material royalties, median barrier changes, increased noise attenuation and barrier end treatments and all risks that have eventuated, $2.3M MSQA and $1.1M Transit costs &amp; $37.717M PW costs</t>
    </r>
  </si>
  <si>
    <t>K over K bridge (K Combined) 9.4 x 419 = 3898m2  $4,000,000  - 35% Transit cost, 65% TDC</t>
  </si>
  <si>
    <t>15th Avenue Bridge - Twin concrete box girder, concrete piles  19.5 x 134.5 = 2623m2 @ $1296 = $3,400,000 - 47% Transit cost, 53% TDC cost</t>
  </si>
  <si>
    <t>Major Risks that Occurred</t>
  </si>
  <si>
    <r>
      <t xml:space="preserve">Additional </t>
    </r>
    <r>
      <rPr>
        <b/>
        <sz val="12"/>
        <rFont val="Arial"/>
        <family val="2"/>
      </rPr>
      <t>Noise walls</t>
    </r>
    <r>
      <rPr>
        <sz val="12"/>
        <rFont val="Arial"/>
        <family val="2"/>
      </rPr>
      <t xml:space="preserve">; Client instructed </t>
    </r>
    <r>
      <rPr>
        <b/>
        <sz val="12"/>
        <rFont val="Arial"/>
        <family val="2"/>
      </rPr>
      <t>scope change</t>
    </r>
    <r>
      <rPr>
        <sz val="12"/>
        <rFont val="Arial"/>
        <family val="2"/>
      </rPr>
      <t xml:space="preserve"> (median barrier, &amp; end treatments); extracontractual </t>
    </r>
    <r>
      <rPr>
        <b/>
        <sz val="12"/>
        <rFont val="Arial"/>
        <family val="2"/>
      </rPr>
      <t>claims</t>
    </r>
    <r>
      <rPr>
        <sz val="12"/>
        <rFont val="Arial"/>
        <family val="2"/>
      </rPr>
      <t xml:space="preserve"> (drying/handling, ambiguities in specifications, unforsen physical conditions, grey aras at change to LS);  </t>
    </r>
    <r>
      <rPr>
        <b/>
        <sz val="12"/>
        <rFont val="Arial"/>
        <family val="2"/>
      </rPr>
      <t>Services</t>
    </r>
    <r>
      <rPr>
        <sz val="12"/>
        <rFont val="Arial"/>
        <family val="2"/>
      </rPr>
      <t xml:space="preserve"> (actual cost &gt; tender);  </t>
    </r>
    <r>
      <rPr>
        <b/>
        <sz val="12"/>
        <rFont val="Arial"/>
        <family val="2"/>
      </rPr>
      <t>Wet weather</t>
    </r>
    <r>
      <rPr>
        <sz val="12"/>
        <rFont val="Arial"/>
        <family val="2"/>
      </rPr>
      <t xml:space="preserve"> working (different methodology and risks due to agreed programme changes);  </t>
    </r>
    <r>
      <rPr>
        <b/>
        <sz val="12"/>
        <rFont val="Arial"/>
        <family val="2"/>
      </rPr>
      <t>Engineers Instructions</t>
    </r>
    <r>
      <rPr>
        <sz val="12"/>
        <rFont val="Arial"/>
        <family val="2"/>
      </rPr>
      <t xml:space="preserve"> (lead to new methodology);  </t>
    </r>
    <r>
      <rPr>
        <b/>
        <sz val="12"/>
        <rFont val="Arial"/>
        <family val="2"/>
      </rPr>
      <t>design changes</t>
    </r>
    <r>
      <rPr>
        <sz val="12"/>
        <rFont val="Arial"/>
        <family val="2"/>
      </rPr>
      <t xml:space="preserve"> (eg safety audit);  additional </t>
    </r>
    <r>
      <rPr>
        <b/>
        <sz val="12"/>
        <rFont val="Arial"/>
        <family val="2"/>
      </rPr>
      <t>retaining walls</t>
    </r>
    <r>
      <rPr>
        <sz val="12"/>
        <rFont val="Arial"/>
        <family val="2"/>
      </rPr>
      <t xml:space="preserve"> (due to ground conditions);  </t>
    </r>
    <r>
      <rPr>
        <b/>
        <sz val="12"/>
        <rFont val="Arial"/>
        <family val="2"/>
      </rPr>
      <t>Client instructed variations</t>
    </r>
    <r>
      <rPr>
        <sz val="12"/>
        <rFont val="Arial"/>
        <family val="2"/>
      </rPr>
      <t xml:space="preserve"> (eg viewing platform);  </t>
    </r>
    <r>
      <rPr>
        <b/>
        <sz val="12"/>
        <rFont val="Arial"/>
        <family val="2"/>
      </rPr>
      <t>Design development</t>
    </r>
    <r>
      <rPr>
        <sz val="12"/>
        <rFont val="Arial"/>
        <family val="2"/>
      </rPr>
      <t xml:space="preserve"> (unforsen development required between completing design, and completing construction);  </t>
    </r>
    <r>
      <rPr>
        <b/>
        <sz val="12"/>
        <rFont val="Arial"/>
        <family val="2"/>
      </rPr>
      <t>Resource consent</t>
    </r>
    <r>
      <rPr>
        <sz val="12"/>
        <rFont val="Arial"/>
        <family val="2"/>
      </rPr>
      <t xml:space="preserve"> issues;  </t>
    </r>
    <r>
      <rPr>
        <b/>
        <sz val="12"/>
        <rFont val="Arial"/>
        <family val="2"/>
      </rPr>
      <t>Gazetting.</t>
    </r>
  </si>
  <si>
    <t>Elemental Cost Model Route J, Tauranga</t>
  </si>
  <si>
    <t>Frankton Rd</t>
  </si>
  <si>
    <t>Pokeno Bypass</t>
  </si>
  <si>
    <t>Rangiriri - Ohinewai</t>
  </si>
  <si>
    <t>PW 33 months. Completion April '97</t>
  </si>
  <si>
    <t>PW 20 months. Completion Dec 2003</t>
  </si>
  <si>
    <t>Import to fill, strip topsoil, cut to waste, undercut, cut to fill, demolish old bridge, total earthworks 589,500m3</t>
  </si>
  <si>
    <t>PW18 months. Completion June 2003</t>
  </si>
  <si>
    <t>PW 30 months. Completion April 2003</t>
  </si>
  <si>
    <t>1150. Outturn costs to 21 November 2002, include forecast for escalation to project cmpletion)</t>
  </si>
  <si>
    <t>PW 23 months. Completion Jan 2002</t>
  </si>
  <si>
    <t>Major borrow to fill (450,000m3), major cut and undercut (230,000m3), cut to waste, strip topsoil, cut to fill, and misc site clearance, strip topsoil = $6.3 million</t>
  </si>
  <si>
    <t>Original measure and value, but preferred Tenderer was over budget and alternative designs were offered,</t>
  </si>
  <si>
    <t>a final tender was accepted based on 45% lump sum.</t>
  </si>
  <si>
    <t>Tender</t>
  </si>
  <si>
    <t xml:space="preserve">$2.301M Opus $1.108m Transit costs </t>
  </si>
  <si>
    <t>Opus design No 1 Agreement</t>
  </si>
  <si>
    <t>Route PJK is a group of 3 sub projects of which route J was funded by Transit. P&amp;K were funded by TDC. Contract had a joint client management board. Route J under development by Transit since 1985. Scheme assessment 1989, Environmental assessment 1990, land purchase 1997, Designation 1999. FH FFC $39.601M.</t>
  </si>
  <si>
    <t xml:space="preserve">Change </t>
  </si>
  <si>
    <t>Mixed types retaining walls</t>
  </si>
  <si>
    <t>144,000 m2 chipseal + 33,500m2 OGPA. Lime used</t>
  </si>
  <si>
    <t>3 structures Transit &amp; 2 Structures split Transit/TDC</t>
  </si>
  <si>
    <t>Elemental Cost Model SH6: Glenhope to Kawatiri Realignment, Nelson</t>
  </si>
  <si>
    <t>SH6: Glenhope to Kawatiri Realignment (TNZ 431T) RP 196/3.05 to 201/7.50, Contracts 40PT and 431T</t>
  </si>
  <si>
    <t>Transit: Gavin Gregg (07 957 1610)</t>
  </si>
  <si>
    <t>Montgomery Watson Harza Nelson, Andrew Ferguson (03) 5460686</t>
  </si>
  <si>
    <t xml:space="preserve">Fulton Hogan: Scott Brookland (03) 547 9789 </t>
  </si>
  <si>
    <t>Marcus Lin (04 4966692)</t>
  </si>
  <si>
    <t>Rural realignment including passing lanes (200 to 1460, seal width 15.5m) and bridge widening</t>
  </si>
  <si>
    <t>Rural , hilly except gradient was reasonably flat as it runs along the bottom of a valley beside the Hope River.</t>
  </si>
  <si>
    <t>Passes along the edge of Kahurangi National Park</t>
  </si>
  <si>
    <t>Prior to construction 10.4 km</t>
  </si>
  <si>
    <t>After construction 9.9 km (seal width 8.5 m)</t>
  </si>
  <si>
    <t xml:space="preserve">Cut to fill 90,000m3 (120,000),  borrow to fill 27,000m3 (5,000),  cut to waste 165,300m3 (86,000).  </t>
  </si>
  <si>
    <t>(Tendered volumes shown in brackets)</t>
  </si>
  <si>
    <t>Little Hope River Bridge - Existing single span concrete bridge widened from 6m to 10m.(length = 10.8 m)</t>
  </si>
  <si>
    <t>Hope River Bridge - New, two single span concrete bridge (10m wide) which replaces the original single lane Glenhope Station Bridge (length 22.1m)</t>
  </si>
  <si>
    <t>Boulder Creek Bridge - Existing single span concrete bridge widened from 6m to 10m. (length 13 m)</t>
  </si>
  <si>
    <t>Sandy Creek Bridge - Existing singe span concrete bridge widened from 8m to 10m (length 10.7m)</t>
  </si>
  <si>
    <t>Woodhen Bend Culvert - New 1800 diameter Helcor steel culvert</t>
  </si>
  <si>
    <t>Investigation and reporting $96,900</t>
  </si>
  <si>
    <t>Design and Planning $223,000</t>
  </si>
  <si>
    <t>Management and Supervision $259,500</t>
  </si>
  <si>
    <t>Physical Works $6,190,400</t>
  </si>
  <si>
    <t>Total $6,769,800</t>
  </si>
  <si>
    <t>I&amp;R Feb 98 to June 99</t>
  </si>
  <si>
    <t>Physical Works Sept 00 to April 02 (Practical completion)</t>
  </si>
  <si>
    <t>D&amp;PD July 99 to June 00</t>
  </si>
  <si>
    <t>Jan 03 - End of all works</t>
  </si>
  <si>
    <t>MSQA July 00 to March 03</t>
  </si>
  <si>
    <t>Measure and Value contract assessed on weighted attributes. Towards the end of the physical works contract the contract was converted to a negotiated lump sum which covered the pavement construction and the balance of the works</t>
  </si>
  <si>
    <t>Additional earthwork expenditure of $120,000 for Works Infrastructure under network maintenance contract for slip removal</t>
  </si>
  <si>
    <t>The areas of risk specifically identified were:</t>
  </si>
  <si>
    <t>1. Slope stability of insitu material - some slope failure did occur the extent of which was beyond that originally provided for</t>
  </si>
  <si>
    <t xml:space="preserve">2. Pavement thickness - there was no necessity to increase the pavement thickness from that designed. However the Contractor did propose that the pavement costruction be carried out under TNZ Specification B/3 and this was adopted. </t>
  </si>
  <si>
    <t>There was no increase in cost to the project.</t>
  </si>
  <si>
    <t>Conventional cut/fill.  Approx. 250,000m3 weak surface layer material cut to waste using excavators and trucks. More than 100,00m3 of wet material replaced with dry fill from a nearby source, significantly reducing drying time.</t>
  </si>
  <si>
    <t>SH on 300 lime stabilised s/grade with 195 s/base &amp; 165 b/course &amp; 2 coat chip seal. AC on bridges &amp; rndabts.</t>
  </si>
  <si>
    <t>3 bridges</t>
  </si>
  <si>
    <t>Includes $320,000 enabling contract let separately.</t>
  </si>
  <si>
    <t>Includes $1.3m pipe supply let separately &amp; enabling.</t>
  </si>
  <si>
    <t>Project length (excluding side roads and accommodation works)</t>
  </si>
  <si>
    <t>Total vol of cut + borrow + imported fill. Includes enabling work.</t>
  </si>
  <si>
    <t>Includes enabling work let as separate contract.</t>
  </si>
  <si>
    <t>Minor walls. Abutment walls included with bridge costs.</t>
  </si>
  <si>
    <t xml:space="preserve">Includes stormwater diversion for Wellington City $7m (services relocation element) </t>
  </si>
  <si>
    <t>Elemental Cost Model Kaitoke to Te Marua Realignment</t>
  </si>
  <si>
    <t>Kaitoke to Te Marua Realignment</t>
  </si>
  <si>
    <t>Higgins Contractors Wgtn Ltd: David McIlroy</t>
  </si>
  <si>
    <t>5.5km. Lane length 12.8km</t>
  </si>
  <si>
    <t>Variable consisting of weathered Greywacke, gravels and loess</t>
  </si>
  <si>
    <t>370 wet days (100 allowed), 7.3m rainfall during construction period.</t>
  </si>
  <si>
    <t>Two span bridge, 44m long, with single column pier and sill beam abutments. Precast I beam superstructure with</t>
  </si>
  <si>
    <t>reinforced concrete deck slab. Pier and abutments on reinforced concrete bored cylinders. Land span one end.</t>
  </si>
  <si>
    <t>Various mechanically stabilised earth walls.</t>
  </si>
  <si>
    <t>Various RCRRJ culverts to 1800mm dia. Two precast box culvert underpasses 2.0 or 2.5m square.</t>
  </si>
  <si>
    <t xml:space="preserve">150mm basecourse on 250mm sub-base full length of works. </t>
  </si>
  <si>
    <r>
      <t xml:space="preserve">D&amp;PD: </t>
    </r>
    <r>
      <rPr>
        <sz val="12"/>
        <rFont val="Arial"/>
        <family val="2"/>
      </rPr>
      <t>$1.2m</t>
    </r>
  </si>
  <si>
    <r>
      <t xml:space="preserve">MSQA: </t>
    </r>
    <r>
      <rPr>
        <sz val="12"/>
        <rFont val="Arial"/>
        <family val="2"/>
      </rPr>
      <t>$1.0m</t>
    </r>
  </si>
  <si>
    <r>
      <t>I&amp;R:</t>
    </r>
    <r>
      <rPr>
        <sz val="12"/>
        <rFont val="Arial"/>
        <family val="2"/>
      </rPr>
      <t xml:space="preserve"> 1997 to 2000</t>
    </r>
  </si>
  <si>
    <r>
      <t>D&amp;PD</t>
    </r>
    <r>
      <rPr>
        <sz val="12"/>
        <rFont val="Arial"/>
        <family val="2"/>
      </rPr>
      <t>: 2000 to 2002</t>
    </r>
  </si>
  <si>
    <r>
      <t xml:space="preserve">MSQA: Sept </t>
    </r>
    <r>
      <rPr>
        <sz val="12"/>
        <rFont val="Arial"/>
        <family val="2"/>
      </rPr>
      <t>2002 to April 2007</t>
    </r>
  </si>
  <si>
    <t xml:space="preserve">Works duration: 20/9/2002 (Acceptance) to 12/4/2006 (Practical Completion). </t>
  </si>
  <si>
    <t>Original completion due date 20/6/2004 extended to 26/4/2006 - 2 years extension</t>
  </si>
  <si>
    <t>Tendered as Measure and Value, converted to LS before award.</t>
  </si>
  <si>
    <t>Hilly - steep, tortuous alignment.</t>
  </si>
  <si>
    <t>Combination of motorscrapers, excavators and dump trucks. 360,000m3 cut to fill &amp; 220,000m3 cut to waste.</t>
  </si>
  <si>
    <t>Variability of materials met necessitated flattening of batter slopes (known risk).</t>
  </si>
  <si>
    <t>Remedial works due to slip.</t>
  </si>
  <si>
    <t>Primary increases related to slip remediation</t>
  </si>
  <si>
    <t>David Simes 26 October 2007</t>
  </si>
  <si>
    <t>MSQA plus architectural conservator, communications, legal, misc., archaeological</t>
  </si>
  <si>
    <t>Noise walls</t>
  </si>
  <si>
    <t>Elemental Cost Model SH1 Hawkswood Deviation</t>
  </si>
  <si>
    <t>SH1 Hawkswood Deviation</t>
  </si>
  <si>
    <t>Transit: Barry Stratton (03) 3664455</t>
  </si>
  <si>
    <t>Montgomery Watson Harza (03) 3667449</t>
  </si>
  <si>
    <t>Main Contractor Works Infrastructure</t>
  </si>
  <si>
    <t>David Simes 25 February 2005</t>
  </si>
  <si>
    <t>Rural realignment</t>
  </si>
  <si>
    <t>Hilly, rural</t>
  </si>
  <si>
    <t>4,376m overall project length. 8,740m lane length.</t>
  </si>
  <si>
    <r>
      <t>Techspan</t>
    </r>
    <r>
      <rPr>
        <vertAlign val="superscript"/>
        <sz val="12"/>
        <rFont val="Arial"/>
        <family val="2"/>
      </rPr>
      <t>tm</t>
    </r>
    <r>
      <rPr>
        <sz val="12"/>
        <rFont val="Arial"/>
        <family val="2"/>
      </rPr>
      <t xml:space="preserve"> concrete arch used for rail  underpass.</t>
    </r>
  </si>
  <si>
    <t>Stock Underpass 2850mm dia. Helcor culvert.</t>
  </si>
  <si>
    <t>1650mm dia. Aluflo Culvert Filled Gulley</t>
  </si>
  <si>
    <t>2840mm dia. Multiplate CSP culvert Hawkswood Stream</t>
  </si>
  <si>
    <t>Montgomery Watson Harza</t>
  </si>
  <si>
    <t xml:space="preserve">7060m. Lane length 16,120m. (2 lane plus passing lanes). </t>
  </si>
  <si>
    <t>Telecom -$200k (funded elsewhere) &amp; Power -$76k</t>
  </si>
  <si>
    <t>Increased scope, additional guardrail quantity due to standard revision between documentation &amp; construction.</t>
  </si>
  <si>
    <t>2250mm dia. Multiplate CSP culvert Homestead Gulley.</t>
  </si>
  <si>
    <t>2200x1750mm box culvert extension Hawkswood Stream Culvert 2</t>
  </si>
  <si>
    <t>150mm M4/40 basecourse on 275mm AP65 subbase. 2 coat chip seal.</t>
  </si>
  <si>
    <r>
      <t>I&amp;R:</t>
    </r>
    <r>
      <rPr>
        <sz val="12"/>
        <rFont val="Arial"/>
        <family val="2"/>
      </rPr>
      <t xml:space="preserve"> Not recorded on PROMAN</t>
    </r>
  </si>
  <si>
    <r>
      <t xml:space="preserve">D&amp;PD: </t>
    </r>
    <r>
      <rPr>
        <sz val="12"/>
        <rFont val="Arial"/>
        <family val="2"/>
      </rPr>
      <t xml:space="preserve">$125,000 </t>
    </r>
  </si>
  <si>
    <r>
      <t>I&amp;R:</t>
    </r>
    <r>
      <rPr>
        <sz val="12"/>
        <rFont val="Arial"/>
        <family val="2"/>
      </rPr>
      <t xml:space="preserve"> Scheme assessment March 1989</t>
    </r>
  </si>
  <si>
    <r>
      <t>D&amp;PD</t>
    </r>
    <r>
      <rPr>
        <sz val="12"/>
        <rFont val="Arial"/>
        <family val="2"/>
      </rPr>
      <t>: Dec 1997 to Jun 1999</t>
    </r>
  </si>
  <si>
    <r>
      <t xml:space="preserve">MSQA: </t>
    </r>
    <r>
      <rPr>
        <sz val="12"/>
        <rFont val="Arial"/>
        <family val="2"/>
      </rPr>
      <t>Mar 1999 to Jun 2004</t>
    </r>
  </si>
  <si>
    <t>Type A, R1 or W material. Sand, gravel, clay &amp; silt.</t>
  </si>
  <si>
    <t>Rail Underpass $473,000 included below as Extra-ordinary Cost.</t>
  </si>
  <si>
    <t>Additional cost of design change at Northern end of site was off-set by savings on adjacent contract.</t>
  </si>
  <si>
    <t>Variation &amp; time extension associated with weather difficulties.</t>
  </si>
  <si>
    <t>Not recorded on PROMAN.</t>
  </si>
  <si>
    <t>Landowner accommodation works</t>
  </si>
  <si>
    <t>includes $249,000 increased costs</t>
  </si>
  <si>
    <t>Rail Underpass</t>
  </si>
  <si>
    <r>
      <t>Changed from CSP to Techspan</t>
    </r>
    <r>
      <rPr>
        <vertAlign val="superscript"/>
        <sz val="8"/>
        <color indexed="10"/>
        <rFont val="Arial"/>
        <family val="2"/>
      </rPr>
      <t>tm</t>
    </r>
  </si>
  <si>
    <t>Critical issues which influenced the successful completion of this project included the requirement to construct a temporary split level crossing over State Highway 7 to allow 410,000 cubic meters of borrow to fill material to be utilised, reclamation of tidal estuary margins and liaison with major processing &amp; manufacturing companies to ensure construction work had no detrimental effect. Major value engineering was completed with all 4 overbridges being negotiated to be undertaken as design &amp; build.</t>
  </si>
  <si>
    <t>Kamo Bypass</t>
  </si>
  <si>
    <t>Elemental Cost Model Kamo Bypass</t>
  </si>
  <si>
    <t>Transit: Peter Spies   Tel: 09 3682000  Fax: 09 368 2059</t>
  </si>
  <si>
    <t>Beca Carter Hollings and Ferner Ltd, PO Box 6345  Auckland Contact : Jon Ewer tel:09 3009195</t>
  </si>
  <si>
    <t>Opus International Consultants, Private Bag 9017, Whangarei. Contact Barry Cure (09) 430 1700</t>
  </si>
  <si>
    <t>Fulton Hogan Northland. P.O. Box 1547 Whangarei</t>
  </si>
  <si>
    <t>David Simes 31 MAY 2004</t>
  </si>
  <si>
    <t xml:space="preserve">Semi-rural. Gently rolling terrain. Very variable with a lot of ground water. Numerous springs, volcanic soil, clays, </t>
  </si>
  <si>
    <t>onerahi chaos, "floating" volcanic rocks, isolated volcanic rock flows, swamps.</t>
  </si>
  <si>
    <t>3,300m</t>
  </si>
  <si>
    <t>Motorscrapers for bulk earthworks. Diggers and trucks for undercut, drainage etc.</t>
  </si>
  <si>
    <t>Major slip, repairs included earthworks, retaining structures &amp; drainage. $1m.</t>
  </si>
  <si>
    <t xml:space="preserve">2 lane overbridge. Pre stressed beams cast off site &amp; lifted into place. Bored and cast insitu reinforced concrete </t>
  </si>
  <si>
    <t>piles. Three span with provision for future retrofitting to 4 lanes. Proximity to railway underpass ARMCO culvert</t>
  </si>
  <si>
    <t xml:space="preserve">required additional sheet piling around excavations. </t>
  </si>
  <si>
    <t xml:space="preserve">Chipseal, with some thin AC at the south end for noise attenuation </t>
  </si>
  <si>
    <t>I&amp;R $560k D&amp;PD $300k, MSQA $287k, PW $9493k</t>
  </si>
  <si>
    <t>Tendered price $5,763,303 Outturn costs $9,493,475</t>
  </si>
  <si>
    <t>Main Contractor Downer Works</t>
  </si>
  <si>
    <t xml:space="preserve">Silverdale U/pass. Deck 838m2. 3 lane road over m/way. Span 60m. In situ piles. Double hollow core deck units. </t>
  </si>
  <si>
    <t xml:space="preserve">Bawden Rd U/pass. Deck 620m2. 2 lane road over m/way. Span 59m. Insitu piles. Double hollow core deck units. </t>
  </si>
  <si>
    <t>Enabling contract 2/97 to 1/98. Main contract 12/97 to 12/99. Separable portion Landscaping complete 12/00</t>
  </si>
  <si>
    <t>Green fields site. Traffic Management to TNZ HCH manual &amp; "Working on the Road" for minor rural roads.</t>
  </si>
  <si>
    <t>Includes flocculation for temp. s/water treatment during construction &amp; construction of permanent treatment ponds.</t>
  </si>
  <si>
    <t>Separate consultant, estimated cost (not recorded on PROMAN)</t>
  </si>
  <si>
    <t>Combined fee for A1 &amp; A2, apportioned 60/40</t>
  </si>
  <si>
    <t>includes $1,068,079 worth of lime and cement stabilisation</t>
  </si>
  <si>
    <t>Greenfield site</t>
  </si>
  <si>
    <t xml:space="preserve">D&amp;PD Start Apr '99 Finish Sept '99. MSQA Start Oct '99 Finish Apr '01. Physical works Start Oct '99 Finish </t>
  </si>
  <si>
    <t xml:space="preserve">Dec '00 - 4 months early. </t>
  </si>
  <si>
    <t>Physical works 14 months (4 months early)</t>
  </si>
  <si>
    <t>Includes railway level crossing. Includes lighting full length.</t>
  </si>
  <si>
    <t>Includes claim for late award of contract</t>
  </si>
  <si>
    <t>Includes $385k modifications to existing bridge - corbel, footpath, h/rails</t>
  </si>
  <si>
    <t>See earthworks for major slip compounded by extreme wet weather event during remedial work.</t>
  </si>
  <si>
    <t>assumed (including Transit &amp; misc costs)</t>
  </si>
  <si>
    <t>drainage blankets &amp; geotextiles</t>
  </si>
  <si>
    <t>abutments are major retaining walls</t>
  </si>
  <si>
    <t>greenfield site</t>
  </si>
  <si>
    <t>railway level crossing</t>
  </si>
  <si>
    <t>Chip seal over flexible unbound granular layers (138 6882m2), 40 mm AC (21,011m2). Pavement layers comprised 250AP 40 over 400-500 mmm Greenhill bulkfill material. Alternative design of contractor of 150 mm AP40 and 100mm AP75 layers combined into a single AP40 layer.</t>
  </si>
  <si>
    <t>Elemental Cost Model SH3 Tamahere Deviation</t>
  </si>
  <si>
    <t>Tamahere Deviation</t>
  </si>
  <si>
    <r>
      <t xml:space="preserve">Transit: </t>
    </r>
    <r>
      <rPr>
        <sz val="12"/>
        <rFont val="Arial"/>
        <family val="2"/>
      </rPr>
      <t>Chris Allen</t>
    </r>
  </si>
  <si>
    <r>
      <t xml:space="preserve">Consultant: </t>
    </r>
    <r>
      <rPr>
        <sz val="12"/>
        <rFont val="Arial"/>
        <family val="2"/>
      </rPr>
      <t>John Herbert, Opus International (formerly Works Consultancy Services) (07) 838 9344</t>
    </r>
  </si>
  <si>
    <r>
      <t>Contractor:</t>
    </r>
    <r>
      <rPr>
        <sz val="12"/>
        <rFont val="Arial"/>
        <family val="2"/>
      </rPr>
      <t xml:space="preserve"> Downers Construction Ltd (09) 270 6801</t>
    </r>
  </si>
  <si>
    <t>ALPURT A1</t>
  </si>
  <si>
    <t>ALPURT A2</t>
  </si>
  <si>
    <t>David Simes 28 September 2004</t>
  </si>
  <si>
    <t>Marcus Lin (04) 49 66692</t>
  </si>
  <si>
    <t>Four lane dual carriageway with grasses central median, with sections protected by median barrier.</t>
  </si>
  <si>
    <t>Rural and flat, but passes right through the largest orchard in NZ.</t>
  </si>
  <si>
    <t>4.35 km</t>
  </si>
  <si>
    <t>See comment below. Import to fill, strip topsoil, cut to waste, undercut, cut to fill</t>
  </si>
  <si>
    <t>1 x 3 span 4 lane overbridge over Tauwhere Road (40 m x 24 m)</t>
  </si>
  <si>
    <t>Grade separated interchange with two small roundabouts on both sides.</t>
  </si>
  <si>
    <t>1.35 m culvert approx 500 m long</t>
  </si>
  <si>
    <t>Pit sand base, 200 mm sub-base WHAP 65, 150 mm of M4 basecourse, two coat chip seal and 25 mm A/C approx 90,000 sqm</t>
  </si>
  <si>
    <r>
      <t xml:space="preserve">Investigation and reporting </t>
    </r>
    <r>
      <rPr>
        <sz val="12"/>
        <rFont val="Arial"/>
        <family val="2"/>
      </rPr>
      <t>- 170,000</t>
    </r>
  </si>
  <si>
    <t>D&amp;PD $600,000</t>
  </si>
  <si>
    <t>MSQA: $700,000</t>
  </si>
  <si>
    <r>
      <t>Total PW</t>
    </r>
    <r>
      <rPr>
        <sz val="12"/>
        <rFont val="Arial"/>
        <family val="2"/>
      </rPr>
      <t>: $11,000,688</t>
    </r>
  </si>
  <si>
    <r>
      <t xml:space="preserve">I&amp;R- </t>
    </r>
    <r>
      <rPr>
        <sz val="12"/>
        <rFont val="Arial"/>
        <family val="2"/>
      </rPr>
      <t>1 year (guess estimate)</t>
    </r>
  </si>
  <si>
    <r>
      <t>D&amp;PD:</t>
    </r>
    <r>
      <rPr>
        <sz val="12"/>
        <rFont val="Arial"/>
        <family val="2"/>
      </rPr>
      <t xml:space="preserve"> 2 years</t>
    </r>
  </si>
  <si>
    <r>
      <t>MSQA and PW:</t>
    </r>
    <r>
      <rPr>
        <sz val="12"/>
        <rFont val="Arial"/>
        <family val="2"/>
      </rPr>
      <t xml:space="preserve"> 2.5 years</t>
    </r>
  </si>
  <si>
    <t>1. Toxic sprays used in the ochard on either side of road halted work.</t>
  </si>
  <si>
    <t>2. Fill material was bad.</t>
  </si>
  <si>
    <t>Geotextiles, sand drainage, ground monitoring, soldier piles. Includes enabling. Earthworks variations made much of this element obsolete.</t>
  </si>
  <si>
    <t>Elevation Overbridge</t>
  </si>
  <si>
    <t>Elemental Cost Model Elevation Overbridge</t>
  </si>
  <si>
    <t>Transit: Andrew Adams (03) 5771850</t>
  </si>
  <si>
    <t>Connell Wagner: Richard Apperley (04) 4729589</t>
  </si>
  <si>
    <t xml:space="preserve">Main Contractor: Fulton Hogan (Marlborough) Gareth Davie </t>
  </si>
  <si>
    <t>David Simes 20 March 2006</t>
  </si>
  <si>
    <t>Hilly, railway line through middle.</t>
  </si>
  <si>
    <t xml:space="preserve">750m. Lane length 1420m. </t>
  </si>
  <si>
    <t>20/30t tracked excavators into dump trucks. 1km haul road (upgraded existing track).</t>
  </si>
  <si>
    <t>Significant increase to drying, mixing and imported material. Unexpected ripping and blasting required in places.</t>
  </si>
  <si>
    <t>Large diameter 7.7m wide x 65m long multiplate culvert</t>
  </si>
  <si>
    <t>380m2 MSE retaining walls and 150m2 timber pole retaining walls</t>
  </si>
  <si>
    <t>Chip seal on 150mm AP40 basecourse on 300mm subbase</t>
  </si>
  <si>
    <r>
      <t>I&amp;R:</t>
    </r>
    <r>
      <rPr>
        <sz val="12"/>
        <rFont val="Arial"/>
        <family val="2"/>
      </rPr>
      <t xml:space="preserve"> $25.1k</t>
    </r>
  </si>
  <si>
    <r>
      <t xml:space="preserve">D&amp;PD: </t>
    </r>
    <r>
      <rPr>
        <sz val="12"/>
        <rFont val="Arial"/>
        <family val="2"/>
      </rPr>
      <t>$67.8K</t>
    </r>
  </si>
  <si>
    <r>
      <t xml:space="preserve">MSQA: </t>
    </r>
    <r>
      <rPr>
        <sz val="12"/>
        <rFont val="Arial"/>
        <family val="2"/>
      </rPr>
      <t>$120k</t>
    </r>
  </si>
  <si>
    <r>
      <t>I&amp;R:</t>
    </r>
    <r>
      <rPr>
        <sz val="12"/>
        <rFont val="Arial"/>
        <family val="2"/>
      </rPr>
      <t xml:space="preserve"> Dec 1998 to Nov 1999</t>
    </r>
  </si>
  <si>
    <r>
      <t>D&amp;PD</t>
    </r>
    <r>
      <rPr>
        <sz val="12"/>
        <rFont val="Arial"/>
        <family val="2"/>
      </rPr>
      <t>: Feb 2000 to June 2003 (long periods of inactivity due to land purchase problems and funding constraints).</t>
    </r>
  </si>
  <si>
    <r>
      <t xml:space="preserve">MSQA: </t>
    </r>
    <r>
      <rPr>
        <sz val="12"/>
        <rFont val="Arial"/>
        <family val="2"/>
      </rPr>
      <t>Sept 2003 to Mar 2006</t>
    </r>
  </si>
  <si>
    <t>Works duration: Feb 2004 to April 2005 plus 64 days extension mostly for wet days.</t>
  </si>
  <si>
    <t>Actual completion of physical works July 2005</t>
  </si>
  <si>
    <t>M&amp;V prequal Level 3B</t>
  </si>
  <si>
    <t>Predominantly cut to fill. Includes more than $8m of remediation for failure of partially completed fill at Gully 1.</t>
  </si>
  <si>
    <t>3. Constructability issues due to cut from old road required as fill on new road, but old road had to be kept open.</t>
  </si>
  <si>
    <t>4. Small portions of land had not been acquired.</t>
  </si>
  <si>
    <t>5. Laying of culvert in the bottom of the stream valley required dewatering which was not included in the contract.</t>
  </si>
  <si>
    <t>From NLTP records</t>
  </si>
  <si>
    <t>Guess estimate</t>
  </si>
  <si>
    <t>Rosebank Patiki I/C</t>
  </si>
  <si>
    <t>Elemental Cost Model Rosebank Rd / Patiki Rd Interchange</t>
  </si>
  <si>
    <t>Transit: Phillip Sutton   Tel: 09 3682003  Fax: 09 368 2059</t>
  </si>
  <si>
    <t>David Simes 29 MAY 2004</t>
  </si>
  <si>
    <t>Limb 1+Limb 2 = Target Cost Estimate = which determines the share of the pain/gain.</t>
  </si>
  <si>
    <t>Note Limb 2 and Limb 3 costs have been pro-rata-ed among the elements.</t>
  </si>
  <si>
    <t>Specimen Design + IPAA + Detailed Design during construction</t>
  </si>
  <si>
    <t>Alliance structure and close collaboration between designers /constructors/project managers reduces MSQA req</t>
  </si>
  <si>
    <t>These are costs associated with miscellaneous stabilisation activities</t>
  </si>
  <si>
    <t>Length of Project</t>
  </si>
  <si>
    <t>includes $454036 worth of lime and cement stabilisation</t>
  </si>
  <si>
    <t>Underpass</t>
  </si>
  <si>
    <t xml:space="preserve">Grafton Gully </t>
  </si>
  <si>
    <t>Elemental Cost Model SH1 Pokeno Bypass</t>
  </si>
  <si>
    <t>SH1 Pokeno Bypass</t>
  </si>
  <si>
    <t>I&amp;R: Murray North Auckland (Liquidated)</t>
  </si>
  <si>
    <t>D&amp;PD and MSQA:  Martin Bloxam, Bloxam Burnett &amp; Olliver (07) 8380144</t>
  </si>
  <si>
    <t>Opus International Consultants Ltd: Dave Cowlrick (06) 8335136</t>
  </si>
  <si>
    <t>Main Contractor Fulton Hogan</t>
  </si>
  <si>
    <t>David Simes 25 January 2005</t>
  </si>
  <si>
    <t xml:space="preserve">2 lane limited acces arterial bypass. </t>
  </si>
  <si>
    <t>Coastal, estuary and flat.</t>
  </si>
  <si>
    <t>5,500m overall project length. 14,500m lane length.</t>
  </si>
  <si>
    <t>Predominantly cut to fill type A material. Excavators, off road &amp; road trucks, graders, dozers &amp; vibrating rollers.</t>
  </si>
  <si>
    <t>Estuary bridge - 150m long (7x20m spans), 4 x 600mm shell piles per abutmnt &amp; pier, 1500m2 deck, AC surface,</t>
  </si>
  <si>
    <t>W beam TL3 barriers.</t>
  </si>
  <si>
    <t>Estuary Crossing Box Culverts - 9No pcast 3m wide x 34mlong x 1.5, 2.0, or 3.0m high (design &amp; build)</t>
  </si>
  <si>
    <t>County Drain Box Culvert - precast 4m x 2m x 40m long (design &amp; build)</t>
  </si>
  <si>
    <t>Purimu Drain Box Culvert - twin 5m x 3.25m x 45m long (design &amp; build)</t>
  </si>
  <si>
    <t>Elemental Cost Model Upper Harbour Bridge and Causeway Widening</t>
  </si>
  <si>
    <t>CA2184 Upper Harbour Bridge Causeway Widening</t>
  </si>
  <si>
    <t>Ross Frisby (09) 413 5192</t>
  </si>
  <si>
    <t>Bridge duplication and causeway</t>
  </si>
  <si>
    <t xml:space="preserve">1430m. Lane length 3174m. (2 @ 900m and 3 @ 458m) </t>
  </si>
  <si>
    <t>Marine muds were mixed with cement to produce mudcrete for causeway. Balance of fill borrowed or imported.</t>
  </si>
  <si>
    <t xml:space="preserve">Unexpected alluvial deposits in critical locations had significant effect on quantities and wastage rates, </t>
  </si>
  <si>
    <t>compounded by high number of wet days.</t>
  </si>
  <si>
    <t xml:space="preserve">7 spans (2 end spans of 47m 7 5 of 73m) supported on 6 twin column piers and 2 abutments. There are 3 land spans at </t>
  </si>
  <si>
    <t>the western end DHC unit deck 68m long by 17.74m wide giving total area 9400m2</t>
  </si>
  <si>
    <t>Concrete edge barriers to TL5 with edge barrier separation to cycleway / footpath being Texas HT with F shape barrier</t>
  </si>
  <si>
    <t>The causeway works widened an existing causeway to create apprx. 900m (21,000m2) of dual two lane carriageway.</t>
  </si>
  <si>
    <t>Chip seal / OGPA</t>
  </si>
  <si>
    <r>
      <t>I&amp;R:</t>
    </r>
    <r>
      <rPr>
        <sz val="12"/>
        <rFont val="Arial"/>
        <family val="2"/>
      </rPr>
      <t xml:space="preserve"> </t>
    </r>
  </si>
  <si>
    <r>
      <t xml:space="preserve">D&amp;PD: </t>
    </r>
    <r>
      <rPr>
        <sz val="12"/>
        <rFont val="Arial"/>
        <family val="2"/>
      </rPr>
      <t>$905K</t>
    </r>
  </si>
  <si>
    <r>
      <t xml:space="preserve">MSQA: </t>
    </r>
    <r>
      <rPr>
        <sz val="12"/>
        <rFont val="Arial"/>
        <family val="2"/>
      </rPr>
      <t>$2025k</t>
    </r>
  </si>
  <si>
    <r>
      <t>D&amp;PD</t>
    </r>
    <r>
      <rPr>
        <sz val="12"/>
        <rFont val="Arial"/>
        <family val="2"/>
      </rPr>
      <t>: Jan 2003 to July2003 (detailed design).</t>
    </r>
  </si>
  <si>
    <r>
      <t xml:space="preserve">MSQA: </t>
    </r>
    <r>
      <rPr>
        <sz val="12"/>
        <rFont val="Arial"/>
        <family val="2"/>
      </rPr>
      <t>Jan 2003 to Oct 2006 (estimated)</t>
    </r>
  </si>
  <si>
    <t xml:space="preserve">Works duration: June 2003 (let Jan 03) to August 2006 </t>
  </si>
  <si>
    <t>Design and Build</t>
  </si>
  <si>
    <t>Interconnecting Box Culverts - 3m x 1.5m x 1 @ 38m &amp; 1 @ 30m long.</t>
  </si>
  <si>
    <t>All incorporated allowance for fish passage through culvert</t>
  </si>
  <si>
    <t>Rock rip rap to embankments across estuary</t>
  </si>
  <si>
    <t>B3 Pavement specification. AC to bridge deck, 2 coat chip seal generally.</t>
  </si>
  <si>
    <r>
      <t>I&amp;R:</t>
    </r>
    <r>
      <rPr>
        <sz val="12"/>
        <rFont val="Arial"/>
        <family val="2"/>
      </rPr>
      <t xml:space="preserve"> $215,000 (1995) plus $600,000 (1999)</t>
    </r>
  </si>
  <si>
    <r>
      <t xml:space="preserve">D&amp;PD: </t>
    </r>
    <r>
      <rPr>
        <sz val="12"/>
        <rFont val="Arial"/>
        <family val="2"/>
      </rPr>
      <t>$770,000 (2001)</t>
    </r>
  </si>
  <si>
    <r>
      <t xml:space="preserve">MSQA: </t>
    </r>
    <r>
      <rPr>
        <sz val="12"/>
        <rFont val="Arial"/>
        <family val="2"/>
      </rPr>
      <t>$339,000</t>
    </r>
  </si>
  <si>
    <r>
      <t>I&amp;R:</t>
    </r>
    <r>
      <rPr>
        <sz val="12"/>
        <rFont val="Arial"/>
        <family val="2"/>
      </rPr>
      <t xml:space="preserve"> 1995 to 1999</t>
    </r>
  </si>
  <si>
    <r>
      <t>D&amp;PD</t>
    </r>
    <r>
      <rPr>
        <sz val="12"/>
        <rFont val="Arial"/>
        <family val="2"/>
      </rPr>
      <t>: 1995 to Sept 2001</t>
    </r>
  </si>
  <si>
    <r>
      <t xml:space="preserve">MSQA: </t>
    </r>
    <r>
      <rPr>
        <sz val="12"/>
        <rFont val="Arial"/>
        <family val="2"/>
      </rPr>
      <t>Dec 2001 to May 2004</t>
    </r>
  </si>
  <si>
    <t>SIA (3 + 1 applicants). QPTO</t>
  </si>
  <si>
    <t>Crosses environmentally &amp; historically sensitive wetlands.</t>
  </si>
  <si>
    <t>Graves north of estuary, silt &amp; marine clays south of the estuary.</t>
  </si>
  <si>
    <t>Design &amp; build embankment, culverts &amp; bridge.</t>
  </si>
  <si>
    <t>Deficit of available fill material resulted in additional $435,000 cost.</t>
  </si>
  <si>
    <t>Physical Works, Roland O’Driscoll, Downer Construction (NZ) Ltd, (09) 270 6801</t>
  </si>
  <si>
    <t>Four lane divided expressway - two separate contracts = Pre-loading and main construction</t>
  </si>
  <si>
    <t>Rural rolling terrain</t>
  </si>
  <si>
    <t>3.7 km</t>
  </si>
  <si>
    <t>Elemental Cost Model Wainakarua North Bridge and Sharpes Bend Realignment</t>
  </si>
  <si>
    <t>Wainakarua North Bridge and Sharpes Bend Realignment</t>
  </si>
  <si>
    <t>Transit: Peter Robinson (03) 4778527</t>
  </si>
  <si>
    <t>Opus: Dave Eaton (03) 4748899</t>
  </si>
  <si>
    <t>Works Infrastructure: Graeme Buchanan</t>
  </si>
  <si>
    <t>David Simes 17 January 2007</t>
  </si>
  <si>
    <t>Rural realignment and bridge widening</t>
  </si>
  <si>
    <t>Predominantly flat to rolling terrain</t>
  </si>
  <si>
    <t xml:space="preserve">3160m. Lane length 6320m. </t>
  </si>
  <si>
    <t xml:space="preserve">Excavators for bulk cut to fill. Dozer &amp; vibrating roller to compact. Windrowed to dry, no lime.  </t>
  </si>
  <si>
    <t>Excavator &amp; truck for borrow to fill.</t>
  </si>
  <si>
    <t>Alluvial gravels with lenses of high plasticity.</t>
  </si>
  <si>
    <t>changed Rsrce Consent requirements incrsed sizes of culverts, &amp; added large box culvert; Retaining walls added ($190k)</t>
  </si>
  <si>
    <t xml:space="preserve"> completion beyond 52 wk limit ($65k). L/scaping incrsed to meet changed Rsrce Consent requirements ($130k).</t>
  </si>
  <si>
    <t>EOT ($137k); Earthworks &amp; Grnd Imprvmnts ($511k); Other P&amp;G ($364k); Other ($504k).</t>
  </si>
  <si>
    <t>Lowest Price Conforming. Measure and Value.</t>
  </si>
  <si>
    <t>Rural. Slightly rolling topography @ edge of coastal plain. Outwash fan clays silts &amp; gravels overlying Otaki sandstone.</t>
  </si>
  <si>
    <t>Measure and value</t>
  </si>
  <si>
    <t>230 m two way bridge</t>
  </si>
  <si>
    <t>Includes temporary works and temporary bridge</t>
  </si>
  <si>
    <t>Based on forecast figures, which is closer to the current total spent of $7.095 million</t>
  </si>
  <si>
    <t>Elemental Cost Model SH1 Pukerua Bay to Plimmerton Four Laning (Rural Section)</t>
  </si>
  <si>
    <t>SH1 Pukerua Bay to Plimmerton Four Laning (Rural Section)</t>
  </si>
  <si>
    <t>Transit: Catherine Worsley (04-8012593)</t>
  </si>
  <si>
    <t>Consultant: Andrew Paterson, Beca Carter Hollings and Ferner (04-4737551)</t>
  </si>
  <si>
    <t>Contractor: John Hayes (Hayes Earthmoving Services Limited (025 435 556)</t>
  </si>
  <si>
    <t>4L rural realignment</t>
  </si>
  <si>
    <t>Flat to rolling</t>
  </si>
  <si>
    <t>3.5 km</t>
  </si>
  <si>
    <t>A lot of unsuitable material (approx 550,000 m3), a few hardfills/bulkfills/cuts/fills</t>
  </si>
  <si>
    <t>None - major culverts only</t>
  </si>
  <si>
    <t>Subgrade 200 mm</t>
  </si>
  <si>
    <r>
      <t xml:space="preserve">Investigation: </t>
    </r>
    <r>
      <rPr>
        <sz val="12"/>
        <rFont val="Arial"/>
        <family val="2"/>
      </rPr>
      <t>$881,300 for main consultant plus $248,800 for other consultant (both figures not in PROMAN)</t>
    </r>
  </si>
  <si>
    <r>
      <t>D&amp;PD</t>
    </r>
    <r>
      <rPr>
        <sz val="12"/>
        <rFont val="Arial"/>
        <family val="2"/>
      </rPr>
      <t xml:space="preserve"> $428,000 </t>
    </r>
  </si>
  <si>
    <r>
      <t xml:space="preserve">MSQA: </t>
    </r>
    <r>
      <rPr>
        <sz val="12"/>
        <rFont val="Arial"/>
        <family val="2"/>
      </rPr>
      <t>$974,400</t>
    </r>
  </si>
  <si>
    <r>
      <t>Total PW</t>
    </r>
    <r>
      <rPr>
        <sz val="12"/>
        <rFont val="Arial"/>
        <family val="2"/>
      </rPr>
      <t>: $9,351,966.35</t>
    </r>
  </si>
  <si>
    <t>I&amp;R 40 months</t>
  </si>
  <si>
    <t>D&amp;PD 34 months</t>
  </si>
  <si>
    <t>MSQA 30 months</t>
  </si>
  <si>
    <t>Hawkswood</t>
  </si>
  <si>
    <t xml:space="preserve">Additional expense: Undercut due to a lot of unsuitable material, landowner issues, median barrier posts, </t>
  </si>
  <si>
    <t xml:space="preserve">None </t>
  </si>
  <si>
    <t>km</t>
  </si>
  <si>
    <t>Includes $90k+ for signage on adj. project &amp; $60k+ barrier for landowners</t>
  </si>
  <si>
    <t>OGPA replaced chip seal on bridge for noise abatement to ally landowners</t>
  </si>
  <si>
    <t>Approximately 50% =  150mm M4,  180mm of GAP65, 150mm lime stabilised, min of 450mm of selected 
compacted fill. Other 50% = 150mm M4,  180mm of GAP65, min of 600mm of selected compacted fill</t>
  </si>
  <si>
    <t xml:space="preserve">Unforeseen costs: Remediation of unforseen ground conditions: $105K Undercut and recompact, $446K on </t>
  </si>
  <si>
    <t>geotextile to prevent longwave settlement, $99K on geogrid reinforcement) total $650K, additional wire rope</t>
  </si>
  <si>
    <t>barrier $622K, flood mitgation $51K, additional lighting $135K</t>
  </si>
  <si>
    <t>Wilks Rd. U/pass. Deck 538m2. 2 lane road over m/way. Span 58.45m. Insitu fndtn pads. Dble hollow core deck.</t>
  </si>
  <si>
    <t xml:space="preserve">Lucas Creek Bridge. M/way over creek. Total span 53m. Insitu piles. Double hollow core deck units. </t>
  </si>
  <si>
    <t xml:space="preserve">Okura River Bridges. 2 Parallel m/way over river bridges. Bridge 1 - Span 81.92m Insitu piles. P/cast U beams.  </t>
  </si>
  <si>
    <t>Bridge 2 - Span 75.4m. Insitu piles. P/cast U beams.</t>
  </si>
  <si>
    <t xml:space="preserve">Oteha Valley Road. M/way over road. Span 33.4m. Bored cylinder insitu piles. Double core deck units. </t>
  </si>
  <si>
    <t xml:space="preserve">Greville Rd. M/way over road. Span 56.3m. Insitu cylinder piles, belled. U beams (26m, 16m &amp; 12m span). </t>
  </si>
  <si>
    <t xml:space="preserve">Awanohi Rd. M/way over road. Span 20m. Double core deck units. Hollow core capping beam on lngtdnl cntrline. </t>
  </si>
  <si>
    <t>Lonely Track Rd U/pass. M/way under road. Built prior to excvtn for m/way beneath. Span 106m. Insitu piles.</t>
  </si>
  <si>
    <t>McClymonts Rd. M/way under rd. Span 40m. Insitu piles. Double core hollow deck. Conc. trough beam @ 1 f/path.</t>
  </si>
  <si>
    <t>Greville Rd O/bridge Widening. M/way over rd. Span 56.3m. 1 lane. Insitu piles. Insitu abtmnt extnsns. U beams.</t>
  </si>
  <si>
    <t>MSE r/walls @ abutmnts &amp; embnkmnts. Soil nail &amp; mesh r/walls 1520m2. Conc. soldier pile r/wall ??m2</t>
  </si>
  <si>
    <t>Enabling contr. 2/97 - 6/97. Main contr. 12/97 - 12/99 (partial opening). Sep. portion L/scaping fin. 12/01</t>
  </si>
  <si>
    <t>Final completion 12/00, (12 months late).</t>
  </si>
  <si>
    <t xml:space="preserve">Elemental Cost Model SH6: Spooners Summit </t>
  </si>
  <si>
    <t>SH6: Spooners Summit Realignment RP 150/5.0 to 12.22 (original) Contracts 32PT ad 409T</t>
  </si>
  <si>
    <t>Doug Hood Ltd, PO Box 403 Ashburton, (03) 308 6011</t>
  </si>
  <si>
    <t>Rural realignment including passing lanes (station 650 to 2000 and 5100 to 5800 inc tapers 12 m seal width)</t>
  </si>
  <si>
    <t>Rural , hilly through forestry land with grades up to 10%</t>
  </si>
  <si>
    <t xml:space="preserve">Prior to construction 7.5 km </t>
  </si>
  <si>
    <t>After construction 6.5 km (8.5 m seal width) + 0.5 km of side road (aprox 6 m seal width)</t>
  </si>
  <si>
    <t>Remove from stockpile 29035 (30000), spread from stockpile 29035 (30000), cut and undercut to fill 584323 (585000), cut and undercut to waste 121854 (50000), preparation of undercut areas 45582 (10000), scarifying pavements, slip clearance</t>
  </si>
  <si>
    <t>None - except for major earthfills up to 30 m deep</t>
  </si>
  <si>
    <t>Flexible unbound granular pavement with a total thickness of 300mm. The pavement is made up of two layers with the bottom layer being
150mm depth of AP75 subbase in accodance with TNZ M/4 except for the grading which was to the grading in the contract doc</t>
  </si>
  <si>
    <t>The top layer is AP40 basecourse in accordance with TNZ M/4.  Both layers were constructed in accordance with TNZ B/2.</t>
  </si>
  <si>
    <t>Investigation and reporting $60,300</t>
  </si>
  <si>
    <t>Design and Planning $103,600</t>
  </si>
  <si>
    <t>Management and Supervision $281,200</t>
  </si>
  <si>
    <t>Physical Works $5,589,600</t>
  </si>
  <si>
    <t>Total $6,034,700</t>
  </si>
  <si>
    <t>I&amp;R Nov 97 to Dec 98</t>
  </si>
  <si>
    <t>Physical Works Jan 00 to Feb 02 (Practical Completion)</t>
  </si>
  <si>
    <t>D&amp;PD Dec 98 to Aug 99</t>
  </si>
  <si>
    <t>Jan 03 (End of all works)</t>
  </si>
  <si>
    <t>MSQA Aug 99 to Jan 03</t>
  </si>
  <si>
    <t>Measure and Value contract assessed on weighted attributes. There was no changes to the form of the physical works contract over the duration of the contract</t>
  </si>
  <si>
    <t>Traffic services include $71200 paid to Works Infrastructure under Contract 441T for the maintenance of the detour route and $36500 to Tasman DC for the use of local roads for the same detour routes</t>
  </si>
  <si>
    <t xml:space="preserve">Significant variations: slip repairs $1.0m, Walker Cres reconstruction $431k (adjacent to SH), escalation </t>
  </si>
  <si>
    <t>$120k, pavement improvements $590k</t>
  </si>
  <si>
    <t xml:space="preserve">$458k, early completion $233k, other earthworks $500k, drainage increase $400k, signs &amp; gantries </t>
  </si>
  <si>
    <t xml:space="preserve">D&amp;PD Start Dec '94 Finish Jun '95. MSQA (Pre-Load Embankment) Start Jan '96 Finish June '96. MSQA </t>
  </si>
  <si>
    <t>(Main Contract) Start Aug '96 Finish Dec '97</t>
  </si>
  <si>
    <t>1. Slope stability of insitu material -this did occur but was more related to construction work as opposed to failure of insitu material</t>
  </si>
  <si>
    <t>2. Pavement thickness - there were problems with the pavement but not related to the design thickness. The issue was with material used and construction techniques</t>
  </si>
  <si>
    <t>Elemental Cost Model SH6 Stoke Bypass, Nelson</t>
  </si>
  <si>
    <t>SH6: Stoke Bypass</t>
  </si>
  <si>
    <t>Opus International Consultants: Martin Crundwell (03) 5463668</t>
  </si>
  <si>
    <t>Fulton Hogan: Kevin Hasson (03) 3571400</t>
  </si>
  <si>
    <t>Urban bypass - single dual-carriageway</t>
  </si>
  <si>
    <t>Flat, along coastal area, in residential and industrial areas</t>
  </si>
  <si>
    <t>Total of 7.2 km:</t>
  </si>
  <si>
    <t>1.0 km arterial link from Waimea Road to Annesbrook Drive (SH6)</t>
  </si>
  <si>
    <t>6.2 km bypass of Stoke from annesbrook Drive to Richmond Deviation (becoming the new SH6)</t>
  </si>
  <si>
    <t>Additional road linkages provided from bypass to: Saxton Road and Main Road Stoke</t>
  </si>
  <si>
    <t>Additional $1.6 million includes preparation of undercut areas and extraovers</t>
  </si>
  <si>
    <t>Bridges: Staford Ave Extension Overbridge- Precast wall panels, precast single core deck units, 11.8 m x 26 m</t>
  </si>
  <si>
    <t>Annesbrook Drive Pedestrian/Cycle overbridge- Concrete piers and beam-slab spans</t>
  </si>
  <si>
    <t>Nayland Road Overbridge - Precast concrete piles and tie beams, precast concrete abutments, prestressed concrete deck beams, 12.5 x 40 m</t>
  </si>
  <si>
    <t>Kidson Access Overbridge - Precast concrete piles and tie beams, concrete abutments, precast concrete deck slabs, 12 x 12.5 m</t>
  </si>
  <si>
    <t>Songer Street overbridge - Presrtessed concrete piles, precast tie beams, precast wall panels, precast single core deck units, 10.8 x 25 m</t>
  </si>
  <si>
    <t>Underpasses (precast concrete box) - Quarantine Road Pedestrian underpass, Link Road Stock Underpass, Bypass Stock underpass</t>
  </si>
  <si>
    <t>Major Box Culverts - Jenkins Stream, Arapiki Stream, Poorman's Stream, Orchard Creek, Orphanage Creek, Saxton Creek, Reservoir Creek</t>
  </si>
  <si>
    <t>MSE retaining walls, associated with bridge approaches</t>
  </si>
  <si>
    <t>Investigation and reporting - $400000 (estimate)</t>
  </si>
  <si>
    <t>Design and Planning $1,600,000</t>
  </si>
  <si>
    <t>Extensive drainage including culverts, and stream diversions.</t>
  </si>
  <si>
    <t>Increased scope of works &amp; incentive payments varied into contract account for major cost increases.</t>
  </si>
  <si>
    <t>mostly imported granular fill</t>
  </si>
  <si>
    <t>additional 25mm OGPA. Total area 26,164m2</t>
  </si>
  <si>
    <t>2 contracts (preload &amp; main). Embankment, ramps, single lane bridge structures &amp; cycleway with bridge.</t>
  </si>
  <si>
    <t>I&amp;R separate contract between approx 1989 &amp; 1994</t>
  </si>
  <si>
    <t xml:space="preserve">Mix 10 AC to deck. 2 coat chip seal on friction course on 150 NRB/M4 basecourse on 250 or 150 sub-base </t>
  </si>
  <si>
    <t>to approaches. Total seal area 17900m2</t>
  </si>
  <si>
    <t>mostly reinforced earth to 6m high</t>
  </si>
  <si>
    <t>Overbridge on SH1 at Te Iringa Drive Manukau. Over Southern Motorway including embankments &amp; motorway ramps. Embankment contract let prior to main contract.</t>
  </si>
  <si>
    <t>Management and Supervision $1,000,000</t>
  </si>
  <si>
    <t>Physical Works $26,200,000</t>
  </si>
  <si>
    <t>Total $29,200,000</t>
  </si>
  <si>
    <t>I&amp;R 1991-1993</t>
  </si>
  <si>
    <t>D&amp;PD 1994-1996</t>
  </si>
  <si>
    <t>MSQA and physical works 1997- Feb 2000</t>
  </si>
  <si>
    <t>Major culverts, underpasses and MSE retaining walls - lump sum</t>
  </si>
  <si>
    <t>Bridges converted to lump sum "design and build" due to market submitting higher than expected prices</t>
  </si>
  <si>
    <t>1. When the tender estimate was submitted for independent assessment, it was found to be 2 M under market value, hence market value was a known risk</t>
  </si>
  <si>
    <t>2. Noise and dust was a risk due to the borrow site operation within residential and industrial areas, watering kept it in control and complaints were dealt on a case by case basis</t>
  </si>
  <si>
    <t>3. Establishment of landscape planting was identified as a risk, thus a 5 year maintenance programme incorporated into the contract</t>
  </si>
  <si>
    <t>4. Relocation of Nelson Regional Sewer Authorities services was a high risk to the community, special contingency measures were specified and came into play during construction</t>
  </si>
  <si>
    <t>Approximate, no accurate data available</t>
  </si>
  <si>
    <t>Note: $1.6 million of contingencies, ongoing maintenance, price fluctuations etc has been pro-rata in addition to the tender schedule item's costs</t>
  </si>
  <si>
    <t>Price includes extraovers, preparation of undercut areas</t>
  </si>
  <si>
    <t>Level 1 TTM with level 2 signage.</t>
  </si>
  <si>
    <t>Significant landscaping, environmental &amp; archaeological work.</t>
  </si>
  <si>
    <t>Extensive drainage including both concrete &amp; corrugated steel culverts.</t>
  </si>
  <si>
    <t>to accomodated amended construction sequence following bridge redesign; Cost fluctuations applied as extended</t>
  </si>
  <si>
    <t>None in original tender</t>
  </si>
  <si>
    <r>
      <t xml:space="preserve">detail tender and outturn costs for </t>
    </r>
    <r>
      <rPr>
        <b/>
        <sz val="12"/>
        <rFont val="Arial"/>
        <family val="2"/>
      </rPr>
      <t>I&amp;R</t>
    </r>
    <r>
      <rPr>
        <sz val="12"/>
        <rFont val="Arial"/>
        <family val="2"/>
      </rPr>
      <t xml:space="preserve"> phase &amp; reasons for differences (eg scope change, claims etc)</t>
    </r>
  </si>
  <si>
    <r>
      <t xml:space="preserve">detail tender and outturn costs for </t>
    </r>
    <r>
      <rPr>
        <b/>
        <sz val="12"/>
        <rFont val="Arial"/>
        <family val="2"/>
      </rPr>
      <t>D&amp;PD</t>
    </r>
    <r>
      <rPr>
        <sz val="12"/>
        <rFont val="Arial"/>
        <family val="2"/>
      </rPr>
      <t xml:space="preserve"> phase &amp; reasons for differences (eg scope change, claims etc)</t>
    </r>
  </si>
  <si>
    <r>
      <t xml:space="preserve">detail tender and outturn costs for </t>
    </r>
    <r>
      <rPr>
        <b/>
        <sz val="12"/>
        <rFont val="Arial"/>
        <family val="2"/>
      </rPr>
      <t>C</t>
    </r>
    <r>
      <rPr>
        <sz val="12"/>
        <rFont val="Arial"/>
        <family val="2"/>
      </rPr>
      <t xml:space="preserve"> phase &amp; reasons for differences (eg scope change, claims etc)</t>
    </r>
  </si>
  <si>
    <r>
      <t xml:space="preserve">detail tender and outturn costs for </t>
    </r>
    <r>
      <rPr>
        <b/>
        <sz val="12"/>
        <rFont val="Arial"/>
        <family val="2"/>
      </rPr>
      <t>MSQA</t>
    </r>
    <r>
      <rPr>
        <sz val="12"/>
        <rFont val="Arial"/>
        <family val="2"/>
      </rPr>
      <t xml:space="preserve"> phase &amp; reasons for differences (eg scope change, claims etc)</t>
    </r>
  </si>
  <si>
    <t>Contractor Contact Person and contact details (optional)</t>
  </si>
  <si>
    <t>Consultant Contact Person and contact details (optional)</t>
  </si>
  <si>
    <r>
      <t xml:space="preserve">Actual duration and planned duration </t>
    </r>
    <r>
      <rPr>
        <b/>
        <sz val="12"/>
        <rFont val="Arial"/>
        <family val="2"/>
      </rPr>
      <t>I&amp;R</t>
    </r>
    <r>
      <rPr>
        <sz val="12"/>
        <rFont val="Arial"/>
        <family val="2"/>
      </rPr>
      <t xml:space="preserve"> phase (&amp; details of any changes)</t>
    </r>
  </si>
  <si>
    <r>
      <t xml:space="preserve">Actual duration and planned duration </t>
    </r>
    <r>
      <rPr>
        <b/>
        <sz val="12"/>
        <rFont val="Arial"/>
        <family val="2"/>
      </rPr>
      <t>D&amp;PD</t>
    </r>
    <r>
      <rPr>
        <sz val="12"/>
        <rFont val="Arial"/>
        <family val="2"/>
      </rPr>
      <t xml:space="preserve"> phase (&amp; details of any changes)</t>
    </r>
  </si>
  <si>
    <r>
      <t xml:space="preserve">Actual duration and planned duration </t>
    </r>
    <r>
      <rPr>
        <b/>
        <sz val="12"/>
        <rFont val="Arial"/>
        <family val="2"/>
      </rPr>
      <t>C</t>
    </r>
    <r>
      <rPr>
        <sz val="12"/>
        <rFont val="Arial"/>
        <family val="2"/>
      </rPr>
      <t xml:space="preserve"> phase (&amp; details of any changes)</t>
    </r>
  </si>
  <si>
    <r>
      <t xml:space="preserve">Actual duration and planned duration </t>
    </r>
    <r>
      <rPr>
        <b/>
        <sz val="12"/>
        <rFont val="Arial"/>
        <family val="2"/>
      </rPr>
      <t>MSQA</t>
    </r>
    <r>
      <rPr>
        <sz val="12"/>
        <rFont val="Arial"/>
        <family val="2"/>
      </rPr>
      <t xml:space="preserve"> phase (&amp; details of any changes)</t>
    </r>
  </si>
  <si>
    <t>4.835 lane Km's (excluding side roads and accommodation works)</t>
  </si>
  <si>
    <t>m2</t>
  </si>
  <si>
    <t>total vol of cut + borrow + imported fill</t>
  </si>
  <si>
    <t>Project Length</t>
  </si>
  <si>
    <t>ms between abutments &amp; inner face of edge protection</t>
  </si>
  <si>
    <t>Prepared By</t>
  </si>
  <si>
    <t>name and contact details of person who prepared analysis, together with date prepared</t>
  </si>
  <si>
    <t>Earthworks</t>
  </si>
  <si>
    <t>Pavement</t>
  </si>
  <si>
    <t>any other peretinent information may be entered here eg joint principals, project particularities etc</t>
  </si>
  <si>
    <t xml:space="preserve">Comencement &amp; practical completion dates Construction phase </t>
  </si>
  <si>
    <t xml:space="preserve">Comencement &amp; practical completion dates Design phase  (design comission award to construction commencement) </t>
  </si>
  <si>
    <t>CCI</t>
  </si>
  <si>
    <t>Elemental Cost Model Grafton Gully to Central Motorway Junction Auckland City</t>
  </si>
  <si>
    <t>Grafton Gully to Central Motorway Junction Auckland City</t>
  </si>
  <si>
    <t>project length (excluding side roads and accommodation works)</t>
  </si>
  <si>
    <t>Transit: Peter Spies 09 368 2015</t>
  </si>
  <si>
    <t>Beca: Alan Powell 09 316 6164</t>
  </si>
  <si>
    <t>Fletcher: Kim Barrett 025 747 901</t>
  </si>
  <si>
    <t>Urban</t>
  </si>
  <si>
    <r>
      <t xml:space="preserve">New Wellesley Street Bridge </t>
    </r>
    <r>
      <rPr>
        <b/>
        <sz val="12"/>
        <rFont val="Arial"/>
        <family val="2"/>
      </rPr>
      <t>Span:</t>
    </r>
    <r>
      <rPr>
        <sz val="12"/>
        <rFont val="Arial"/>
        <family val="2"/>
      </rPr>
      <t xml:space="preserve"> 6 x 25m; </t>
    </r>
    <r>
      <rPr>
        <b/>
        <sz val="12"/>
        <rFont val="Arial"/>
        <family val="2"/>
      </rPr>
      <t>Foundation:</t>
    </r>
    <r>
      <rPr>
        <sz val="12"/>
        <rFont val="Arial"/>
        <family val="2"/>
      </rPr>
      <t xml:space="preserve"> Bored piles cast in situ; </t>
    </r>
    <r>
      <rPr>
        <b/>
        <sz val="12"/>
        <rFont val="Arial"/>
        <family val="2"/>
      </rPr>
      <t>Superstructure:</t>
    </r>
    <r>
      <rPr>
        <sz val="12"/>
        <rFont val="Arial"/>
        <family val="2"/>
      </rPr>
      <t xml:space="preserve"> Too Roff U beams + cast in situ combination</t>
    </r>
  </si>
  <si>
    <r>
      <t xml:space="preserve">New Graftton Road Bridge </t>
    </r>
    <r>
      <rPr>
        <b/>
        <sz val="12"/>
        <rFont val="Arial"/>
        <family val="2"/>
      </rPr>
      <t>Span:</t>
    </r>
    <r>
      <rPr>
        <sz val="12"/>
        <rFont val="Arial"/>
        <family val="2"/>
      </rPr>
      <t xml:space="preserve"> 20.5 +28m; </t>
    </r>
    <r>
      <rPr>
        <b/>
        <sz val="12"/>
        <rFont val="Arial"/>
        <family val="2"/>
      </rPr>
      <t>Foundation:</t>
    </r>
    <r>
      <rPr>
        <sz val="12"/>
        <rFont val="Arial"/>
        <family val="2"/>
      </rPr>
      <t xml:space="preserve"> Bored piles cast in situ, contiguous abutments; </t>
    </r>
    <r>
      <rPr>
        <b/>
        <sz val="12"/>
        <rFont val="Arial"/>
        <family val="2"/>
      </rPr>
      <t>Superstructure:</t>
    </r>
    <r>
      <rPr>
        <sz val="12"/>
        <rFont val="Arial"/>
        <family val="2"/>
      </rPr>
      <t xml:space="preserve"> cast in situ</t>
    </r>
  </si>
  <si>
    <t>Includes $185k recorded separately on PROMAN</t>
  </si>
  <si>
    <t>Project Manager's figure $339.3K, but used PROMAN</t>
  </si>
  <si>
    <t>Not recorded on PROMAN, use figures supplied by Project Manager</t>
  </si>
  <si>
    <t>Airport to Taradale Rd</t>
  </si>
  <si>
    <r>
      <t xml:space="preserve">New Railway Bridge </t>
    </r>
    <r>
      <rPr>
        <b/>
        <sz val="12"/>
        <rFont val="Arial"/>
        <family val="2"/>
      </rPr>
      <t>Span:</t>
    </r>
    <r>
      <rPr>
        <sz val="12"/>
        <rFont val="Arial"/>
        <family val="2"/>
      </rPr>
      <t xml:space="preserve"> 10m + 48m + 10m; </t>
    </r>
    <r>
      <rPr>
        <b/>
        <sz val="12"/>
        <rFont val="Arial"/>
        <family val="2"/>
      </rPr>
      <t>Foundation:</t>
    </r>
    <r>
      <rPr>
        <sz val="12"/>
        <rFont val="Arial"/>
        <family val="2"/>
      </rPr>
      <t xml:space="preserve"> Bored piles cast in situ, contiguous abutments; </t>
    </r>
    <r>
      <rPr>
        <b/>
        <sz val="12"/>
        <rFont val="Arial"/>
        <family val="2"/>
      </rPr>
      <t>Superstructure:</t>
    </r>
    <r>
      <rPr>
        <sz val="12"/>
        <rFont val="Arial"/>
        <family val="2"/>
      </rPr>
      <t xml:space="preserve"> post tensioned cast in situ</t>
    </r>
  </si>
  <si>
    <r>
      <t xml:space="preserve">SH 16 Tunnel: </t>
    </r>
    <r>
      <rPr>
        <b/>
        <sz val="12"/>
        <rFont val="Arial"/>
        <family val="2"/>
      </rPr>
      <t>length:</t>
    </r>
    <r>
      <rPr>
        <sz val="12"/>
        <rFont val="Arial"/>
        <family val="2"/>
      </rPr>
      <t xml:space="preserve"> 83m; </t>
    </r>
    <r>
      <rPr>
        <b/>
        <sz val="12"/>
        <rFont val="Arial"/>
        <family val="2"/>
      </rPr>
      <t>Foundation:</t>
    </r>
    <r>
      <rPr>
        <sz val="12"/>
        <rFont val="Arial"/>
        <family val="2"/>
      </rPr>
      <t xml:space="preserve"> Bored piles cast in situ, contiguous abutments; </t>
    </r>
    <r>
      <rPr>
        <b/>
        <sz val="12"/>
        <rFont val="Arial"/>
        <family val="2"/>
      </rPr>
      <t>Superstructure:</t>
    </r>
    <r>
      <rPr>
        <sz val="12"/>
        <rFont val="Arial"/>
        <family val="2"/>
      </rPr>
      <t xml:space="preserve"> cast in situ</t>
    </r>
  </si>
  <si>
    <t>Proman</t>
  </si>
  <si>
    <t>Design</t>
  </si>
  <si>
    <t>Total</t>
  </si>
  <si>
    <t>Difference</t>
  </si>
  <si>
    <t>details of relevent earthworks issues (eg EW balance, net import, or disposal of material) total vol of cut + borrow + imported fill details</t>
  </si>
  <si>
    <t>details of pavement type (eg chipseal A/C) or % of each type if both are used total m2 of running course (chipseal or AC etc..)</t>
  </si>
  <si>
    <t>mine hazard mitigation</t>
  </si>
  <si>
    <t>Route PJK (Contract TNZ 2061)</t>
  </si>
  <si>
    <t>Transit: Colin Crampton (04 499 6600), Colin Knaggs (07 957 1610)</t>
  </si>
  <si>
    <t>Opus International Consultants: Nick Lewis 07 579 5674, 027 294 7409</t>
  </si>
  <si>
    <t xml:space="preserve">Fulton Hogan: Graeme Tonks 07 571 5366,  0274 475 157 </t>
  </si>
  <si>
    <t>Ian Gray/Nick Lewis  21 November 2002</t>
  </si>
  <si>
    <t>4.4Km of 4 lane expressway</t>
  </si>
  <si>
    <t>Urban Bypass built through esturine areas plus constructing 2 other Local Roads with tauranga District Council</t>
  </si>
  <si>
    <t>4.4 Km's ( 16,300 Lane KM's including access ramps, excluding side roads and accommodation works)</t>
  </si>
  <si>
    <t>1,300,000 m3 topsoil strip,undercut, cut to fill, cut to waste, cut to surcharge. (eg EW balance, net import, or disposal of material)</t>
  </si>
  <si>
    <t>Detailed Design Commence 4Q 1997, completed Sept 1999</t>
  </si>
  <si>
    <t>Construction Commenced Sept 1999, Completed April 2002 (Planned completion June 2002)</t>
  </si>
  <si>
    <t>procurement model M&amp;V contract award, subsequent alternative design with Lump sums agreed following contract award</t>
  </si>
  <si>
    <r>
      <t>MSQA</t>
    </r>
    <r>
      <rPr>
        <sz val="12"/>
        <rFont val="Arial"/>
        <family val="2"/>
      </rPr>
      <t xml:space="preserve"> Tender $2.5M; Outturn $2.32M. Change due to revised scope following acceptance of contractor's alternative design</t>
    </r>
  </si>
  <si>
    <r>
      <t>Design:</t>
    </r>
    <r>
      <rPr>
        <sz val="12"/>
        <rFont val="Arial"/>
        <family val="2"/>
      </rPr>
      <t xml:space="preserve"> Not tendered. Negotiated under the No 1 agreement as % of PW costs</t>
    </r>
  </si>
  <si>
    <t>J stream Bridge - DHC Beams, concrete piles 30.6 x 20.8 = 636m2 @ $942/m2 = $600,000</t>
  </si>
  <si>
    <t>Total vol of cut + borrow + imported fill. Includes enabling work. Includes $6m+ remedial to failure at Gully 1 plus approved variations.</t>
  </si>
  <si>
    <r>
      <t>I&amp;R:</t>
    </r>
    <r>
      <rPr>
        <sz val="12"/>
        <color indexed="10"/>
        <rFont val="Arial"/>
        <family val="2"/>
      </rPr>
      <t xml:space="preserve"> Refer Transit or Beca</t>
    </r>
  </si>
  <si>
    <r>
      <t>D&amp;PD</t>
    </r>
    <r>
      <rPr>
        <sz val="12"/>
        <rFont val="Arial"/>
        <family val="2"/>
      </rPr>
      <t>: Sept '96 to Dec '97 (includes A2)</t>
    </r>
  </si>
  <si>
    <t>Cambridge Road Bridge - Twin concrete box girder, concrete piles 16.5 x 71.1 = 1173m2 @ $1875 = $2,200,000</t>
  </si>
  <si>
    <t>6,730m overall project length. 36,700m lane length (including ramps &amp; interchanges).</t>
  </si>
  <si>
    <t>Waihi J Bridge - DHC Beams, concrete piles 13 x 43 = 559m2 @ $ 1092 = $610,000</t>
  </si>
  <si>
    <r>
      <t>Transit Costs:</t>
    </r>
    <r>
      <rPr>
        <sz val="12"/>
        <rFont val="Arial"/>
        <family val="2"/>
      </rPr>
      <t xml:space="preserve"> Include Project Management, Audit, natural Gas, United Networks, iwi monitoring, royalties, miscelaneous, total $1,110,000</t>
    </r>
  </si>
  <si>
    <t>2 Coat seal (104,400 m2)  + OGPA for noise mitigation &amp; Mix 10 overlay at minor junctions (33,490 m2)</t>
  </si>
  <si>
    <t>MS&amp;QA (Include Transit Costs)</t>
  </si>
  <si>
    <t xml:space="preserve">2 lane single road. Greenfield site. Forecast 7500 vehicles per day. Includes: T junction, roundabout, level crossing, noise attenuation near residential properties, landscaping, extensive use of Highway Safety </t>
  </si>
  <si>
    <t xml:space="preserve">Guardrails, 2 lane overbridge. </t>
  </si>
  <si>
    <t>Abutments comprise major retaining walls precast concrete plank &amp; insitu columns on 850dia concrete</t>
  </si>
  <si>
    <t xml:space="preserve"> piles. 12.9m long x 13.0m wide. 4.9m clearance.</t>
  </si>
  <si>
    <t>Elemental Cost Model Silverhope to Rata Reconstruction</t>
  </si>
  <si>
    <t>Silverhope to Rata Reconstruction</t>
  </si>
  <si>
    <t>Transit: Chris Jordan (06) 3454713</t>
  </si>
  <si>
    <t>Main Contractor Rick Goodman &amp; Sons Ltd</t>
  </si>
  <si>
    <t>David Simes 4 October 2005</t>
  </si>
  <si>
    <t>Expressway Interchange -  grade separated half diamond, replacing signalised intesection</t>
  </si>
  <si>
    <t>Main Contractor Higgins Contractors HB</t>
  </si>
  <si>
    <t>Rural rolling terrain. Alluvial silty soils, some gravels.</t>
  </si>
  <si>
    <t>Mostly scrapers, diggers &amp; dump trucks for haul distance 1.5km + Dried by discing.</t>
  </si>
  <si>
    <t>3 bridges, all 2 spans with centre pier (2 drilled foundation pile and cast insitu columns, precast log beam decks</t>
  </si>
  <si>
    <t>Guardrail barrier</t>
  </si>
  <si>
    <t>Wetlock seal grade 3/5</t>
  </si>
  <si>
    <t>Subgrade CBR15</t>
  </si>
  <si>
    <t>Subbase 200mm from local aggregate cement stabilised to 50% of project</t>
  </si>
  <si>
    <t>AP65 over remainder.</t>
  </si>
  <si>
    <t>150mm AP40 M4 basecourse.</t>
  </si>
  <si>
    <r>
      <t>I&amp;R:</t>
    </r>
    <r>
      <rPr>
        <sz val="12"/>
        <rFont val="Arial"/>
        <family val="2"/>
      </rPr>
      <t xml:space="preserve"> $163k</t>
    </r>
  </si>
  <si>
    <r>
      <t xml:space="preserve">D&amp;PD: </t>
    </r>
    <r>
      <rPr>
        <sz val="12"/>
        <rFont val="Arial"/>
        <family val="2"/>
      </rPr>
      <t>$196K</t>
    </r>
  </si>
  <si>
    <r>
      <t xml:space="preserve">MSQA: </t>
    </r>
    <r>
      <rPr>
        <sz val="12"/>
        <rFont val="Arial"/>
        <family val="2"/>
      </rPr>
      <t>$324k</t>
    </r>
  </si>
  <si>
    <r>
      <t>I&amp;R:</t>
    </r>
    <r>
      <rPr>
        <sz val="12"/>
        <rFont val="Arial"/>
        <family val="2"/>
      </rPr>
      <t xml:space="preserve"> 1997 to 1998</t>
    </r>
  </si>
  <si>
    <r>
      <t>D&amp;PD</t>
    </r>
    <r>
      <rPr>
        <sz val="12"/>
        <rFont val="Arial"/>
        <family val="2"/>
      </rPr>
      <t>: 1998 to 2000</t>
    </r>
  </si>
  <si>
    <r>
      <t xml:space="preserve">MSQA: </t>
    </r>
    <r>
      <rPr>
        <sz val="12"/>
        <rFont val="Arial"/>
        <family val="2"/>
      </rPr>
      <t>Dec 2000 to Dec 2004</t>
    </r>
  </si>
  <si>
    <t>Works duration 3 years 6 months incl 41 days wet weather extension of time.</t>
  </si>
  <si>
    <t>Lowest Price Conforming</t>
  </si>
  <si>
    <t>Volume of suitable salvaged aggregate suitable for re-use less than expected.</t>
  </si>
  <si>
    <t>Large multiplate culvert collapsed during construction.</t>
  </si>
  <si>
    <t>Geotextile separation medium</t>
  </si>
  <si>
    <t>Includes failed multiplate culvert &amp; additional work following 1 in 100 year storm</t>
  </si>
  <si>
    <t>Specification changed by TNZ post contract. Wetlock seal required repair.</t>
  </si>
  <si>
    <t>Increases in landowner accom. Fencing quant increase $115k</t>
  </si>
  <si>
    <t>Temp bypass -$80k, Temp fencing -$35k</t>
  </si>
  <si>
    <t>Actual completion of physical works 1 August 2004</t>
  </si>
  <si>
    <t xml:space="preserve">Preload contract consisted of 3,900m3 existing material excavated to waste off site, 34,000m of wick </t>
  </si>
  <si>
    <t>Existing ground = weak alluvial silts overlying sandstone.</t>
  </si>
  <si>
    <t xml:space="preserve">drains were constructed with a sand banket, then 14,800m3 imported granular fill placed.(9 piezometer &amp; </t>
  </si>
  <si>
    <t xml:space="preserve">settlement markers). Further 21,500m3 imported granular fill in main contract. </t>
  </si>
  <si>
    <t>Physical works including Pre Load Embankment contract 24 months</t>
  </si>
  <si>
    <t>SH16 Rosebank Patiki Interchange</t>
  </si>
  <si>
    <t>Contractor: Works Civil</t>
  </si>
  <si>
    <t xml:space="preserve">length 310m). Each pier founded on 4no. X 450square precast driven concrete piles, concrete pile cap, </t>
  </si>
  <si>
    <t>single 1250dia columns, pier cap &amp; either 3 or 4 precast prestressed concrete girders with reinforced insitu concrete</t>
  </si>
  <si>
    <t xml:space="preserve">deck. Total deck area 5250m2. Cycleway overbridge over Patiki Rd. (10 spans total length 120m) on </t>
  </si>
  <si>
    <t>concrete pad footing with 550dia. reinforced concrete piers and precast double beam deck units.</t>
  </si>
  <si>
    <t>Timber crib wall to reinf. earth embnkmnt &amp; Patiki abutment. Timber pole retaining wall at R/bank abutmnt</t>
  </si>
  <si>
    <t>I&amp;R not included on PROMAN. Separate contract, estimated $350k (included below) between 1989 &amp; 94.</t>
  </si>
  <si>
    <t>D&amp;PD $883k, MSQA $832k, PW $6964k</t>
  </si>
  <si>
    <t>separate contract, not recorded on PROMAN</t>
  </si>
  <si>
    <t>Elemental Cost Model SH1 Paremata Bridge Duplication</t>
  </si>
  <si>
    <t>SH1 Paremata Bridge Duplication</t>
  </si>
  <si>
    <t>Transit: Catherine Worsley (04) 8012580</t>
  </si>
  <si>
    <t>Beca Carter Hollings &amp; Ferner</t>
  </si>
  <si>
    <t>Main Contractor Juno Civil Ltd</t>
  </si>
  <si>
    <t>David Simes 23 August 2005</t>
  </si>
  <si>
    <t xml:space="preserve">New 2 lane bridge alongside existing bridge </t>
  </si>
  <si>
    <t>Urban, coastal, over Pauatahanui Inlet entrance</t>
  </si>
  <si>
    <t>152m. 305m lane length.</t>
  </si>
  <si>
    <t>For bridge approaches and abutments only</t>
  </si>
  <si>
    <t>2200 dia. Reinf conc bored piles with 1800 dia columns</t>
  </si>
  <si>
    <t>Hammerhead support beams, abutments, Tee-Roff</t>
  </si>
  <si>
    <t>deck units 1000 deep with insitu deck</t>
  </si>
  <si>
    <t>Urban, flat, coastal - upper reaches of Waitemata Harbour.</t>
  </si>
  <si>
    <t>3,005m</t>
  </si>
  <si>
    <t>Two m/way overbridges with extended elevated structures over marine estuary for on ramp (9 span total length</t>
  </si>
  <si>
    <t xml:space="preserve">290m) and off ramp (4 span total length 110m) at Rosebank Rd., and off ramp at Patiki Rd. (10 spans, total </t>
  </si>
  <si>
    <t xml:space="preserve">75mm Mix 20 on 100mm M/4 AP40 basecouse on 250mm cement treated subbase. M/way ramps had </t>
  </si>
  <si>
    <t>Pre-load Embankment contract ($1,327k) let separately to same contractor, included below.</t>
  </si>
  <si>
    <t xml:space="preserve">Main Contract includes: 4no. 20m x 2m x 2m stormwater  treatment tanks; cycleway ($656k paid by ACC); </t>
  </si>
  <si>
    <t xml:space="preserve">Tendered price (including Preload Embankment) $16,122,469 Outturn costs $18,327,421 </t>
  </si>
  <si>
    <t>Significant variations: piling $767k; roundabout $380k; additional signage $235k; fluctuations $242k;</t>
  </si>
  <si>
    <t>early completion $230k; unforeseen events $360</t>
  </si>
  <si>
    <t>timber crib wall 550m2 &amp; timber pole 53m2</t>
  </si>
  <si>
    <t xml:space="preserve">M/way lanes remarked (twice) for working space for piers. Bridge beams erected using 2 night m/way </t>
  </si>
  <si>
    <t>closures.</t>
  </si>
  <si>
    <t xml:space="preserve">Massive changes during construction due to original area to provide bulk fill turned out to be unsuitable. New fill had to be found, and was located in a field adjacent to the works and 250,000 cu-m of pit sand was to form the main embankment across the stream gully. </t>
  </si>
  <si>
    <t>Average</t>
  </si>
  <si>
    <t>Route J</t>
  </si>
  <si>
    <t>Fairfield</t>
  </si>
  <si>
    <t>Spooners Realignment</t>
  </si>
  <si>
    <t>Glenhope to Kawatiri</t>
  </si>
  <si>
    <t>Stoke's Bypass</t>
  </si>
  <si>
    <t>Mokau Bridge</t>
  </si>
  <si>
    <t>Rural Section</t>
  </si>
  <si>
    <t>Development Total</t>
  </si>
  <si>
    <t>Development Total (out of project total)</t>
  </si>
  <si>
    <t>Construction Sub-Total  (Excluding P&amp;G)</t>
  </si>
  <si>
    <t>Construction Sub-Total Percentage (Excluding P&amp;G)</t>
  </si>
  <si>
    <t>Contractor's P&amp;G (out of Construction Sub total)</t>
  </si>
  <si>
    <t>Construction Total (including P&amp;G)</t>
  </si>
  <si>
    <t>Extraordinary Costs % (out of project total)</t>
  </si>
  <si>
    <t>Construction Total (including P&amp;G and Extraordinary)</t>
  </si>
  <si>
    <t>Construction cost per km</t>
  </si>
  <si>
    <t>INCREASE FROM ORIGINAL TENDER PRICE</t>
  </si>
  <si>
    <t>PROJECT TOTAL</t>
  </si>
  <si>
    <t>Completion Date</t>
  </si>
  <si>
    <t>Hawke's Bay Allan Rd to Omahu Rd</t>
  </si>
  <si>
    <t>ETCART Motorway Overbridge</t>
  </si>
  <si>
    <t>David Simes 15 March 2004</t>
  </si>
  <si>
    <t>Urban. Flat, crossing 6 lane motorway</t>
  </si>
  <si>
    <t>650m overall. Lane length:- 1300m bridge plus 1100m motorway ramps = 2400m total lane length.</t>
  </si>
  <si>
    <t>Precast units cast adjacent to final location &amp; craned directly into place during m/way closure.</t>
  </si>
  <si>
    <t>I&amp;R not included here</t>
  </si>
  <si>
    <t>D&amp;PD &amp; MSQA combined cost $877.5k</t>
  </si>
  <si>
    <t>M&amp;V</t>
  </si>
  <si>
    <t>project length (excluding m/way ramps)</t>
  </si>
  <si>
    <t>settlement monitoring at Eastern Embankment - weak ground</t>
  </si>
  <si>
    <t>Rates distorted because m/way ramps not included in Project Length.</t>
  </si>
  <si>
    <t>Total Project Length - excludes ramps!</t>
  </si>
  <si>
    <t>includes shoulders &amp; motorway ramps</t>
  </si>
  <si>
    <t>Keystone</t>
  </si>
  <si>
    <t>not included</t>
  </si>
  <si>
    <t>Elemental Cost Model ETCART Motorway Overbridge</t>
  </si>
  <si>
    <t xml:space="preserve">Primarily imported fill to form bridge approaches &amp; motorway ramps. Existing ground weak alluvial silts </t>
  </si>
  <si>
    <t>overlying sandstone.</t>
  </si>
  <si>
    <t>viaduct &amp; western approach. Total paved area 12,194m2.</t>
  </si>
  <si>
    <t xml:space="preserve">Motorway overbridge 59m long with 4 spans (central pier in m/way median), precast hollow core beams </t>
  </si>
  <si>
    <t>supported on 900 &amp; 1200 bored insitu concrete piles. Deck area 1370m2. With steel pedestrian barriers.</t>
  </si>
  <si>
    <t xml:space="preserve">M/way lanes temporarily remarked twice, incorporating shoulders, to facilitate side &amp; central pier </t>
  </si>
  <si>
    <t>construction. Bridge beams erected over 2 nights with total m/way closure.</t>
  </si>
  <si>
    <t xml:space="preserve">75mm mix 20 AC on 100mm M4 AP40 Basecourse on 250mm Cement Treated Subbase. M/way ramps </t>
  </si>
  <si>
    <t xml:space="preserve">D&amp;PD Start Aug '98 Finish Feb '99. Stage 1 (Landscape &amp; Embankments) Start Nov '98 Finish May '99. </t>
  </si>
  <si>
    <t>Main Contract Start May '99 Finish April 2000.</t>
  </si>
  <si>
    <t>ETCART Overbridge</t>
  </si>
  <si>
    <t>Tendered</t>
  </si>
  <si>
    <t>Change</t>
  </si>
  <si>
    <t>(incl contingency)</t>
  </si>
  <si>
    <t>Roadstone Construction Stage 1; Fulton Hogan Stage 2</t>
  </si>
  <si>
    <t>MSE Keystone block retaining wall (335m2) to South East approach embankment.</t>
  </si>
  <si>
    <t>I&amp;R not included here. Manukau Consultants.</t>
  </si>
  <si>
    <t>This is Transit's share of the construction cost.</t>
  </si>
  <si>
    <t xml:space="preserve">PROMAN reports Construction Outturn cost as $2,809.8k compared to $2,636 on final payment schedule. </t>
  </si>
  <si>
    <t>Transit: Peter Spies</t>
  </si>
  <si>
    <t>Tendered price $7,193,413.52. Outturn costs $6,909,174.33 (from final payment certificate)</t>
  </si>
  <si>
    <t>Variance in cost primarily changes in scope.</t>
  </si>
  <si>
    <t>Friction course 40mm at Ch340 to 390</t>
  </si>
  <si>
    <t>Construction period 18 months</t>
  </si>
  <si>
    <t>Traffic Services Element is inflated by necessary improvements to m/way (barriers $234k, signage $186k, lighting $73k, others $56k)</t>
  </si>
  <si>
    <t>had additional 25mm OGPA. Total area 20,254m2</t>
  </si>
  <si>
    <t>Approx split 30/70 between DD &amp; MSQA</t>
  </si>
  <si>
    <t>Elemental Cost Model Orewa River Bridge Replacement</t>
  </si>
  <si>
    <t>SH1 Orewa River Bridge Replacement</t>
  </si>
  <si>
    <t>Transit: Terry Brown (09) 3682000</t>
  </si>
  <si>
    <t>Opus International Consultants Ltd: M.M. Coup 09 3559585</t>
  </si>
  <si>
    <t>Downer &amp; Co Ltd</t>
  </si>
  <si>
    <t>David Simes 29 APRIL 2004</t>
  </si>
  <si>
    <t>Beca: Jon Ewew 09 3009195</t>
  </si>
  <si>
    <t>2 lane bridge replacement, incorporating large (9.5m max retained height) retaining wall for realigned road.</t>
  </si>
  <si>
    <t>Estuary crossing in urban area</t>
  </si>
  <si>
    <t>1,840m</t>
  </si>
  <si>
    <t xml:space="preserve">Primarily for retaining wall and bridge approaches </t>
  </si>
  <si>
    <t xml:space="preserve">McConnell Smith Ltd: Mark Happer </t>
  </si>
  <si>
    <t>70t excavator loading CAT769 dump trucks carted to fill on site. Compaction with heavy vibrating rollers.</t>
  </si>
  <si>
    <t>steel guardrails. Length 442m with 134m span.</t>
  </si>
  <si>
    <t xml:space="preserve">Retaining walls: Reinforced earth up to 6m high 554m2. Timber crib 65m2. </t>
  </si>
  <si>
    <t xml:space="preserve">Buried rock retaining wall 21m long x 3m high concreted &amp; dtacked into trench in ground. </t>
  </si>
  <si>
    <t>Rural realignment. Single lane in each direction.</t>
  </si>
  <si>
    <t>Minimal traffic management required, mostly at time of tie in.</t>
  </si>
  <si>
    <t>Includes $784k Transpower charges to move 33kva cable &amp; 3 pylons.</t>
  </si>
  <si>
    <t>Otira Viaduct</t>
  </si>
  <si>
    <t>Orewa River Bridge</t>
  </si>
  <si>
    <t>Viaduct: concrete piles with insitu concrete abutments &amp; piers, insitu post tensioned concrete box girder,</t>
  </si>
  <si>
    <t>Bridge: precast, pretensioned deck, concrete piles.</t>
  </si>
  <si>
    <t>160mm GAP65 sub-base. 140mm NRB M4 AP40 basecourse. 2 coat chip seal. Grouved AC surfacing on</t>
  </si>
  <si>
    <t>Hawkes Bay Expressway - Airport to Taradale Road Section</t>
  </si>
  <si>
    <t>Elemental Cost Model Hawkes Bay Expressway Airport to Taradale Road Section</t>
  </si>
  <si>
    <t>I&amp;R start approx 1973. D&amp;PD Start Dec '93. MSQA start Dec '93 PW Start 24 Dec '96.</t>
  </si>
  <si>
    <t>PW substantially complete Nov '99</t>
  </si>
  <si>
    <t>Elemental Cost Model State Highway 1 - Albany to Puhoi Realignment (ALPURT): Sector A2</t>
  </si>
  <si>
    <t>Wellington Inner City Bypass</t>
  </si>
  <si>
    <t>Kaitoke to Te Marua</t>
  </si>
  <si>
    <t>Elemental Cost Model Wellington Inner City Bypass (WICB)</t>
  </si>
  <si>
    <t>Transit: Jonette Adams (04) 4968310</t>
  </si>
  <si>
    <t>Opus: Keith Atkinson (04)4717830</t>
  </si>
  <si>
    <t>Fulton Hogan: Richard Fulton</t>
  </si>
  <si>
    <t>David Simes 25 October 2007</t>
  </si>
  <si>
    <t>Inner City Bypass trenched up to 7m deep including relocation of 19 heritage buildings.</t>
  </si>
  <si>
    <t>Urban, flat</t>
  </si>
  <si>
    <t>900m. Plus extensive modifications to adjacent city streets.</t>
  </si>
  <si>
    <t>Predominantly weathered greywacke. No R1 or R2. Removed with excavators and trucks.</t>
  </si>
  <si>
    <t xml:space="preserve">Major dewatering (temporary and permanent) required. Major monitoring / instrumentation for water, ground deformation, </t>
  </si>
  <si>
    <t>subsidence and buildings.</t>
  </si>
  <si>
    <t>Reinforced concrete propped walls. 150m long trough shaped structure with walls up to 7m high &amp; 1.2m thick.</t>
  </si>
  <si>
    <t xml:space="preserve">750mm dia. Steel pipes at 5m centres as struts between top of walls. Connecting structural floor slab up to 1.0m deep and </t>
  </si>
  <si>
    <t>approx 15m wide between walls.</t>
  </si>
  <si>
    <t>Soil nail walls up to 7m high with post grouted nails and precast urban design facing panels</t>
  </si>
  <si>
    <t>Single span DHC bridge 14m long supported on trough walls (no sub-structure).</t>
  </si>
  <si>
    <t xml:space="preserve">140mm asphaltic concrete on 200mm basecourse on up to 500mm sub-base for new road. </t>
  </si>
  <si>
    <t>Additional 75mm OGPA for trenched section of highway.</t>
  </si>
  <si>
    <r>
      <t xml:space="preserve">D&amp;PD: </t>
    </r>
    <r>
      <rPr>
        <sz val="12"/>
        <rFont val="Arial"/>
        <family val="2"/>
      </rPr>
      <t>$2.6m</t>
    </r>
  </si>
  <si>
    <r>
      <t>I&amp;R:</t>
    </r>
    <r>
      <rPr>
        <sz val="12"/>
        <rFont val="Arial"/>
        <family val="2"/>
      </rPr>
      <t xml:space="preserve"> included with D&amp;PD</t>
    </r>
  </si>
  <si>
    <r>
      <t xml:space="preserve">MSQA: </t>
    </r>
    <r>
      <rPr>
        <sz val="12"/>
        <rFont val="Arial"/>
        <family val="2"/>
      </rPr>
      <t>$3.2m</t>
    </r>
  </si>
  <si>
    <r>
      <t>I&amp;R:</t>
    </r>
    <r>
      <rPr>
        <sz val="12"/>
        <rFont val="Arial"/>
        <family val="2"/>
      </rPr>
      <t xml:space="preserve"> 1998 to 2000</t>
    </r>
  </si>
  <si>
    <t xml:space="preserve">Works duration: 21/9/2004 (Acceptance) to 8/6/2007 (Practical Completion). </t>
  </si>
  <si>
    <t>Original completion due date 29/4/2007 extended to 22/6/2007</t>
  </si>
  <si>
    <t>Measure and Value</t>
  </si>
  <si>
    <t>Includes relocation and external restoration of 19 heritage buildings, demolition or removal of non-heritage buildings.</t>
  </si>
  <si>
    <t>Includes archaeological investigations of more than $750k.</t>
  </si>
  <si>
    <t>design to meet potentially large earthquake forces.</t>
  </si>
  <si>
    <t xml:space="preserve">Includes complex water drawdown issues, potential settlement of some adjacent buildings, </t>
  </si>
  <si>
    <t>Dewatering, artesian wells, geotextile sandwhich, instrumentation.</t>
  </si>
  <si>
    <t>Super-structure only, as it is simply supported from walls</t>
  </si>
  <si>
    <t>Combined cost of 4 types of wall.  (trough walls $2433/m2; soil nail $3284/m2;  Conc gravity $2285/m2)</t>
  </si>
  <si>
    <t>Includes restoration and relocation of heritage buildings</t>
  </si>
  <si>
    <t>This is also a flexible unbound granular pavement with a total thickness of 300mm.  The pavement was constructed in two layers with a 150mm layer of subbase of AP65 generally in accordance with TNZ M/4 except for grading and broken faces.  The top layer is 150mm depth of AP40 basecourse again generally in accodance with TNZ M/4 except for the broken faces.  The pavement was constructed in accordance with TNZ B/3 - April 2000</t>
  </si>
  <si>
    <t>Elemental Cost Model SH50A Hawkes Bay Expressway: Allan Road to Omahu Road</t>
  </si>
  <si>
    <t>SH50A Hawkes Bay Expressway: Allan Road to Omahu Road</t>
  </si>
  <si>
    <t>Transit: Mike Wong (06) 8351750</t>
  </si>
  <si>
    <t>Consultant: Colin Stuart (06) 833 5100</t>
  </si>
  <si>
    <t>Roading works: Allan Tuck, Higgins Contractor's (HB) Ltd (06) 835 7288</t>
  </si>
  <si>
    <t xml:space="preserve">Stopbank Raisiing: East Coast Contractors, </t>
  </si>
  <si>
    <t>Ngaruroro Bridge: Allan Bell, Smithbridge (07) 575 2325</t>
  </si>
  <si>
    <t>2 lane rural expressway, under 3 separate contracts:</t>
  </si>
  <si>
    <t>Ngaruroro River Bridge: 511/W6/0</t>
  </si>
  <si>
    <t>Pakowhai Road to Omahu Road: 510/W6/0</t>
  </si>
  <si>
    <t>Ngaruroro River Stop Bank Rising: 480/W6/0</t>
  </si>
  <si>
    <t>Flat rural</t>
  </si>
  <si>
    <t>Total of 8375 m</t>
  </si>
  <si>
    <t>Pakowhai Road to Omahu Road (510): Top soil to stockpile &amp; respread, cut to waste, cut to borrow to fill (148,149 m3), undercut to waste &amp; replace (Total: 232804 m3)</t>
  </si>
  <si>
    <t>Ngaruroro River Stop Bank Rising (480): Stripping topsoil and undercutting, cut to fill, borrow to fill (total: 38482 m3)</t>
  </si>
  <si>
    <t>4 bridges:</t>
  </si>
  <si>
    <r>
      <t>Ngaruroro River Bridge</t>
    </r>
    <r>
      <rPr>
        <sz val="12"/>
        <rFont val="Arial"/>
        <family val="2"/>
      </rPr>
      <t>: 325 x 10 m (13 x 25 spans): Superstructure consists of pre-cast concrete I beams with reinforced concrete deck.</t>
    </r>
  </si>
  <si>
    <r>
      <t>Tutaekuri Bridge:</t>
    </r>
    <r>
      <rPr>
        <sz val="12"/>
        <rFont val="Arial"/>
        <family val="2"/>
      </rPr>
      <t xml:space="preserve"> 28 x 10 m (2x 14 m span): Pre-cast concrete double hollow core unit beams, 600 diam steel shell piles</t>
    </r>
  </si>
  <si>
    <t xml:space="preserve">main scheme development not included </t>
  </si>
  <si>
    <t>Main scheme development undertaken by Works Consultancy in 1990/91. Not included here.</t>
  </si>
  <si>
    <r>
      <t>Franklin Road Bridge</t>
    </r>
    <r>
      <rPr>
        <sz val="12"/>
        <rFont val="Arial"/>
        <family val="2"/>
      </rPr>
      <t>: 24 x 4.6m (2 x 12 m span): single lane precast concrete double hollow core unit beams, 600 diam steel shell reinforced concrete piles</t>
    </r>
  </si>
  <si>
    <t>Alternative designs by contractor resulted in $437k reduction from conforming tender (recorded below).</t>
  </si>
  <si>
    <t>Rural realignment - including multiplate structure. Including replacement of 32m long bridge over main trunk railway</t>
  </si>
  <si>
    <t>See above notes on earthworks. Alluvial deposits significantly worse than anticipated, resulting in large increase</t>
  </si>
  <si>
    <t>Wet weather underestimated in contract, resultant extensions of time and increased costs were also significant.</t>
  </si>
  <si>
    <t>Alluvial deposits in critical locations</t>
  </si>
  <si>
    <t xml:space="preserve">in earthworks volume (originally 30,000m3), wastage, imported fill, and treatment. </t>
  </si>
  <si>
    <t>Rock and additional subsoil drains</t>
  </si>
  <si>
    <t>Watermain variation</t>
  </si>
  <si>
    <t>Conforming tender</t>
  </si>
  <si>
    <t>Predominantly cut to fill or waste. Excavators &amp; dump trucks for bulk earthworks.</t>
  </si>
  <si>
    <r>
      <t xml:space="preserve">MSQA: </t>
    </r>
    <r>
      <rPr>
        <sz val="12"/>
        <rFont val="Arial"/>
        <family val="2"/>
      </rPr>
      <t>$125,900</t>
    </r>
  </si>
  <si>
    <t>Adjusted completion date Sept 2001, actual completion Aug 2001</t>
  </si>
  <si>
    <t>Works total on PROMAN includes $68k for works on adjacent contract. Not included below.</t>
  </si>
  <si>
    <t>Geogrid 800m2 &amp; geotextile 1200m2</t>
  </si>
  <si>
    <t>Gabions - quantity estimated</t>
  </si>
  <si>
    <r>
      <t>Raupere Stream Bridge</t>
    </r>
    <r>
      <rPr>
        <sz val="12"/>
        <rFont val="Arial"/>
        <family val="2"/>
      </rPr>
      <t>: 12 x 11.7 m (1 x 12 m span): precast concrete double hollow core unit beams, 600 diam steel shell reinforced concrete piles</t>
    </r>
  </si>
  <si>
    <t>7 major culverts:</t>
  </si>
  <si>
    <t>Links Road culvert, Garden Steam culvert, Wadi culvert, Ferries Drain culvert, Petersons drain culvert, Evenden Road culvert, Motorway culvert</t>
  </si>
  <si>
    <t>200 mm Stabilised sub grade (142,000m2), 150-200 mm granular unbound sub base, 150 mm granular unbound base course, First coat seal area = 101,100 m2</t>
  </si>
  <si>
    <t>Investigation and reporting - $863,730</t>
  </si>
  <si>
    <t>Design and Planning $1,608,600</t>
  </si>
  <si>
    <t>Management and Supervision $693,470</t>
  </si>
  <si>
    <t>Physical Works Total: $11,911,646</t>
  </si>
  <si>
    <t>Ngaruroro River Bridge: 511/W6/0: $3,612,656</t>
  </si>
  <si>
    <t>Pakowhai Road to Omahu Road: 510/W6/0: $8,097,963</t>
  </si>
  <si>
    <t>Ngaruroro River Stop Bank Rising: 480/W6/0: $201,027</t>
  </si>
  <si>
    <t>I&amp;R December 1994 to June 1995</t>
  </si>
  <si>
    <t>D&amp;PD July 1995 to October 1997</t>
  </si>
  <si>
    <t>MSQA and physical works: November 1997 to april 1999</t>
  </si>
  <si>
    <t>Weighted Attribute, Measure and Value</t>
  </si>
  <si>
    <t>1. Most cut materials was wet silt, and unsuitable for fill without drying or other conditioning.</t>
  </si>
  <si>
    <t xml:space="preserve">Paremata Bridge </t>
  </si>
  <si>
    <t>Primarily walkways</t>
  </si>
  <si>
    <t>2. High risk of having to import material, hence schedule of quantities included only one item (Item 5.3) for cut and borrow to fill.</t>
  </si>
  <si>
    <t>3. Contractor chose to minimise the quantity of materials required for drying by using temporary drains, temporary stock piling and cement stabilising subgrades.</t>
  </si>
  <si>
    <t>n/a</t>
  </si>
  <si>
    <t>Gabion batters for the Ngaruroro Bridge abutments</t>
  </si>
  <si>
    <t>Elemental Cost Model SH3 Mokau Bridge Replacement</t>
  </si>
  <si>
    <t>SH3 Mokau Bridge Replacement</t>
  </si>
  <si>
    <t>Transit: Chris Allen (07 9571610)</t>
  </si>
  <si>
    <t>I&amp;R: Martin Bloxam, Bloxam Burnett &amp; Olliver (07) 8380144</t>
  </si>
  <si>
    <t>Includes $7m stormwater diversion</t>
  </si>
  <si>
    <t>Elemental Cost Model Caversham Stage 1</t>
  </si>
  <si>
    <t>Note indices changed 2012 - review the effect on ECDB</t>
  </si>
  <si>
    <t>Caversham Highway Improvement Project Stage 1</t>
  </si>
  <si>
    <t>David Simes / Simon Underwood 25 February 2016</t>
  </si>
  <si>
    <t>4 Lane Expressway (from 2 lane)</t>
  </si>
  <si>
    <t xml:space="preserve">Urban / Hilly </t>
  </si>
  <si>
    <r>
      <t>I&amp;R:</t>
    </r>
    <r>
      <rPr>
        <sz val="12"/>
        <rFont val="Arial"/>
        <family val="2"/>
      </rPr>
      <t xml:space="preserve"> TBA to TBA</t>
    </r>
  </si>
  <si>
    <t>ECI</t>
  </si>
  <si>
    <t>MS&amp;QA (Include NZTA Costs)</t>
  </si>
  <si>
    <t>Newmkt to G/lane Aux</t>
  </si>
  <si>
    <t>Extend and lift the Goodall St pedestrian over bridge.</t>
  </si>
  <si>
    <t>Build a 300m long r/wall alongside the rail line. Build r/walls, on approaches to new Glen Bridge. Four other smaller r/walls.</t>
  </si>
  <si>
    <t>Construct new 2-lane over bridge to carry n/bound traffic. The existing bridge will be dedicated to s/bound traffic.</t>
  </si>
  <si>
    <t>Small volume of u/cut by excavators and trucks, mostly imported fill (quality quarry product).</t>
  </si>
  <si>
    <t>Generally 340mm subbase AP65 and 160mm M/4 basecourse. SMA or OGPA HS surfacing with chip seal membrane.</t>
  </si>
  <si>
    <t>Fluctuations</t>
  </si>
  <si>
    <t>Manhole &amp; kerb variations</t>
  </si>
  <si>
    <t>Subgrade improvement</t>
  </si>
  <si>
    <t>Urban design &amp; existing bridge barrier</t>
  </si>
  <si>
    <t>Redesign</t>
  </si>
  <si>
    <t>Median island &amp; under bridge lighting</t>
  </si>
  <si>
    <t>Noise fence</t>
  </si>
  <si>
    <t>Settlement monitoring</t>
  </si>
  <si>
    <t>Property owner works</t>
  </si>
  <si>
    <t>Consent fees &amp; Bridge peer review</t>
  </si>
  <si>
    <t>Elemental Cost Model Lincoln Road Interchange Improvements</t>
  </si>
  <si>
    <t>Lincoln Road Interchange Improvements</t>
  </si>
  <si>
    <t>Design Consultant: Aecom Ltd (formally URS Corp) – Dean Sykes     dean.sykes@aecom.com</t>
  </si>
  <si>
    <t>Project Administration – Aurecon (NZ) Ltd – Tony Berben 021 470608 tony.berben@aurecongroup.com</t>
  </si>
  <si>
    <t>Fulton Hogan ltd – Brian Robertson 027 284 350 brian.robertson@fultonhogan.com</t>
  </si>
  <si>
    <t>Early Contractor Involvement (ECI)</t>
  </si>
  <si>
    <t>Motorway interchange improvement plus additional motorway lanes</t>
  </si>
  <si>
    <t>Urban, flat land over peat between two rivers surrounded by commercial property. 2 river crossings</t>
  </si>
  <si>
    <t>Cement stabilised basecourse and deep lift asphalt over mass stabilised and deep cement soil mixed subgrade over many areas. Wick drains and preload to some areas.</t>
  </si>
  <si>
    <t xml:space="preserve">Bridge demolition of 2 bridges over water via sawcutting into small sections and craning out proved challenging. </t>
  </si>
  <si>
    <t>Henderson Creek bridge – Length 95m, width 8x 3.5m lanes plus median shoulder plus 3m cycleway = 40m. 3 spans of super tee beams on concrete piles.</t>
  </si>
  <si>
    <t>TL4 concrete barriers to all bridges.</t>
  </si>
  <si>
    <t>Timber boardwalk bridge – length 30mx3m (min) width</t>
  </si>
  <si>
    <t>20 No. retaining walls totalling 2697m2. Bored pile walls av. 5.5m height, MSE Keystone wall 3m height, "L" panel walls 1 to 1.5m height, "Z" wall 2.4m height.</t>
  </si>
  <si>
    <r>
      <t>I&amp;R:</t>
    </r>
    <r>
      <rPr>
        <sz val="12"/>
        <rFont val="Arial"/>
        <family val="2"/>
      </rPr>
      <t xml:space="preserve"> included with Design fees</t>
    </r>
  </si>
  <si>
    <t>Includes 3 month time extension due to additional soft ground</t>
  </si>
  <si>
    <r>
      <t xml:space="preserve">D&amp;PD: </t>
    </r>
    <r>
      <rPr>
        <sz val="12"/>
        <rFont val="Arial"/>
        <family val="2"/>
      </rPr>
      <t>Design cost stages 1 to 3a total = $8,840,000 incl MSQA, (excl P&amp;G)</t>
    </r>
  </si>
  <si>
    <r>
      <t xml:space="preserve">MSQA: </t>
    </r>
    <r>
      <rPr>
        <sz val="12"/>
        <rFont val="Arial"/>
        <family val="2"/>
      </rPr>
      <t>stages 1 to 3a = $1,792,000 (excludes contract administration)</t>
    </r>
  </si>
  <si>
    <r>
      <t>I&amp;R:</t>
    </r>
    <r>
      <rPr>
        <sz val="12"/>
        <rFont val="Arial"/>
        <family val="2"/>
      </rPr>
      <t xml:space="preserve"> Jan 2010 to Aug 2015 (including 3 months float)</t>
    </r>
  </si>
  <si>
    <t>There are 12 different pavement types. In general, new motorway pavement is 30mm EOGPA on membrane seal on 180mm AC20 on 60mm AC14 on G4 membrane on 400mm GAP65. Local Roads are 40mm SMA10 on 90mm AC20 on 45mm AC14 on G4 membrane seal on 350mm GAP65 cement treated to 250mm.</t>
  </si>
  <si>
    <t>Stage 1 – Selwood road bridge replacement</t>
  </si>
  <si>
    <t>Stage 2 – West bound widening and new off ramp</t>
  </si>
  <si>
    <t xml:space="preserve">Stage 3 – East bound widening, replacement of Henderson creek bridge, replacement of    </t>
  </si>
  <si>
    <t>Lincoln bridge (east bound), creation of new off ramp bridge.</t>
  </si>
  <si>
    <t>Stage 3a – Auxiliary lane from Royal Road.</t>
  </si>
  <si>
    <t>Elemental Cost Model Newmarket to Greenlane Auxillary Lane</t>
  </si>
  <si>
    <t>CA3204 Newmarket Viaduct to Greenlane Auxillary Lane</t>
  </si>
  <si>
    <t>Additional m/way lane in congested urban location</t>
  </si>
  <si>
    <t>Urban, flat, straight.</t>
  </si>
  <si>
    <t>m</t>
  </si>
  <si>
    <t>Wall Type 3B</t>
  </si>
  <si>
    <t>Wall Type 3C</t>
  </si>
  <si>
    <t>Soil nail wall</t>
  </si>
  <si>
    <t>35mm OGPA over single G4 chip seal</t>
  </si>
  <si>
    <t>35mm AC15 over single coat G4 chip seal - red</t>
  </si>
  <si>
    <t>VE Hebel panels</t>
  </si>
  <si>
    <t>Unforeseen ground conditions ($365k)</t>
  </si>
  <si>
    <t>Scope Enhancement. Change from granular to DLA ($786k)</t>
  </si>
  <si>
    <t>Fascia panels Section 2 excluded from tender ($384k)</t>
  </si>
  <si>
    <t>Change NZTA Specs for lighting ($120k)</t>
  </si>
  <si>
    <t>Unplotted Vector cable added $263k to tender allowance</t>
  </si>
  <si>
    <t>Scope Enhancement. Pest Plant Removal ($209k)</t>
  </si>
  <si>
    <t>AMA TTM requirements added $400k to tender allowance</t>
  </si>
  <si>
    <t>Escalation $230k</t>
  </si>
  <si>
    <t>Traffic Mngmnt</t>
  </si>
  <si>
    <t>Caversham Stage 1</t>
  </si>
  <si>
    <t>Lincoln Rd I/C</t>
  </si>
  <si>
    <t>Elemental Cost Model Waikato Expressway Ngaruawahia Section Stage 2</t>
  </si>
  <si>
    <t>Waikato Expressway Ngaruawahia Section Stage 2</t>
  </si>
  <si>
    <t>Brad Hayes March 2016</t>
  </si>
  <si>
    <t>Four lane expressway</t>
  </si>
  <si>
    <t xml:space="preserve">9.5km. Lane length: 39km
</t>
  </si>
  <si>
    <t xml:space="preserve">Sand borrow source acquired. Borrow to fill using dump trucks and scrapers. </t>
  </si>
  <si>
    <t>Surcharge of peat soils.</t>
  </si>
  <si>
    <t>Lime stabilisation of clay subgrade.</t>
  </si>
  <si>
    <t>Bridge lengths range from 17m to 145m</t>
  </si>
  <si>
    <t>Rural, green fields; flat to rolling terrain; one significant (140m bridge length) river crossing.</t>
  </si>
  <si>
    <t>At tie ins only</t>
  </si>
  <si>
    <r>
      <t>I&amp;R:</t>
    </r>
    <r>
      <rPr>
        <sz val="12"/>
        <rFont val="Arial"/>
        <family val="2"/>
      </rPr>
      <t xml:space="preserve"> $1m</t>
    </r>
  </si>
  <si>
    <r>
      <t>I&amp;R:</t>
    </r>
    <r>
      <rPr>
        <sz val="12"/>
        <rFont val="Arial"/>
        <family val="2"/>
      </rPr>
      <t xml:space="preserve"> Dec 2007 to Sept 2009 </t>
    </r>
  </si>
  <si>
    <r>
      <t>D&amp;PD</t>
    </r>
    <r>
      <rPr>
        <sz val="12"/>
        <rFont val="Arial"/>
        <family val="2"/>
      </rPr>
      <t>: Sept 2009 to Oct 2010</t>
    </r>
  </si>
  <si>
    <r>
      <t xml:space="preserve">MSQA: </t>
    </r>
    <r>
      <rPr>
        <sz val="12"/>
        <rFont val="Arial"/>
        <family val="2"/>
      </rPr>
      <t>Oct 2010 To Apr 2016</t>
    </r>
  </si>
  <si>
    <t>50% lowland peat swamp and 50% rolling hills</t>
  </si>
  <si>
    <t>Design &amp; Construct (D&amp;C)</t>
  </si>
  <si>
    <t>NZTA enhancement of design $1.4m</t>
  </si>
  <si>
    <t>Safe System Barrier Upgrade $1.5m</t>
  </si>
  <si>
    <t xml:space="preserve">Primary contributors to increase from award price to final outturn price are: </t>
  </si>
  <si>
    <t>Safe system barrier upgrade $1.5m</t>
  </si>
  <si>
    <t>Cost fluctuations $4.5m</t>
  </si>
  <si>
    <t>Pavement design enhancement by NZTA $1m</t>
  </si>
  <si>
    <t>Fletcher Construction Company: Andrew Burgess - Mob 027 281 3194</t>
  </si>
  <si>
    <r>
      <t xml:space="preserve">D&amp;PD: </t>
    </r>
    <r>
      <rPr>
        <sz val="12"/>
        <rFont val="Arial"/>
        <family val="2"/>
      </rPr>
      <t>$1.623m (plus Contractor Design $8.64m)</t>
    </r>
  </si>
  <si>
    <r>
      <t xml:space="preserve">MSQA: </t>
    </r>
    <r>
      <rPr>
        <sz val="12"/>
        <rFont val="Arial"/>
        <family val="2"/>
      </rPr>
      <t>$4.053m (plus Contractor MSQA $1.3m)</t>
    </r>
  </si>
  <si>
    <r>
      <rPr>
        <b/>
        <sz val="12"/>
        <rFont val="Arial"/>
        <family val="2"/>
      </rPr>
      <t>Works duration:</t>
    </r>
    <r>
      <rPr>
        <sz val="12"/>
        <rFont val="Arial"/>
        <family val="2"/>
      </rPr>
      <t xml:space="preserve"> Nov 2010 to Dec 2013 </t>
    </r>
  </si>
  <si>
    <t>NZTA scope changes $1.15m</t>
  </si>
  <si>
    <t>Waikato River Bridge: Steel ladder deck girders composite with RC deck slab, on bored piles.</t>
  </si>
  <si>
    <t>All other bridges: Super tees with 200mm insitu slab on bottom driven steel tubes</t>
  </si>
  <si>
    <t xml:space="preserve">Seven bridges. </t>
  </si>
  <si>
    <t>Earthworks scope changes and NZTA risk $1.2m</t>
  </si>
  <si>
    <t>4 local road overbridges, one e/way over e/way overbridge, one e/way over river bridge and one diamond I/C</t>
  </si>
  <si>
    <t>24 culverts typically 45 – 60m long. Ranging in dia. from 1050mm to 2×1950mm; Lake Rd culvert 5×2400mm dia. x 90m</t>
  </si>
  <si>
    <t>Cement modified M/4 b/course on unmodified sub-base. OGPA on 2 coat chip. SMA on bridges. Struct. AC for I/C RABs</t>
  </si>
  <si>
    <t>Elemental Cost Model Tauranga Eastern Link (TEL)</t>
  </si>
  <si>
    <t>Tauranga Eastern Link (TEL)</t>
  </si>
  <si>
    <t>NZTA: Kevin Stevens (021) 2423885</t>
  </si>
  <si>
    <t xml:space="preserve">NZTA: Peter Simcock </t>
  </si>
  <si>
    <t xml:space="preserve">NZTA: Simon Underwood (03) 9552938 </t>
  </si>
  <si>
    <t>NZTA: Wayne Troughton - 021 220 7094 - wayne.troughton@nzta.govt.nz</t>
  </si>
  <si>
    <t>Engineering Consultant: Ian Watson - Beca - 027 449 6114 - ian.watson@beca.com</t>
  </si>
  <si>
    <t>Andrew Johnson - Fulton Hogan - 027 245 0374 - andrew.johnson@fultonhogan.com</t>
  </si>
  <si>
    <t>Four lane motorway, mix of urban and rural</t>
  </si>
  <si>
    <t>Mostly rural, flat, some peat, sand dunes, ash/tephra</t>
  </si>
  <si>
    <t xml:space="preserve">20km, Lane length (incl ramps) 85km
</t>
  </si>
  <si>
    <t>Soft peat 7km, sand 5km, shallow peat 3km, ash 5km</t>
  </si>
  <si>
    <t>Mangatawa I/C - Over TEL: Piles, Tee-Roff, 30m span (1 span), TL4, 720m2</t>
  </si>
  <si>
    <t>Mangatawa I/C - Over rail &amp; local road: Piles, Hollow core, 50m span (3 spans), TL4, 1250m2</t>
  </si>
  <si>
    <t>Domain I/C - over RAB: Piles, Tee-Roff, 88m span (3 spans), TL5, 2200m2</t>
  </si>
  <si>
    <t>Domain I/C - Over off-ramp: Piles, hollow core, 18m span, TL5, 450m2</t>
  </si>
  <si>
    <t>Parton Rd overbridge: piles,Tee-Roff, 72m span (3 spans), TL4, 865m2</t>
  </si>
  <si>
    <t>Maketu Overpass Bridge: piles, hollow core, 18m span, TL5, 450m2</t>
  </si>
  <si>
    <t>Kaituna River Bridge: piles, steel I-Beams, 172m span, TL5 (plus pedestrian fence), 4472m2</t>
  </si>
  <si>
    <t>ECMT rail overpass bridge: piles, hollow core, 20m span, TL5, 1200m2 (heavily skewed bridge deck)</t>
  </si>
  <si>
    <t>MSE used on all bridge abutments, facing panels used to hide face area.</t>
  </si>
  <si>
    <t>Four of 4mx4m box culverts total 300m length</t>
  </si>
  <si>
    <t>Domain I/C EPS embankments, 7m high and 350m long with TL5 barriers on top.</t>
  </si>
  <si>
    <t>6km of existing road upgrades &amp; widened to 4 lane, extensive TMP</t>
  </si>
  <si>
    <r>
      <t>I&amp;R:</t>
    </r>
    <r>
      <rPr>
        <sz val="12"/>
        <rFont val="Arial"/>
        <family val="2"/>
      </rPr>
      <t xml:space="preserve"> N/A</t>
    </r>
  </si>
  <si>
    <r>
      <t xml:space="preserve">D&amp;PD: </t>
    </r>
    <r>
      <rPr>
        <sz val="12"/>
        <rFont val="Arial"/>
        <family val="2"/>
      </rPr>
      <t>N/A</t>
    </r>
  </si>
  <si>
    <r>
      <t>D&amp;PD</t>
    </r>
    <r>
      <rPr>
        <sz val="12"/>
        <rFont val="Arial"/>
        <family val="2"/>
      </rPr>
      <t>: N/A</t>
    </r>
  </si>
  <si>
    <r>
      <t xml:space="preserve">MSQA: </t>
    </r>
    <r>
      <rPr>
        <sz val="12"/>
        <rFont val="Arial"/>
        <family val="2"/>
      </rPr>
      <t>Nov 2010 to Aug 2015</t>
    </r>
  </si>
  <si>
    <r>
      <rPr>
        <b/>
        <sz val="12"/>
        <rFont val="Arial"/>
        <family val="2"/>
      </rPr>
      <t>Works Duration:</t>
    </r>
    <r>
      <rPr>
        <sz val="12"/>
        <rFont val="Arial"/>
        <family val="2"/>
      </rPr>
      <t xml:space="preserve"> Nov 2010 to 3 Aug 2015 (Actual Completion) </t>
    </r>
  </si>
  <si>
    <t xml:space="preserve">Primary contributors to increase from award price to final outturn price are NZTA scope creep: </t>
  </si>
  <si>
    <t>Prov. Sums excluded from Tender amounts.</t>
  </si>
  <si>
    <t>Landowner Accom. Furniss Access $3.2m. Stock u/pass $1m. Cycle fence,</t>
  </si>
  <si>
    <t>It is likely that the (higher than expected) P&amp;G includes significant physical works cost.</t>
  </si>
  <si>
    <t>Expected risks that did occur: significant storm events, problems with tolling interface.</t>
  </si>
  <si>
    <t>Escalation $17.8m. Likely that P&amp;G included physical works costs.</t>
  </si>
  <si>
    <t>Consultant plus Contractor (D&amp;C)</t>
  </si>
  <si>
    <t>Safe Systems Stage 2 $3.9m Other barriers $1m. WIM $590k</t>
  </si>
  <si>
    <t xml:space="preserve">Difficult to define quantities in D&amp;C, surcharging carried out with some re-use of material, large imported vol. </t>
  </si>
  <si>
    <t>Bulk e/works estimated to be 3 million m3</t>
  </si>
  <si>
    <t>&amp; relocate surcharge material to new site.</t>
  </si>
  <si>
    <t xml:space="preserve">Road trucks for imported matl., off road haul trucks on alignment to move, excavate sand dunes, tephra </t>
  </si>
  <si>
    <t xml:space="preserve">8 bridges, all on piles (steel casing). 4 bridges with hollow core beams, 3 Tee-Roff, and one with Steel I beams. </t>
  </si>
  <si>
    <t>3 bridges have TL4 barriers and 5 have TL5 barriers:</t>
  </si>
  <si>
    <t xml:space="preserve"> 2% cement, 230mm b/course (bitumen foam stabilised), seal coats, 25mm OGPA, 200,000m2</t>
  </si>
  <si>
    <t>Granular p/ment in high settlement areas (peat): 600mm s/grade improvement layer (sand), 250mm s/base with</t>
  </si>
  <si>
    <t xml:space="preserve">Structural AC on better s/grades and I/Cs: 600mm s/grade improvement layer (sand), 250mm s/base with </t>
  </si>
  <si>
    <t>5% cement, 140mm AC, seal coats, 25mm OGPA or 40mm SMA in high stress areas. 380,000m2</t>
  </si>
  <si>
    <t xml:space="preserve">There were ground improvements including 30km of stone columns and 3,000km of wick drains for structures </t>
  </si>
  <si>
    <t>and approach embankments, but not possible to identify these costs (or area treated) separately.</t>
  </si>
  <si>
    <t>for council, property access (2km driveway across swamp), TCC request for surcharge of adjacent local road</t>
  </si>
  <si>
    <t>Safe System barriers, Additional ducts for PowerCo, Additional widening of local road, large service duct</t>
  </si>
  <si>
    <t>Polystyrene in embankment over peat areas at Domain I/C. Fire in p/styrene required partial demolition of structure.</t>
  </si>
  <si>
    <t>Ian Watson &amp; David Simes - March 2016</t>
  </si>
  <si>
    <t>Tony Berben February / April 2016</t>
  </si>
  <si>
    <r>
      <t xml:space="preserve">MSQA: </t>
    </r>
    <r>
      <rPr>
        <sz val="12"/>
        <rFont val="Arial"/>
        <family val="2"/>
      </rPr>
      <t>$14.5m (plus contractor MSQA)</t>
    </r>
  </si>
  <si>
    <t>Escalation $1.375m</t>
  </si>
  <si>
    <t>Scope change to Epoxy OGPA</t>
  </si>
  <si>
    <t>Scope Change LED lights to main line and local roads</t>
  </si>
  <si>
    <t>Approtionment of Off Site O/H &amp; P has reduced (PRO RATA)</t>
  </si>
  <si>
    <t>Fluctuations $4.5m</t>
  </si>
  <si>
    <t>Includes approx 5000m2 of mass and deep soil mixing (up to 9m deep), plus wick drains</t>
  </si>
  <si>
    <t>Elemental Cost Model Papakura Interchange Upgrade SP3</t>
  </si>
  <si>
    <t>CA3368 Papakura Interchange Upgrade SP3</t>
  </si>
  <si>
    <t>NZTA: Chandra Perera (09) 9288707</t>
  </si>
  <si>
    <t>Downer EDI:  Tony Clough 027 2923 873</t>
  </si>
  <si>
    <t>Design Consultant:Opus, Meng-hong Loh 03 471 5526</t>
  </si>
  <si>
    <t>1.6km. Lane length 3.2km - the existing lanes were resurfaced. The new alignment crosses the existing alignment requiring shape correction and resurfacing.</t>
  </si>
  <si>
    <t xml:space="preserve">29,000m3 fill &amp; 11,000m3 cut to waste </t>
  </si>
  <si>
    <t>3 span bridge, 66m long, 2 lane, with 2 piers on single 1300dia. Columns, Super Tees. With integral 2.5m wide cycle/footpath.</t>
  </si>
  <si>
    <r>
      <t>I&amp;R:</t>
    </r>
    <r>
      <rPr>
        <sz val="12"/>
        <rFont val="Arial"/>
        <family val="2"/>
      </rPr>
      <t xml:space="preserve"> $150,000 [Target Price]</t>
    </r>
  </si>
  <si>
    <r>
      <t xml:space="preserve">D&amp;PD: </t>
    </r>
    <r>
      <rPr>
        <sz val="12"/>
        <rFont val="Arial"/>
        <family val="2"/>
      </rPr>
      <t>$653,000</t>
    </r>
  </si>
  <si>
    <r>
      <t xml:space="preserve">MSQA: </t>
    </r>
    <r>
      <rPr>
        <sz val="12"/>
        <rFont val="Arial"/>
        <family val="2"/>
      </rPr>
      <t>$545,000</t>
    </r>
  </si>
  <si>
    <r>
      <t>D&amp;PD</t>
    </r>
    <r>
      <rPr>
        <sz val="12"/>
        <rFont val="Arial"/>
        <family val="2"/>
      </rPr>
      <t>: Dec 2009 to Nov 2010</t>
    </r>
  </si>
  <si>
    <r>
      <t xml:space="preserve">MSQA: </t>
    </r>
    <r>
      <rPr>
        <sz val="12"/>
        <rFont val="Arial"/>
        <family val="2"/>
      </rPr>
      <t>Dec 2010 To Oct 2012</t>
    </r>
  </si>
  <si>
    <t xml:space="preserve">Works duration: Dec 2010 to Oct 2012 </t>
  </si>
  <si>
    <t>Duplication of the existing 2 lane highway. Median separation (crash barrier). Layout changes at intersection, enabling all four through lanes to be dedicated to through traffic. Upgrading and extending a separated walking and cycling route generally parallel to the highway.</t>
  </si>
  <si>
    <t>2.46km. Lane length: WB = 1140m x 4 lanes = 4560m (excluding new off ramp)
EB = 1740m x 4 lanes = 6960m (excluding new off and on ramps) + 720m x 1 = 720m
Total = 12.24km motorway only excluding ramps and local roads. Ramps additional 3690m, therefore Grand Total 15.93km Lane Length.
Note some of these lane lengths are repositioning and wearing course overlay of existing motorway lanes without reconstruction. Total number of lanes also includes for bus shoulders which between ramps become normal shoulders hatched out and not bus shoulders.</t>
  </si>
  <si>
    <r>
      <t>D&amp;PD</t>
    </r>
    <r>
      <rPr>
        <sz val="12"/>
        <rFont val="Arial"/>
        <family val="2"/>
      </rPr>
      <t>: Jan 2010 to Aug 2015</t>
    </r>
  </si>
  <si>
    <r>
      <t xml:space="preserve">MSQA: </t>
    </r>
    <r>
      <rPr>
        <sz val="12"/>
        <rFont val="Arial"/>
        <family val="2"/>
      </rPr>
      <t>Jan 2010 To Dec 2015</t>
    </r>
  </si>
  <si>
    <t xml:space="preserve">Works duration: Jan 2010 to Aug 2015 (Practical Completion) </t>
  </si>
  <si>
    <t>Primary contributors to increase from award price to final outturn price are: Pavement &amp; surfacing (Epoxy OGPA) $1.7m, Escalation $1.4m, Splitting project into stages.</t>
  </si>
  <si>
    <t>Soft ground (peat) over 70 to 80% of site. SPR fill used in lieu of clay due to site constraints and weather effect on clay.</t>
  </si>
  <si>
    <t>Other than rock = 70,000m3 (includes milling of existing pavements) Placement and removal of preload 24000m3. Undercut volume included and based on estimate at time of pricing.</t>
  </si>
  <si>
    <t>E/bound off ramp bridge – length 67m, width 2 x 3.5m lanes plus shldrs = 8.5m. 3 spans of s/tee beams on conc. piles.</t>
  </si>
  <si>
    <t>Selwood Rd bridge – length 53m, width 7x 3.5m lanes plus med island plus shared use path = 32m. 2 spans of s/tee beams on conc. piles.</t>
  </si>
  <si>
    <t>Lincoln bridge No2 – length 68m, width 3x 3.5m lanes plus shldrs = 15m. 3 spans of s/tee beams on conc. piles.</t>
  </si>
  <si>
    <t>Various RCRRJ or PE pipes up to 1200dia. Plus 334m of 1600dia. RCRRJ and 34m box culv. 1325mm x 625mm</t>
  </si>
  <si>
    <t>3x wetlands created. 1x stormfilter installed. Shared use path (SUP) length of project x 3m width. TL4 conc. barriers to median and m/way sides.</t>
  </si>
  <si>
    <t xml:space="preserve">Extremely complex traffic mngmnt phases with many major switches / realignments involving temp. and permanent works. </t>
  </si>
  <si>
    <t>Approx. 117 versions / updates of TMPs approved over project life. Substantial amount of night works and m/way closures.</t>
  </si>
  <si>
    <t>MSE walls integral with bridges</t>
  </si>
  <si>
    <t>No retaining walls (other than MSE walls integral to bridges and included in bridge costs)</t>
  </si>
  <si>
    <t>At bridge abutments</t>
  </si>
  <si>
    <t>MSE walls integral to bridges 16,500m2</t>
  </si>
  <si>
    <t>Includes stone cols, wick drains, shear piles, geogrid &amp; MSE walls</t>
  </si>
  <si>
    <t>Wick drains (22,200m2), stone cols (1100m2) included elsewhere</t>
  </si>
  <si>
    <t>Bridge cost incl. ground imprvmnts (e.g. stone cols 8000m2, wick drains 55,000m2, shear piles, geogrid 116,000m2)</t>
  </si>
  <si>
    <t>Chandra Perera June 2016</t>
  </si>
  <si>
    <t>Beca Infrastructure Ltd. Jon Ewer (ER), Craig Hatley (Site Engineer)</t>
  </si>
  <si>
    <t xml:space="preserve">Interchange upgrade: New 3 lane bridge adjacent to (&amp; to match) existing m/way overbridge, new ramps &amp; lanes on </t>
  </si>
  <si>
    <t>Urban environment, adjacent existing SH1 m/way.</t>
  </si>
  <si>
    <r>
      <t xml:space="preserve">1460m. Lane length; </t>
    </r>
    <r>
      <rPr>
        <sz val="12"/>
        <color rgb="FFFF0000"/>
        <rFont val="Arial"/>
        <family val="2"/>
      </rPr>
      <t xml:space="preserve">700m East / West local roads, 1200m North / South on ramp.  </t>
    </r>
  </si>
  <si>
    <t>The earthworks 36,000m3 (2,500m3 cut to fill, 5,500m3 cut to waste, 28,000m3 imported fill)</t>
  </si>
  <si>
    <t>E/works scope minor in relation to o/all project costs. Tight space constraints &amp; highly trafficked environment.</t>
  </si>
  <si>
    <t>HEB Construction - Glenn Nelson</t>
  </si>
  <si>
    <t>Access for bridge deck placement from SH1 during full m/way closure.</t>
  </si>
  <si>
    <t>Rotary piling instead of percussion due to o/head power lines.</t>
  </si>
  <si>
    <t>Local Roads: GAp65 Sub-base, GAP40 B/course, Chip Seal surfacing</t>
  </si>
  <si>
    <t>SH1: similar ramps, or mill existing &amp; AC20 or AC40 PMB</t>
  </si>
  <si>
    <t>Bridges: Levelling course and SMA 40mm</t>
  </si>
  <si>
    <t>Ramps: GAP65 S/base, GAP40 Foam Stab. Bitumen 220mm-240mm, SMA40mm Wearing Course, OGPA 25mm</t>
  </si>
  <si>
    <t>Modified ECI</t>
  </si>
  <si>
    <r>
      <t>MSQA</t>
    </r>
    <r>
      <rPr>
        <sz val="12"/>
        <rFont val="Arial"/>
        <family val="2"/>
      </rPr>
      <t>: Feb 2012 to 31 Oct 2015 (includes 2 years of DLP)</t>
    </r>
  </si>
  <si>
    <r>
      <t>I&amp;R:</t>
    </r>
    <r>
      <rPr>
        <sz val="12"/>
        <rFont val="Arial"/>
        <family val="2"/>
      </rPr>
      <t xml:space="preserve"> SP1 $242,543</t>
    </r>
  </si>
  <si>
    <r>
      <t>D&amp;PD:</t>
    </r>
    <r>
      <rPr>
        <sz val="12"/>
        <rFont val="Arial"/>
        <family val="2"/>
      </rPr>
      <t xml:space="preserve"> Principal's advisor (Beca) </t>
    </r>
    <r>
      <rPr>
        <sz val="12"/>
        <color indexed="10"/>
        <rFont val="Arial"/>
        <family val="2"/>
      </rPr>
      <t>and HEB/ AECOM</t>
    </r>
  </si>
  <si>
    <r>
      <t>D&amp;PD</t>
    </r>
    <r>
      <rPr>
        <sz val="12"/>
        <rFont val="Arial"/>
        <family val="2"/>
      </rPr>
      <t>: Dec 2010 to Feb 2012 $1,842,358</t>
    </r>
  </si>
  <si>
    <r>
      <t xml:space="preserve">MSQA: </t>
    </r>
    <r>
      <rPr>
        <sz val="12"/>
        <rFont val="Arial"/>
        <family val="2"/>
      </rPr>
      <t>$1.9m</t>
    </r>
  </si>
  <si>
    <t>ITS / VMS $800k variation</t>
  </si>
  <si>
    <t>Fluctuations $662k</t>
  </si>
  <si>
    <t>ECMT tunnel extension</t>
  </si>
  <si>
    <r>
      <rPr>
        <sz val="12"/>
        <color rgb="FFFF0000"/>
        <rFont val="Arial"/>
        <family val="2"/>
      </rPr>
      <t>Principals Advisor</t>
    </r>
    <r>
      <rPr>
        <sz val="12"/>
        <rFont val="Arial"/>
        <family val="2"/>
      </rPr>
      <t>: BBO – Brad Hayes     bhayes@bbo.co.nz - mob 027 3747037</t>
    </r>
  </si>
  <si>
    <t>Contractor's Designers: Parsons Brinkerhoff / Beca</t>
  </si>
  <si>
    <r>
      <t>I&amp;R:</t>
    </r>
    <r>
      <rPr>
        <sz val="12"/>
        <rFont val="Arial"/>
        <family val="2"/>
      </rPr>
      <t/>
    </r>
  </si>
  <si>
    <t>Works duration: March 2010 to Oct 2015 (incl 2 yrs DLP). 6 weeks ahead of schedule. No time extensions, $1.4m below approved budget. No price level adjustments.</t>
  </si>
  <si>
    <t>existing ramps, traffic signals, new walking &amp; cycling faciliteis, noise wall.</t>
  </si>
  <si>
    <t>Compaction with medium sized rollers. Limited work space precluded use of large earthworks plant &amp; slowed progress.</t>
  </si>
  <si>
    <t xml:space="preserve">Primarily replacement of unsuitable with competant material (GAP100) using 20t excavators loading to 6 wheelers. </t>
  </si>
  <si>
    <t>57.9m 4 span 3 lane bridge. 800mm deep hollow core beams on reinf. Conc. piers / abutments.</t>
  </si>
  <si>
    <t xml:space="preserve">Piles to 20m deep encased, socketed and pressure grouted with sealed ends (to prevent sediment ingress). </t>
  </si>
  <si>
    <t xml:space="preserve">5No. retaining walls (keystone, mass block and in-situ). </t>
  </si>
  <si>
    <t xml:space="preserve">1705m. Lane length 1705m.  </t>
  </si>
  <si>
    <t xml:space="preserve">Wall Type 3A - </t>
  </si>
  <si>
    <r>
      <t xml:space="preserve">MSQA: </t>
    </r>
    <r>
      <rPr>
        <sz val="12"/>
        <rFont val="Arial"/>
        <family val="2"/>
      </rPr>
      <t>included above</t>
    </r>
  </si>
  <si>
    <r>
      <t>D&amp;PD</t>
    </r>
    <r>
      <rPr>
        <sz val="12"/>
        <rFont val="Arial"/>
        <family val="2"/>
      </rPr>
      <t xml:space="preserve">: Aug 2007 to March 2009 </t>
    </r>
  </si>
  <si>
    <r>
      <t xml:space="preserve">MSQA: </t>
    </r>
    <r>
      <rPr>
        <sz val="12"/>
        <rFont val="Arial"/>
        <family val="2"/>
      </rPr>
      <t>Aug 2009 to April 2012 (Practical Completion)</t>
    </r>
  </si>
  <si>
    <t xml:space="preserve">Works duration: 20 August 2009 to 20 April 2012 </t>
  </si>
  <si>
    <t>LS</t>
  </si>
  <si>
    <t>Included in Detailed Design sum, apportioned 50/50</t>
  </si>
  <si>
    <t>Seismic design Market Rd Bridge &amp; several options.</t>
  </si>
  <si>
    <t>David Simes &amp; Ronnie Salunga  October 2016</t>
  </si>
  <si>
    <t>NZTA: Ronnie Salunga (09) 928 8763</t>
  </si>
  <si>
    <t>Granular material from existing shoulder cut to waste. Clay behind new retaining walls, replaced with granular</t>
  </si>
  <si>
    <t xml:space="preserve"> material due to winter conditions.</t>
  </si>
  <si>
    <r>
      <t xml:space="preserve">D&amp;PD and MSQA: </t>
    </r>
    <r>
      <rPr>
        <sz val="12"/>
        <rFont val="Arial"/>
        <family val="2"/>
      </rPr>
      <t>$2,759K - incl. design of several options &amp; seismic strengthening of Market Rd bridge.</t>
    </r>
  </si>
  <si>
    <t>Papakura I/C (DRAFT)</t>
  </si>
  <si>
    <t>NZTA ELEMENTAL COST DATABASE</t>
  </si>
  <si>
    <t>Tauranga Eastern Link</t>
  </si>
  <si>
    <t>WE Ngaruawahia Stage 2</t>
  </si>
  <si>
    <t>Elemental Cost Model Whirokino Trestle and Manawatu River Bridge</t>
  </si>
  <si>
    <t>Whirokino Trestle and Manawatu River Bridge</t>
  </si>
  <si>
    <t>NZTA: Glen Prince - 027 223 1728 - glen.prince@nzta.govt.nz</t>
  </si>
  <si>
    <t>Principal's Adviser: Brad Hayes - BBO - 027 374 7037 - bhayes@bbo.co.nz</t>
  </si>
  <si>
    <t>D&amp;C Contractor: Blair Mould - Brian Perry Civil - 027 229 3270 - blairm@fcc.co.nz</t>
  </si>
  <si>
    <t>Contractor's Designers: Novare and Arup</t>
  </si>
  <si>
    <t>Brad Hayes - May 2021</t>
  </si>
  <si>
    <t>Bridge replacement with approach realignment.  One lane each direction with median barrier and edge barriers throughout.</t>
  </si>
  <si>
    <t>Rural, flat terrain, some peat across the flood plain, otherwise sand dunes.</t>
  </si>
  <si>
    <t xml:space="preserve">2.8km realignment of SH1 plus local road connections.
</t>
  </si>
  <si>
    <t>900m of embankment 6-7m high on compressible soils.</t>
  </si>
  <si>
    <t>Dune sand fill sourced by D&amp;C Contractor from neighbouring property carted in off road dump trucks.</t>
  </si>
  <si>
    <r>
      <t>Approximate bulk earthworks volume 300,000m</t>
    </r>
    <r>
      <rPr>
        <vertAlign val="superscript"/>
        <sz val="12"/>
        <rFont val="Arial"/>
        <family val="2"/>
      </rPr>
      <t>3</t>
    </r>
    <r>
      <rPr>
        <sz val="12"/>
        <rFont val="Arial"/>
        <family val="2"/>
      </rPr>
      <t>.</t>
    </r>
  </si>
  <si>
    <t>Moutoa Floodway Bridge 609.4m long by 12.7m wide; 17 spans of 5no. 1525mm deep super tee beams with cast in-situ deck.  Bored piles, un-cased, approximately 20m deep.</t>
  </si>
  <si>
    <t>Manawatu River Bridge 192.3m long by 12.7m wide; 5 spans of 5no. 1525mm deep super tee beams and 1 span of 450*1050 DHC beams all with cast in-situ deck.  Bored piles, fully cased, approximately 30m deep.</t>
  </si>
  <si>
    <t>Cellular grid of CFA columns for ground improvement at the abutments.</t>
  </si>
  <si>
    <t>Stock underpass 20m long with internal dimensions 4.5m wide by 4.5m high.  Segments cast on site in two halves with cast in-situ stitch.  Longitudinally post tensioned.</t>
  </si>
  <si>
    <t>Demolition of existing 1100m long testle bridge and 180m long river bridge.</t>
  </si>
  <si>
    <t>Dune sand subgrade with minimum CBR of 10.</t>
  </si>
  <si>
    <t>220mm sub-base (AP65 with custom specification) stabilised with 5% cement.</t>
  </si>
  <si>
    <t>180mm M/4 basecourse, un-modified.</t>
  </si>
  <si>
    <t>Seal coats Grade 2/4 racked in first coat and Grade 3/5 two coat re-seal.</t>
  </si>
  <si>
    <t>40mm (minimum) SMA wearing course on bridge decks.</t>
  </si>
  <si>
    <t>Construction was off line.  TM only required for site access points and tie-ins.</t>
  </si>
  <si>
    <r>
      <t>I&amp;R:</t>
    </r>
    <r>
      <rPr>
        <sz val="12"/>
        <rFont val="Arial"/>
        <family val="2"/>
      </rPr>
      <t xml:space="preserve"> $576,000 (2014)</t>
    </r>
  </si>
  <si>
    <r>
      <t xml:space="preserve">SD&amp;PD: </t>
    </r>
    <r>
      <rPr>
        <sz val="12"/>
        <rFont val="Arial"/>
        <family val="2"/>
      </rPr>
      <t>$1,350,000 (Includes Principal Supplied Design for road geometry, drainage and traffic services) (2016)</t>
    </r>
  </si>
  <si>
    <r>
      <t>Contractor's Design:</t>
    </r>
    <r>
      <rPr>
        <sz val="12"/>
        <rFont val="Arial"/>
        <family val="2"/>
      </rPr>
      <t xml:space="preserve"> $1,650,000 (2016)</t>
    </r>
  </si>
  <si>
    <r>
      <t>MSQA (Principal's Agent):</t>
    </r>
    <r>
      <rPr>
        <sz val="12"/>
        <rFont val="Arial"/>
        <family val="2"/>
      </rPr>
      <t xml:space="preserve"> $1,385,000 (2016)</t>
    </r>
  </si>
  <si>
    <r>
      <t xml:space="preserve">MSQA (Contractor's Designer): </t>
    </r>
    <r>
      <rPr>
        <sz val="12"/>
        <rFont val="Arial"/>
        <family val="2"/>
      </rPr>
      <t>$1,381,000 (2016)</t>
    </r>
  </si>
  <si>
    <r>
      <t xml:space="preserve">Tender Price: </t>
    </r>
    <r>
      <rPr>
        <sz val="12"/>
        <rFont val="Arial"/>
        <family val="2"/>
      </rPr>
      <t>$53,863,372.70 (2016)</t>
    </r>
  </si>
  <si>
    <t>Final Contract Price:</t>
  </si>
  <si>
    <r>
      <t>Scheduled Items:</t>
    </r>
    <r>
      <rPr>
        <sz val="12"/>
        <rFont val="Arial"/>
        <family val="2"/>
      </rPr>
      <t xml:space="preserve"> $52,297,393</t>
    </r>
  </si>
  <si>
    <r>
      <t xml:space="preserve">Cost Fluctuation: </t>
    </r>
    <r>
      <rPr>
        <sz val="12"/>
        <rFont val="Arial"/>
        <family val="2"/>
      </rPr>
      <t>$3,324,942</t>
    </r>
  </si>
  <si>
    <r>
      <t xml:space="preserve">Variations: </t>
    </r>
    <r>
      <rPr>
        <sz val="12"/>
        <rFont val="Arial"/>
        <family val="2"/>
      </rPr>
      <t>$9,109,902</t>
    </r>
  </si>
  <si>
    <r>
      <t xml:space="preserve">Total: </t>
    </r>
    <r>
      <rPr>
        <sz val="12"/>
        <rFont val="Arial"/>
        <family val="2"/>
      </rPr>
      <t>$64,732,238</t>
    </r>
  </si>
  <si>
    <r>
      <t>I&amp;R:</t>
    </r>
    <r>
      <rPr>
        <sz val="12"/>
        <rFont val="Arial"/>
        <family val="2"/>
      </rPr>
      <t xml:space="preserve"> Jun 2014 to Feb 2015</t>
    </r>
  </si>
  <si>
    <r>
      <t>SD&amp;PD</t>
    </r>
    <r>
      <rPr>
        <sz val="12"/>
        <rFont val="Arial"/>
        <family val="2"/>
      </rPr>
      <t>: Dec 2015 to Jul 2016</t>
    </r>
  </si>
  <si>
    <r>
      <t xml:space="preserve">MSQA: </t>
    </r>
    <r>
      <rPr>
        <sz val="12"/>
        <rFont val="Arial"/>
        <family val="2"/>
      </rPr>
      <t>Aug 2016 to March 2021</t>
    </r>
  </si>
  <si>
    <r>
      <rPr>
        <b/>
        <sz val="12"/>
        <rFont val="Arial"/>
        <family val="2"/>
      </rPr>
      <t>Works Duration:</t>
    </r>
    <r>
      <rPr>
        <sz val="12"/>
        <rFont val="Arial"/>
        <family val="2"/>
      </rPr>
      <t xml:space="preserve"> Aug 2016 to May 2021</t>
    </r>
  </si>
  <si>
    <t>Costs above and below include escallation during the period August 2016 to May 2021 unless stated otherwise.</t>
  </si>
  <si>
    <t>Project opened to traffic in March 2020.  Demolition of the existing bridges was then commenced.</t>
  </si>
  <si>
    <t>Demolition of the trestle bridge was completed but the Manawatu River Bridge demolition was suspended in September 2020 while its use as a cycleway bridge was investigated.</t>
  </si>
  <si>
    <t>As at May 2021 the existing MRB has not been demolished, pending a decision on the cycleway.  To enable the project to be uploaded to the ECDB, it is assumed that demolition costs for the MRB have been incurred and all remaining works completed.</t>
  </si>
  <si>
    <t>Project included relocation of a high pressure gas transmission line by Vector prior to construction.  This cost ($2,995,000 in 2016) is not included in the amounts above and below.</t>
  </si>
  <si>
    <t>Specimen Design + Principal Supplied Design + Contractor's Design</t>
  </si>
  <si>
    <t>Tendered schedule included construction Environmental Compliance, instead of it being in Earthworks</t>
  </si>
  <si>
    <t>Sum entered is for embankment geotextiles and surcharging.  Cost of CFA piles for bridge abutments is included in the bridge costs</t>
  </si>
  <si>
    <t>Includes demolition of existing bridges ($1,665,282)</t>
  </si>
  <si>
    <t>High pressure gas main relocation not included.  This was done prior to the Contract Works for a cost of $2,995,000 (2016 $).</t>
  </si>
  <si>
    <t>Includes fencing and accommodation works</t>
  </si>
  <si>
    <t>Includes cultural partnering and costs for investigation of retaining the MRB bridge for a cycleway</t>
  </si>
  <si>
    <t>Provisional Sums</t>
  </si>
  <si>
    <t>Total Tender Price</t>
  </si>
  <si>
    <t>Checked OK</t>
  </si>
  <si>
    <t>Elemental Cost : Longswamp Section of Waikato Expressway</t>
  </si>
  <si>
    <t>Longswamp Section</t>
  </si>
  <si>
    <t>NZTA: Alex Lee, 021 892866 - Alex.Lee@nzta.govt.nz</t>
  </si>
  <si>
    <t xml:space="preserve">Engineering Consultant: Dave Walker - WSP - 027 2448940 - Dave .Walker@WSP.com </t>
  </si>
  <si>
    <t>Iain Fletcher- Downer - 027 104175 - Iain. Fletcher@downer.co.nz</t>
  </si>
  <si>
    <t>Dave Walker - April 2021</t>
  </si>
  <si>
    <t>Four lane expressway,  rural</t>
  </si>
  <si>
    <t>Undulating rural topograhy adjacent to existing highway</t>
  </si>
  <si>
    <t xml:space="preserve">Project length is 6km.  24km of lanes                                                           </t>
  </si>
  <si>
    <t>All earthworks cut material was to waste offsite (to adjacent farm land) by moxy trucks and all fill was imported rock by truck and tralier..</t>
  </si>
  <si>
    <t>The site composed primarily of silty sands which Increase earthwork undercut volumes. Isolated R1 rock was encountered in drainage trenches.</t>
  </si>
  <si>
    <t>Ground water seepage unstabiised large cut face required rock ballast treatments</t>
  </si>
  <si>
    <t>Topsoil shortage for landcaping requirements required importing shortfall.</t>
  </si>
  <si>
    <t xml:space="preserve">The full length of project K&amp;C with pipe stormwater systems. Numerous cross culverts max 1500m dia. 2 cross culverts were pipe jacked eliminating 10 m open trench through existing highway. </t>
  </si>
  <si>
    <t xml:space="preserve">Stormwater treatment via vegetated swales and 4 wetlands </t>
  </si>
  <si>
    <t>One 31m bridge over expressway. (2 span) TL5, 352m2</t>
  </si>
  <si>
    <t xml:space="preserve">Bridge cost incl. ground improvements (e.g. soil mixing columns.) </t>
  </si>
  <si>
    <t>MSE used on  bridge abutments, facing panels used to hide MSE wall.</t>
  </si>
  <si>
    <t>Hilab pavement. Change of specification during construction  to method based.</t>
  </si>
  <si>
    <t>3% cement 180mm Hilab 40 and 3% cement 230mm Hilab 65</t>
  </si>
  <si>
    <t>230mm plus 400mm blue rock subgrade improvement layers</t>
  </si>
  <si>
    <t>Subgrade improvement layer aggegate upgraded to a higher quality aggreagte</t>
  </si>
  <si>
    <t>Chip seal coat changed from 3/5/5 to 2/4/4</t>
  </si>
  <si>
    <t>AC levelling layer required to smooth pavement finished surface prior to SMA..</t>
  </si>
  <si>
    <t>Surfacing changed from 40mm EOGPA to 50mm SMA</t>
  </si>
  <si>
    <t>6km of existing highway upgrades &amp; widened to 4 lane, extensive TMP</t>
  </si>
  <si>
    <t>Measure and value (M&amp;V)</t>
  </si>
  <si>
    <t>Risks realized: Topsoil shortage. Subgrade weak, Baker property agreement, Cut slope stability,</t>
  </si>
  <si>
    <t>Provisional sums in tender</t>
  </si>
  <si>
    <t>Increased EW volumes due to  undercuts and imported rock, accelerated EW programme and import topsoil for landscape plantings.</t>
  </si>
  <si>
    <t xml:space="preserve">increase in geotextiles and grids. Decrease in drainage blankets and contaiminated soils. </t>
  </si>
  <si>
    <t>additional rock drains and pavement drains, hydraulic splitters bespoke per chamber.</t>
  </si>
  <si>
    <t>EMOGPA to Sma, AC levelling layer added, chip seal change, hi lab pavement and SIL specification upgraded</t>
  </si>
  <si>
    <t>soil mixing, &amp; MSE walls</t>
  </si>
  <si>
    <t>Mass block wall</t>
  </si>
  <si>
    <t xml:space="preserve">additional barriers </t>
  </si>
  <si>
    <t>Prov. Sums excluded from current amounts. Costs paid direct by WK managed fund</t>
  </si>
  <si>
    <t>reduced access roads and temp and permanent fencing</t>
  </si>
  <si>
    <t>Longswamp Section of Waikato Expressway</t>
  </si>
  <si>
    <t>Waikato Expressway Huntly Section</t>
  </si>
  <si>
    <t>Elemental Cost Model Waikato Expressway Huntly Section (WEX-HS)</t>
  </si>
  <si>
    <t>Waikato Expressway Huntly Section (WEX-HS)</t>
  </si>
  <si>
    <t>NZTA: Peter Murphy - 027 285 6512 - peter.murphy@nzta.govt.nz</t>
  </si>
  <si>
    <t>Engineering Consultant: Scott Bready - BBO - 027 479 5610 - sbready@bbo.co.nz</t>
  </si>
  <si>
    <t>Tony Adams - Fulton Hogan - 027 437 7246 - tony.adams@fultonhogan.com</t>
  </si>
  <si>
    <t>Scott Bready &amp; Ivan Kottaiya - April 2021</t>
  </si>
  <si>
    <t>Four lane rural expressway</t>
  </si>
  <si>
    <t>Rural, rolling hills in northern section, steep over summit in central section, flat in southern section, four river crossings in southern section</t>
  </si>
  <si>
    <t xml:space="preserve">15.6km, Lane length (incl ramps) 65km
</t>
  </si>
  <si>
    <t>Alluvial deposits with underlying Puketoka formation 5km, varying weathered greywacke rock 7km, sands and sits overlying siltstone 3km</t>
  </si>
  <si>
    <t>Difficult to define quantities in D&amp;C, surcharging carried out with some re-use of material, large imported vol. due to poor quality (highly weathered) subgrade improvement material</t>
  </si>
  <si>
    <t>Bulk earthworks estimated to be 3.5 million m3</t>
  </si>
  <si>
    <t xml:space="preserve">Road trucks for imported SIL material, off road haul trucks on alignment to shift material between various areas </t>
  </si>
  <si>
    <t xml:space="preserve">9 bridges total. 5 bridges on on steel cased piles, 4 bridges on sill abutments. 5 bridges with Super-T beams, 4 bridges with Steel I-beams. </t>
  </si>
  <si>
    <t>Bridge cost incl. ground improvements (e.g. timber piles 25,000m, wick drains 415,000m2, geogrid 475,000m2)</t>
  </si>
  <si>
    <t>4 bridges have TL4 barriers and 5 have TL5 barriers:</t>
  </si>
  <si>
    <t>NIMTR Underbridge: Sill abutments on MSE walls, Steel I-beams, 60m span (1 span), TL5, 3100m2 (heavily skewed bridge deck)</t>
  </si>
  <si>
    <t>Ralph Road Overbridge: Sill abutments on MSE walls, Super-T beams, 34m span (1 span), TL4, 310m2</t>
  </si>
  <si>
    <t>McVie Road Overbridge: Sill abutments on MSE walls, Super-T beams, 35m span (1 span), TL4, 300m2</t>
  </si>
  <si>
    <t>Mangawara Stream Bridge: Steel cased piles, Steel I-beams, 100m span (3 spans), TL5, 2600m2</t>
  </si>
  <si>
    <t>Orini Road Overbridge: Sill abutments on MSE walls, Super-T beams, 49m span (2 spans), TL4, 500m2</t>
  </si>
  <si>
    <t>Whangamaire Stream Bridge: Steel cased piles, Steel I-Beams, 80m span (2 spans), TL5, 2080m2</t>
  </si>
  <si>
    <t>Waring Road Overbridge: Sill abutments on MSE walls, Super-T beams, 34m span (1 span), TL4, 300m2</t>
  </si>
  <si>
    <t>Komakorau Stream Bridge: Steel cased piles, Super-T beams, 68m span (3 spans), TL5, 1770m2</t>
  </si>
  <si>
    <t>Mangatoketoke Stream Bridge: Steel cased piles, Steel I-beams, 85m span (2 spans), TL5, 2500m2</t>
  </si>
  <si>
    <t>Main Alignment: 900mm subgrade improvement layers (300mm fill, 300mm sand, 300mm AP100 aggregate), 230mm HiLab 65, 200mm HiLab 40</t>
  </si>
  <si>
    <t>seal coats, 50mm SMA, 430,000m2</t>
  </si>
  <si>
    <t>South of Orini Bridge: 900mm subgrade improvement layers (300mm fill, 300mm sand, 300mm AP100 aggregate), 230mm HiLab 65, 200mm HiLab 65</t>
  </si>
  <si>
    <t>seal coats, 50mm SMA, 15,000m2</t>
  </si>
  <si>
    <t>Ramps: 300mm AP100 subgrade improvement layer, 230mm 2% cement modified WHAP65, 200mm 2% cement modified TNZ M/4 AP40, seal coats, 50mm SMA, 18,000m2</t>
  </si>
  <si>
    <t>Local Roads: 300mm AP100 subgrade improvement layer, 200mm WHAP65, 150mm 1% cement modified TNZ M/4 AP40, seal coats, 40,000m2</t>
  </si>
  <si>
    <t>Minimal TMP required.  Level 2 at northern and southern tie-ins and Level 1 at local road crossings.</t>
  </si>
  <si>
    <r>
      <t>I&amp;R:</t>
    </r>
    <r>
      <rPr>
        <sz val="12"/>
        <rFont val="Arial"/>
        <family val="2"/>
      </rPr>
      <t xml:space="preserve"> $4.5M (Secondary Investigation)</t>
    </r>
  </si>
  <si>
    <r>
      <t xml:space="preserve">D&amp;PD: </t>
    </r>
    <r>
      <rPr>
        <sz val="12"/>
        <rFont val="Arial"/>
        <family val="2"/>
      </rPr>
      <t>$23.7M</t>
    </r>
    <r>
      <rPr>
        <b/>
        <sz val="12"/>
        <rFont val="Arial"/>
        <family val="2"/>
      </rPr>
      <t xml:space="preserve"> </t>
    </r>
    <r>
      <rPr>
        <sz val="12"/>
        <rFont val="Arial"/>
        <family val="2"/>
      </rPr>
      <t>(Specimen Design plus Contractor Design)</t>
    </r>
  </si>
  <si>
    <r>
      <t xml:space="preserve">MSQA: </t>
    </r>
    <r>
      <rPr>
        <sz val="12"/>
        <rFont val="Arial"/>
        <family val="2"/>
      </rPr>
      <t>$18.7M (Principal's Advisor plus Contractor MSQA)</t>
    </r>
  </si>
  <si>
    <r>
      <t>I&amp;R:</t>
    </r>
    <r>
      <rPr>
        <sz val="12"/>
        <rFont val="Arial"/>
        <family val="2"/>
      </rPr>
      <t xml:space="preserve"> May 2010 to Dec 2011</t>
    </r>
    <r>
      <rPr>
        <b/>
        <sz val="12"/>
        <rFont val="Arial"/>
        <family val="2"/>
      </rPr>
      <t xml:space="preserve"> </t>
    </r>
    <r>
      <rPr>
        <sz val="12"/>
        <rFont val="Arial"/>
        <family val="2"/>
      </rPr>
      <t>(Secondary Investigation)</t>
    </r>
  </si>
  <si>
    <r>
      <t>D&amp;PD</t>
    </r>
    <r>
      <rPr>
        <sz val="12"/>
        <rFont val="Arial"/>
        <family val="2"/>
      </rPr>
      <t>: Dec 2011 to Mar 2014</t>
    </r>
  </si>
  <si>
    <r>
      <t xml:space="preserve">MSQA: </t>
    </r>
    <r>
      <rPr>
        <sz val="12"/>
        <rFont val="Arial"/>
        <family val="2"/>
      </rPr>
      <t>Aug 2014 to Mar 2021</t>
    </r>
  </si>
  <si>
    <r>
      <rPr>
        <b/>
        <sz val="12"/>
        <rFont val="Arial"/>
        <family val="2"/>
      </rPr>
      <t>Works Duration (Contractual):</t>
    </r>
    <r>
      <rPr>
        <sz val="12"/>
        <rFont val="Arial"/>
        <family val="2"/>
      </rPr>
      <t xml:space="preserve"> 15 Mar 2015 to 30 Mar 2020</t>
    </r>
  </si>
  <si>
    <r>
      <rPr>
        <b/>
        <sz val="12"/>
        <rFont val="Arial"/>
        <family val="2"/>
      </rPr>
      <t>Works Duration (Contractual + EOT):</t>
    </r>
    <r>
      <rPr>
        <sz val="12"/>
        <rFont val="Arial"/>
        <family val="2"/>
      </rPr>
      <t xml:space="preserve"> 15 Mar 2015 to 14 Dec 2020</t>
    </r>
  </si>
  <si>
    <r>
      <rPr>
        <b/>
        <sz val="12"/>
        <rFont val="Arial"/>
        <family val="2"/>
      </rPr>
      <t>Works Duration (Actual):</t>
    </r>
    <r>
      <rPr>
        <sz val="12"/>
        <rFont val="Arial"/>
        <family val="2"/>
      </rPr>
      <t xml:space="preserve"> 15 Mar 2015 to 25 Mar 2020 (Practical Completion) </t>
    </r>
  </si>
  <si>
    <t>Primary contributors to increase from award price to final outturn price are relaxation of batter slopes on the Taupiri</t>
  </si>
  <si>
    <t>Summit cut, imported SIL layers, extending expressway surfacing to include shoulders, changing surfacing from OGPA</t>
  </si>
  <si>
    <t xml:space="preserve"> to SMA, cultural symbolism and Waka Kotahi scope creep.</t>
  </si>
  <si>
    <t>Expected risks that did occur: cut material from Taupiri Summit unsuitable for structural fill.</t>
  </si>
  <si>
    <t>Principal's Advisor plus Contractor (D&amp;C)</t>
  </si>
  <si>
    <t>Imported SIL ($6.6m), Taupiri Summit batter slopes ($1.8m)</t>
  </si>
  <si>
    <t>Pavement and Surfacing</t>
  </si>
  <si>
    <t>Imported upper SIL ($6.0m), SMA surfacing ($5.0m), HiLab changes ($2.2m)</t>
  </si>
  <si>
    <t>Cultural symbolism ($1.6m), Employment of Te Manutaki ($0.3m)</t>
  </si>
  <si>
    <t>Elemental Cost Model - Christchurch Northern Corridor Alliance (CNC)</t>
  </si>
  <si>
    <t>Christchurch Northern Corridor Alliance (CNC)</t>
  </si>
  <si>
    <t>NZTA: Brendon French - 021 712 577 - brendon.french@nzta.govt.nz</t>
  </si>
  <si>
    <t>Justin McDowell - Fulton Hogan - 027 229 9457 - justin.mcdowell@fultonhogan.com</t>
  </si>
  <si>
    <t>Clark Butcher - Fulton Hogan - 027 558 0475 - clark.butcher@fultonhogan.com</t>
  </si>
  <si>
    <t>Stuart Falloon / Brendon French - April 2021</t>
  </si>
  <si>
    <t>Mostly rural, flat, swampy marshland, Waimakariri river bed</t>
  </si>
  <si>
    <t xml:space="preserve">10km main alignment, 6.5km of local road realignment/ widening works. Lane length (incl ramps) 66km
</t>
  </si>
  <si>
    <t xml:space="preserve">Majority of project site low quality swampy soils </t>
  </si>
  <si>
    <t>Project area built up with imported river run material trucked in from quaries adjoining the Waimakariri River</t>
  </si>
  <si>
    <t>Approx 2,100,000m3 of bulk fill imported over course of the project, 200,000m3 of which was surcharge material then sold</t>
  </si>
  <si>
    <t>Topsoil won on site with approx 25,000m3 imported for Landscaping &amp; HOV works</t>
  </si>
  <si>
    <t>8x new vehicular bridges, 3x pedestrian / cycle footbridges, 1x widening to 3 lanes each direction + bolt on pedestrian / cycle path, 2x new subways, 2x extensions to existing subways</t>
  </si>
  <si>
    <t>Waimakariri Bridge - widening existing structure to 3 lanes each direction via the addition of steel headstocks, 22m meter I beam spans and precast deck units laid overtop. Insitu deck poured over top</t>
  </si>
  <si>
    <t>Waimakariri Bridge - Pedestrian / cycle bridge, 22m I beam spans, attached via extension to the headstocks off existing structure. Surfaced with Wagner's GRP decking</t>
  </si>
  <si>
    <t>Main North Road Bridge - double hollowcore - 21.3m single span with integral pedestrian / cycle path. Founded on timber pile group with expanded polystyrene blocks in embankment for weight reduction. MSE wall for vertical abutments</t>
  </si>
  <si>
    <t>Rail Bridge - double hollowcore - 25m single span with integral pedestrian / cycle path. Founded on timber pile group, reinforced with a row of steel H piles, with expanded polystyrene blocks in embankment for weight reduction. MSE wall for vertical abutments</t>
  </si>
  <si>
    <t>Kaputahi Bridge - double hollowcore - 12.5m single span, founded on timber piles. MSE wall for vertical abutments</t>
  </si>
  <si>
    <t>Kaputahi foot bridge - timber structure with Wagner's GRP decking. 14.7m span. Pedestrian / cycle only</t>
  </si>
  <si>
    <t xml:space="preserve">Belfast Road Bridge - double hollowcore - 25.1m dual span with centre support pier. Founded on timber piles under embankments and centre pier. Sloped abutments faced with concrete pavers. Decorative aluminium panels on outer bridge face with LED lighting </t>
  </si>
  <si>
    <t xml:space="preserve">Radcliffe Road Bridge - double hollowcore - 28.7m dual span with centre support pier. Founded on timber piles under embankment and centre pier. Pile group supported by steel H piles on either end of the pile group for the embankment. Sloped abutments faced with concrete pavers. Decorative aluminium panels on outer bridge face with LED lighting </t>
  </si>
  <si>
    <t>Styx River Bridge - Supertees, 28.5 single span, integral light well with Webforge decking. 5x 23m deep 1.2m diameter concrete piles for abutment support. Duramesh baskets for embankment face with timber piles underneath</t>
  </si>
  <si>
    <t>Styx River footbridge - Steel bridge, 41.65m span. Founded on screw piles. Wagner's GRP decking. Painted red for urban design purposes</t>
  </si>
  <si>
    <t xml:space="preserve">Prestons Road Bridge - double hollowcore - 25.1m dual span with centre support pier. Sloped abutments faced with concrete pavers. Decorative aluminium panels on outer bridge face with LED lighting </t>
  </si>
  <si>
    <t xml:space="preserve">QE2 Bridge - Supertees, 30.8m single span. Initially founded on timber piles, due to design error MSE walls began to fail, walls were demolished, replacement steel piles installed and MSE walls reconstructed. </t>
  </si>
  <si>
    <t>Dudley creek footbridge - timber structure with Wagner's GRP decking. 13.5m span. Pedestrian / cycle only</t>
  </si>
  <si>
    <t>Winters subway - 61.6m long new structure. Precast wall units, floor and roof poured insitu. Founded on timber piles. Pedestrian / cycle only</t>
  </si>
  <si>
    <t>Belfast Subway - 29.5m long new structure. Precast wall units, floor and roof poured insitu. Pedestrian / cycle only</t>
  </si>
  <si>
    <t>Grimseys subway - 5m long extension to existing subway. Ramps on both ends of subway extended and change orientation. Works included new headwalls, lighting, drainage etc</t>
  </si>
  <si>
    <t>Hills subway - 9.3 long extension to existing subway, 46m external ramp. Works included new headwalls, external ramp, lighting, drainage and main subway structure</t>
  </si>
  <si>
    <t>Gantries - 14x truss and tubular gantries installed along the length of the project to contain VMS / CMS boards. All steel construction with either signal or dual footings depending on structure and width</t>
  </si>
  <si>
    <t>Foam stabilised pavement across entire length with the exception of Cranford Street</t>
  </si>
  <si>
    <t>2.7% bitumen, 1% cement, between 190mm and 220mm deep. Chip seal over top, second coat chip seal after a winter followed by OGPA</t>
  </si>
  <si>
    <t>SMA / AC across bridge decks, Cranford Street and the lead up to high stress areas such as roundabouts. Whispa low noise asphalt for 3km past residential area</t>
  </si>
  <si>
    <t>Total FBS area - 382,000m2, chip seal 412,000m2, SMA/ AC 108,130m2, OGPA/ Whispa 252,900m2</t>
  </si>
  <si>
    <t>9km of existing road upgrades &amp; widened to 4/6 lanes, approx 4 km of works on SH1 near the Waimakariri bridge, significant staging required due to ground improvements through QE2 drive extensive TMP</t>
  </si>
  <si>
    <t>Competitive Alliance</t>
  </si>
  <si>
    <t xml:space="preserve">Project has sufferred from significant design / scope creep. </t>
  </si>
  <si>
    <t>QE2 Bridge was demolished and reconstructed due to design errors, Main North Road and Rail bridges required polystrene fill to reduce weight due to the same design error</t>
  </si>
  <si>
    <t>PI claim against Alliance insurance for this issue underway but not yet resolved. Expected to net $10m recovery. No recovery included in values given below</t>
  </si>
  <si>
    <t>Waimakariri bridge widening in Northbound lane originally in scope, VO to add the southbound awarded in May 2018 - $17.3m</t>
  </si>
  <si>
    <t>HOV scope added to the project in 2019, increased number of gantries, changed the type of gantries, added ITS scope etc - worth $31.6m</t>
  </si>
  <si>
    <t>Margin</t>
  </si>
  <si>
    <t>Total Amount</t>
  </si>
  <si>
    <t>NZTA / CCC ost pre - award. Alliance has not recorded these costs</t>
  </si>
  <si>
    <t>Should this be there??</t>
  </si>
  <si>
    <t>Detailed design including peer review, urban design etc, excluding remedial design for PI issue</t>
  </si>
  <si>
    <t>Aurecon and Jacob's on site CPS team</t>
  </si>
  <si>
    <t>Environmental budget and noise wall costs.</t>
  </si>
  <si>
    <t xml:space="preserve">Bulk fill, surcharging material, site movements, top soiling etc </t>
  </si>
  <si>
    <t>Wick drains (22,200m2), Fibre optic matting, basal, rafts etc and Cranford Street dig out</t>
  </si>
  <si>
    <t xml:space="preserve">Includes piped, subsoils, swales, culverts etc </t>
  </si>
  <si>
    <t>Includes OGPA, Bitumen escalation, foam stabilisation etc, less COVID delay costs. Area based on first coat chip area</t>
  </si>
  <si>
    <t>Includes 2x new subways, 2x extended subways. Also MSE wall costs</t>
  </si>
  <si>
    <t>MSE walls integral to bridges 16,500m2, included in Bridges budget</t>
  </si>
  <si>
    <t>Includes road barriers of all types, Gantries, ITS systems, signs, road marking etc</t>
  </si>
  <si>
    <t>Various utilities works, note service provider costs met by NZTA directly and not included in values given here</t>
  </si>
  <si>
    <t>Fencing, landscaping (incl 36 month maintenace), SUP</t>
  </si>
  <si>
    <t xml:space="preserve">Traffic management including steel barriers etc </t>
  </si>
  <si>
    <t>Note this Excludes margin - margin spread proportionally across remaining spend</t>
  </si>
  <si>
    <t>PI Claim - Geotechnical design failure</t>
  </si>
  <si>
    <t>Cost of EPS material, QE2 Drive bridge reconstruction, design costs. Does not include delay / P&amp;G element included within items above</t>
  </si>
  <si>
    <t>Net project margin (i.e. includes painshare for constructors)</t>
  </si>
  <si>
    <t>Check</t>
  </si>
  <si>
    <t xml:space="preserve">Christchurch Northern Corridor Alliance </t>
  </si>
  <si>
    <t>Elemental Cost Model SH1 Corridor Improvements - Whangarei</t>
  </si>
  <si>
    <t>SH1 Corridor Improvements - Whangarei</t>
  </si>
  <si>
    <t>NZTA: Kathryn O'Reilly - 021 997 039/09 955 1028 -Kathryn.OReilly@nzta.govt.nz</t>
  </si>
  <si>
    <t>Engineering Consultant: Steller Level 1, 2 James St, Whangarei 0110 tel 027 667 7147</t>
  </si>
  <si>
    <t>Downer 
Level 3, Hawkins Centre, 60 Stanley Street 
Auckland 1151       
Carl Hewiton-Townley
027 433 7503</t>
  </si>
  <si>
    <t>Kathryn O'Reilly &amp; David Simes - April 2021</t>
  </si>
  <si>
    <t>Four laning. SH1N Widening and Tarewa Road Intersection Improvements including bridge replacement/widening.</t>
  </si>
  <si>
    <t>Flat, Urban</t>
  </si>
  <si>
    <t xml:space="preserve">680m, Lane length 2720m
</t>
  </si>
  <si>
    <t>No unsual ground conditions, widening of road through a well developed urban area.</t>
  </si>
  <si>
    <t>No Bulk excavations. Site clearance and removal of existing pavement.</t>
  </si>
  <si>
    <t>New bridge on existing bridge alignment, constructed in 2 stages maintaining traffic flow.</t>
  </si>
  <si>
    <t>900mm hollow core beams, transversley stressed, span 22.3m</t>
  </si>
  <si>
    <t>Bridge width 28.2m including median and shared footpaths either side.</t>
  </si>
  <si>
    <t xml:space="preserve">Retaing walls timber pole up to 2.5m (average height) </t>
  </si>
  <si>
    <t>and rock or keystone walls up to 1.2m (average height)</t>
  </si>
  <si>
    <t>No new culverts</t>
  </si>
  <si>
    <t>Bitumen Foam stabilised pavemnt with 50mm AC wearing course</t>
  </si>
  <si>
    <t>Structural AC at intersection.</t>
  </si>
  <si>
    <t>Dec  2020 - need update when June 21 published</t>
  </si>
  <si>
    <t>M&amp;V (Northland Delivery Framework)</t>
  </si>
  <si>
    <t>Total variations (7.5M) including:</t>
  </si>
  <si>
    <t>Utitity Companies ($850k). Design changes pavement &amp; S/water ($1.5M)</t>
  </si>
  <si>
    <t>Additional pile depth ($448k), Property ($830k), EOT ($448k)</t>
  </si>
  <si>
    <t>NZTA managed costs &amp; MSQA($1.7M)</t>
  </si>
  <si>
    <t>Escalation ($600k)</t>
  </si>
  <si>
    <t>Not recoded</t>
  </si>
  <si>
    <t xml:space="preserve">None. </t>
  </si>
  <si>
    <t>Extracted from P&amp;G</t>
  </si>
  <si>
    <t>Average (current - Nov'19)</t>
  </si>
  <si>
    <t>1094 (NZTA Construction Index)</t>
  </si>
  <si>
    <r>
      <t>D&amp;PD: $</t>
    </r>
    <r>
      <rPr>
        <sz val="12"/>
        <rFont val="Arial"/>
        <family val="2"/>
      </rPr>
      <t>18.3m</t>
    </r>
  </si>
  <si>
    <r>
      <t xml:space="preserve">MSQA: </t>
    </r>
    <r>
      <rPr>
        <sz val="12"/>
        <rFont val="Arial"/>
        <family val="2"/>
      </rPr>
      <t>$5.6m (plus contractor MSQA)</t>
    </r>
  </si>
  <si>
    <r>
      <t>D&amp;PD</t>
    </r>
    <r>
      <rPr>
        <sz val="12"/>
        <rFont val="Arial"/>
        <family val="2"/>
      </rPr>
      <t>: July 2016 to December 2020</t>
    </r>
  </si>
  <si>
    <r>
      <t xml:space="preserve">MSQA: </t>
    </r>
    <r>
      <rPr>
        <sz val="12"/>
        <rFont val="Arial"/>
        <family val="2"/>
      </rPr>
      <t>August 2017 to June 2021</t>
    </r>
  </si>
  <si>
    <r>
      <rPr>
        <b/>
        <sz val="12"/>
        <rFont val="Arial"/>
        <family val="2"/>
      </rPr>
      <t>Works Duration:</t>
    </r>
    <r>
      <rPr>
        <sz val="12"/>
        <rFont val="Arial"/>
        <family val="2"/>
      </rPr>
      <t xml:space="preserve"> August 2016 to 17 December 2020 (Practical Completion) </t>
    </r>
  </si>
  <si>
    <t xml:space="preserve">NZTA - Construction other than Sturctures Index (excl bitumen). Dec 2020 </t>
  </si>
  <si>
    <t>Piles 900dia x 26.1 deep (average). Reinforced concrete with sacrificial casing.</t>
  </si>
  <si>
    <t>Piles 19 to 20m on north side and 30 to 37m on south side</t>
  </si>
  <si>
    <t>SH1 traffic flows diverted through the works (2 lanes) including bridge reconstruction. Contraflow, multiple moves.</t>
  </si>
  <si>
    <t>I&amp;R: N/A</t>
  </si>
  <si>
    <t>MSQA: $950k</t>
  </si>
  <si>
    <t>I&amp;R: Complete August 2018</t>
  </si>
  <si>
    <t>D&amp;PD: Start - August 2018
Finish - Novermber 2020</t>
  </si>
  <si>
    <t>MSQA: Start - February 2018
Finish - Expected to be May 2021  TBC</t>
  </si>
  <si>
    <t>Works Duration: NMSQA: Start - February 2018. Practical Completion November 2020.
Finish - Expected to be May 2021</t>
  </si>
  <si>
    <t>Refer Pre-Implementation Transaction Listing</t>
  </si>
  <si>
    <t>D&amp;PD: $3.5M (Pre-Implementation Transactions)</t>
  </si>
  <si>
    <t xml:space="preserve">MSQA: $3.8m </t>
  </si>
  <si>
    <t>D&amp;PD: N/A</t>
  </si>
  <si>
    <t>MSQA: June 2016 to April 2021</t>
  </si>
  <si>
    <t xml:space="preserve">Works Duration: June 2016 to 31 Oct 2019 Practical Completion SP1. </t>
  </si>
  <si>
    <t>D&amp;PD: $2.8M</t>
  </si>
  <si>
    <t>Other ($1.2M)</t>
  </si>
  <si>
    <t xml:space="preserve">2x EOT granted due to consent delay and Specification change with programme delay. </t>
  </si>
  <si>
    <t>Extraordinary Construction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</si>
</sst>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quot;$&quot;* #,##0.00_-;_-&quot;$&quot;* &quot;-&quot;??_-;_-@_-"/>
    <numFmt numFmtId="43" formatCode="_-* #,##0.00_-;\-* #,##0.00_-;_-* &quot;-&quot;??_-;_-@_-"/>
    <numFmt numFmtId="164" formatCode="_(* #,##0.00_);_(* \(#,##0.00\);_(* &quot;-&quot;??_);_(@_)"/>
    <numFmt numFmtId="165" formatCode="_-* #,##0_-;\-* #,##0_-;_-* &quot;-&quot;??_-;_-@_-"/>
    <numFmt numFmtId="166" formatCode="0.0%"/>
    <numFmt numFmtId="167" formatCode="_-* #,##0.000_-;\-* #,##0.000_-;_-* &quot;-&quot;??_-;_-@_-"/>
    <numFmt numFmtId="168" formatCode="&quot;$&quot;#,##0"/>
    <numFmt numFmtId="169" formatCode="#,##0_ ;[Red]\-#,##0\ "/>
    <numFmt numFmtId="170" formatCode="0.00000000"/>
    <numFmt numFmtId="171" formatCode="#,##0.00_ ;[Red]\-#,##0.00\ "/>
  </numFmts>
  <fonts count="33" x14ac:knownFonts="1">
    <font>
      <sz val="10"/>
      <name val="Arial"/>
    </font>
    <font>
      <sz val="10"/>
      <name val="Arial"/>
      <family val="2"/>
    </font>
    <font>
      <b/>
      <sz val="12"/>
      <name val="Arial"/>
      <family val="2"/>
    </font>
    <font>
      <sz val="12"/>
      <name val="Arial"/>
      <family val="2"/>
    </font>
    <font>
      <sz val="8"/>
      <color indexed="10"/>
      <name val="Arial"/>
      <family val="2"/>
    </font>
    <font>
      <b/>
      <sz val="8"/>
      <color indexed="10"/>
      <name val="Arial"/>
      <family val="2"/>
    </font>
    <font>
      <sz val="12"/>
      <color indexed="10"/>
      <name val="Arial"/>
      <family val="2"/>
    </font>
    <font>
      <sz val="8"/>
      <name val="Arial"/>
      <family val="2"/>
    </font>
    <font>
      <sz val="8"/>
      <color indexed="81"/>
      <name val="Tahoma"/>
      <family val="2"/>
    </font>
    <font>
      <b/>
      <sz val="8"/>
      <color indexed="81"/>
      <name val="Tahoma"/>
      <family val="2"/>
    </font>
    <font>
      <sz val="12"/>
      <color indexed="23"/>
      <name val="Arial"/>
      <family val="2"/>
    </font>
    <font>
      <b/>
      <sz val="12"/>
      <color indexed="23"/>
      <name val="Arial"/>
      <family val="2"/>
    </font>
    <font>
      <sz val="9"/>
      <color indexed="10"/>
      <name val="Arial"/>
      <family val="2"/>
    </font>
    <font>
      <b/>
      <sz val="10"/>
      <name val="Arial"/>
      <family val="2"/>
    </font>
    <font>
      <sz val="10"/>
      <name val="Arial"/>
      <family val="2"/>
    </font>
    <font>
      <b/>
      <i/>
      <sz val="12"/>
      <color indexed="10"/>
      <name val="Arial"/>
      <family val="2"/>
    </font>
    <font>
      <sz val="10"/>
      <color indexed="23"/>
      <name val="Arial"/>
      <family val="2"/>
    </font>
    <font>
      <b/>
      <i/>
      <sz val="12"/>
      <name val="Arial"/>
      <family val="2"/>
    </font>
    <font>
      <sz val="12"/>
      <color indexed="8"/>
      <name val="Arial"/>
      <family val="2"/>
    </font>
    <font>
      <vertAlign val="superscript"/>
      <sz val="12"/>
      <name val="Arial"/>
      <family val="2"/>
    </font>
    <font>
      <vertAlign val="superscript"/>
      <sz val="8"/>
      <color indexed="10"/>
      <name val="Arial"/>
      <family val="2"/>
    </font>
    <font>
      <sz val="8"/>
      <name val="Arial"/>
      <family val="2"/>
    </font>
    <font>
      <sz val="12"/>
      <color rgb="FFFF0000"/>
      <name val="Arial"/>
      <family val="2"/>
    </font>
    <font>
      <sz val="9"/>
      <color indexed="81"/>
      <name val="Tahoma"/>
      <family val="2"/>
    </font>
    <font>
      <b/>
      <sz val="9"/>
      <color indexed="81"/>
      <name val="Tahoma"/>
      <family val="2"/>
    </font>
    <font>
      <b/>
      <sz val="14"/>
      <name val="Arial"/>
      <family val="2"/>
    </font>
    <font>
      <b/>
      <sz val="16"/>
      <name val="Arial"/>
      <family val="2"/>
    </font>
    <font>
      <b/>
      <sz val="12"/>
      <color indexed="10"/>
      <name val="Arial"/>
      <family val="2"/>
    </font>
    <font>
      <b/>
      <sz val="11"/>
      <color rgb="FFFF0000"/>
      <name val="Arial"/>
      <family val="2"/>
    </font>
    <font>
      <sz val="10"/>
      <color indexed="10"/>
      <name val="Arial"/>
      <family val="2"/>
    </font>
    <font>
      <sz val="10"/>
      <color theme="1"/>
      <name val="Calibri"/>
      <family val="2"/>
      <scheme val="minor"/>
    </font>
    <font>
      <b/>
      <sz val="10"/>
      <color indexed="10"/>
      <name val="Arial"/>
      <family val="2"/>
    </font>
    <font>
      <b/>
      <sz val="8"/>
      <name val="Arial"/>
      <family val="2"/>
    </font>
  </fonts>
  <fills count="22">
    <fill>
      <patternFill patternType="none"/>
    </fill>
    <fill>
      <patternFill patternType="gray125"/>
    </fill>
    <fill>
      <patternFill patternType="solid">
        <fgColor indexed="13"/>
        <bgColor indexed="64"/>
      </patternFill>
    </fill>
    <fill>
      <patternFill patternType="solid">
        <fgColor indexed="8"/>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49"/>
        <bgColor indexed="64"/>
      </patternFill>
    </fill>
    <fill>
      <patternFill patternType="solid">
        <fgColor indexed="51"/>
        <bgColor indexed="64"/>
      </patternFill>
    </fill>
    <fill>
      <patternFill patternType="solid">
        <fgColor indexed="40"/>
        <bgColor indexed="64"/>
      </patternFill>
    </fill>
    <fill>
      <patternFill patternType="solid">
        <fgColor indexed="47"/>
        <bgColor indexed="64"/>
      </patternFill>
    </fill>
    <fill>
      <patternFill patternType="solid">
        <fgColor theme="5" tint="0.59999389629810485"/>
        <bgColor indexed="64"/>
      </patternFill>
    </fill>
    <fill>
      <patternFill patternType="solid">
        <fgColor rgb="FF92D050"/>
        <bgColor indexed="64"/>
      </patternFill>
    </fill>
    <fill>
      <patternFill patternType="solid">
        <fgColor theme="5" tint="0.79998168889431442"/>
        <bgColor indexed="64"/>
      </patternFill>
    </fill>
    <fill>
      <patternFill patternType="solid">
        <fgColor rgb="FFFFFF99"/>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rgb="FFFFC000"/>
        <bgColor indexed="64"/>
      </patternFill>
    </fill>
    <fill>
      <patternFill patternType="solid">
        <fgColor theme="9" tint="0.79998168889431442"/>
        <bgColor indexed="64"/>
      </patternFill>
    </fill>
  </fills>
  <borders count="19">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right/>
      <top style="medium">
        <color indexed="64"/>
      </top>
      <bottom/>
      <diagonal/>
    </border>
    <border>
      <left/>
      <right style="thick">
        <color indexed="64"/>
      </right>
      <top style="medium">
        <color indexed="64"/>
      </top>
      <bottom style="medium">
        <color indexed="64"/>
      </bottom>
      <diagonal/>
    </border>
    <border>
      <left/>
      <right style="thick">
        <color indexed="64"/>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87">
    <xf numFmtId="0" fontId="0" fillId="0" borderId="0" xfId="0"/>
    <xf numFmtId="0" fontId="2" fillId="0" borderId="0" xfId="0" applyFont="1" applyAlignment="1">
      <alignment horizontal="left" vertical="top"/>
    </xf>
    <xf numFmtId="43" fontId="2" fillId="0" borderId="0" xfId="1" applyFont="1" applyFill="1" applyBorder="1" applyAlignment="1">
      <alignment horizontal="right" vertical="top"/>
    </xf>
    <xf numFmtId="0" fontId="2" fillId="0" borderId="0" xfId="0" applyFont="1" applyAlignment="1">
      <alignment horizontal="center" vertical="top"/>
    </xf>
    <xf numFmtId="165" fontId="2" fillId="0" borderId="0" xfId="1" applyNumberFormat="1" applyFont="1" applyFill="1" applyBorder="1" applyAlignment="1">
      <alignment horizontal="right" vertical="top"/>
    </xf>
    <xf numFmtId="0" fontId="3" fillId="0" borderId="0" xfId="0" applyFont="1" applyAlignment="1">
      <alignment horizontal="left"/>
    </xf>
    <xf numFmtId="43" fontId="3" fillId="0" borderId="0" xfId="1" applyFont="1" applyFill="1" applyBorder="1" applyAlignment="1">
      <alignment horizontal="right" vertical="top"/>
    </xf>
    <xf numFmtId="0" fontId="3" fillId="0" borderId="0" xfId="0" applyFont="1" applyAlignment="1">
      <alignment horizontal="center" vertical="top"/>
    </xf>
    <xf numFmtId="165" fontId="3" fillId="0" borderId="0" xfId="1" applyNumberFormat="1" applyFont="1" applyFill="1" applyBorder="1" applyAlignment="1">
      <alignment horizontal="right" vertical="top"/>
    </xf>
    <xf numFmtId="0" fontId="3" fillId="0" borderId="0" xfId="0" applyFont="1" applyAlignment="1">
      <alignment horizontal="left" vertical="top"/>
    </xf>
    <xf numFmtId="43" fontId="2" fillId="2" borderId="1" xfId="1" applyFont="1" applyFill="1" applyBorder="1" applyAlignment="1">
      <alignment horizontal="right" vertical="top"/>
    </xf>
    <xf numFmtId="0" fontId="2" fillId="2" borderId="1" xfId="0" applyFont="1" applyFill="1" applyBorder="1" applyAlignment="1">
      <alignment horizontal="center" vertical="top"/>
    </xf>
    <xf numFmtId="165" fontId="2" fillId="2" borderId="1" xfId="1" applyNumberFormat="1" applyFont="1" applyFill="1" applyBorder="1" applyAlignment="1">
      <alignment horizontal="right" vertical="top"/>
    </xf>
    <xf numFmtId="43" fontId="3" fillId="0" borderId="0" xfId="1" applyFont="1" applyFill="1" applyBorder="1" applyAlignment="1">
      <alignment horizontal="right"/>
    </xf>
    <xf numFmtId="0" fontId="3" fillId="0" borderId="0" xfId="0" applyFont="1" applyAlignment="1">
      <alignment horizontal="center"/>
    </xf>
    <xf numFmtId="165" fontId="3" fillId="0" borderId="0" xfId="1" applyNumberFormat="1" applyFont="1" applyFill="1" applyBorder="1" applyAlignment="1">
      <alignment horizontal="right"/>
    </xf>
    <xf numFmtId="166" fontId="3" fillId="0" borderId="0" xfId="3" applyNumberFormat="1" applyFont="1" applyFill="1" applyBorder="1" applyAlignment="1">
      <alignment horizontal="right" vertical="top"/>
    </xf>
    <xf numFmtId="9" fontId="2" fillId="2" borderId="1" xfId="3" applyFont="1" applyFill="1" applyBorder="1" applyAlignment="1">
      <alignment horizontal="right" vertical="top"/>
    </xf>
    <xf numFmtId="167" fontId="3" fillId="0" borderId="0" xfId="1" applyNumberFormat="1" applyFont="1" applyFill="1" applyBorder="1" applyAlignment="1">
      <alignment horizontal="right" vertical="top"/>
    </xf>
    <xf numFmtId="167" fontId="3" fillId="0" borderId="0" xfId="1" applyNumberFormat="1" applyFont="1" applyFill="1" applyBorder="1" applyAlignment="1">
      <alignment horizontal="right"/>
    </xf>
    <xf numFmtId="167" fontId="3" fillId="0" borderId="0" xfId="1" applyNumberFormat="1" applyFont="1" applyFill="1" applyBorder="1" applyAlignment="1">
      <alignment horizontal="center" vertical="top"/>
    </xf>
    <xf numFmtId="9" fontId="2" fillId="2" borderId="1" xfId="1" applyNumberFormat="1" applyFont="1" applyFill="1" applyBorder="1" applyAlignment="1">
      <alignment horizontal="right" vertical="top"/>
    </xf>
    <xf numFmtId="165" fontId="3" fillId="0" borderId="0" xfId="1" applyNumberFormat="1" applyFont="1" applyFill="1" applyBorder="1" applyAlignment="1">
      <alignment horizontal="left" vertical="top"/>
    </xf>
    <xf numFmtId="165" fontId="2" fillId="2" borderId="2" xfId="1" applyNumberFormat="1" applyFont="1" applyFill="1" applyBorder="1" applyAlignment="1">
      <alignment horizontal="right" vertical="top"/>
    </xf>
    <xf numFmtId="0" fontId="2" fillId="0" borderId="0" xfId="0" applyFont="1" applyAlignment="1">
      <alignment horizontal="left"/>
    </xf>
    <xf numFmtId="165" fontId="2" fillId="2" borderId="3" xfId="1" applyNumberFormat="1" applyFont="1" applyFill="1" applyBorder="1" applyAlignment="1">
      <alignment horizontal="right" vertical="top"/>
    </xf>
    <xf numFmtId="0" fontId="2" fillId="0" borderId="0" xfId="0" applyFont="1" applyAlignment="1">
      <alignment horizontal="right" vertical="top"/>
    </xf>
    <xf numFmtId="0" fontId="3" fillId="0" borderId="0" xfId="0" applyFont="1" applyAlignment="1">
      <alignment horizontal="right" vertical="top"/>
    </xf>
    <xf numFmtId="0" fontId="2" fillId="2" borderId="4" xfId="0" applyFont="1" applyFill="1" applyBorder="1" applyAlignment="1">
      <alignment horizontal="right" vertical="top"/>
    </xf>
    <xf numFmtId="2" fontId="3" fillId="0" borderId="0" xfId="0" applyNumberFormat="1" applyFont="1" applyAlignment="1">
      <alignment horizontal="right" vertical="top"/>
    </xf>
    <xf numFmtId="0" fontId="3" fillId="0" borderId="0" xfId="0" applyFont="1" applyAlignment="1">
      <alignment horizontal="right"/>
    </xf>
    <xf numFmtId="0" fontId="3" fillId="3" borderId="0" xfId="0" applyFont="1" applyFill="1" applyAlignment="1">
      <alignment horizontal="left"/>
    </xf>
    <xf numFmtId="43" fontId="3" fillId="3" borderId="0" xfId="1" applyFont="1" applyFill="1" applyBorder="1" applyAlignment="1">
      <alignment horizontal="right"/>
    </xf>
    <xf numFmtId="0" fontId="3" fillId="3" borderId="0" xfId="0" applyFont="1" applyFill="1" applyAlignment="1">
      <alignment horizontal="center"/>
    </xf>
    <xf numFmtId="165" fontId="3" fillId="3" borderId="0" xfId="1" applyNumberFormat="1" applyFont="1" applyFill="1" applyBorder="1" applyAlignment="1">
      <alignment horizontal="right"/>
    </xf>
    <xf numFmtId="0" fontId="3" fillId="4" borderId="0" xfId="0" applyFont="1" applyFill="1" applyAlignment="1">
      <alignment horizontal="left"/>
    </xf>
    <xf numFmtId="0" fontId="2" fillId="4" borderId="0" xfId="0" applyFont="1" applyFill="1" applyAlignment="1">
      <alignment horizontal="left"/>
    </xf>
    <xf numFmtId="43" fontId="3" fillId="4" borderId="0" xfId="1" applyFont="1" applyFill="1" applyBorder="1" applyAlignment="1">
      <alignment horizontal="right"/>
    </xf>
    <xf numFmtId="0" fontId="3" fillId="4" borderId="0" xfId="0" applyFont="1" applyFill="1" applyAlignment="1">
      <alignment horizontal="center"/>
    </xf>
    <xf numFmtId="165" fontId="3" fillId="4" borderId="0" xfId="1" applyNumberFormat="1" applyFont="1" applyFill="1" applyBorder="1" applyAlignment="1">
      <alignment horizontal="right"/>
    </xf>
    <xf numFmtId="0" fontId="4" fillId="0" borderId="0" xfId="0" applyFont="1" applyAlignment="1">
      <alignment horizontal="left"/>
    </xf>
    <xf numFmtId="0" fontId="4" fillId="4" borderId="0" xfId="0" applyFont="1" applyFill="1" applyAlignment="1">
      <alignment horizontal="left"/>
    </xf>
    <xf numFmtId="0" fontId="4" fillId="3" borderId="0" xfId="0" applyFont="1" applyFill="1" applyAlignment="1">
      <alignment horizontal="left"/>
    </xf>
    <xf numFmtId="0" fontId="5" fillId="0" borderId="0" xfId="0" applyFont="1" applyAlignment="1">
      <alignment horizontal="left"/>
    </xf>
    <xf numFmtId="0" fontId="6" fillId="4" borderId="0" xfId="0" applyFont="1" applyFill="1" applyAlignment="1">
      <alignment horizontal="left"/>
    </xf>
    <xf numFmtId="165" fontId="5" fillId="0" borderId="0" xfId="0" applyNumberFormat="1" applyFont="1" applyAlignment="1">
      <alignment horizontal="left"/>
    </xf>
    <xf numFmtId="165" fontId="4" fillId="0" borderId="0" xfId="0" applyNumberFormat="1" applyFont="1" applyAlignment="1">
      <alignment horizontal="left"/>
    </xf>
    <xf numFmtId="9" fontId="3" fillId="0" borderId="0" xfId="3" applyFont="1" applyFill="1" applyBorder="1" applyAlignment="1">
      <alignment horizontal="left"/>
    </xf>
    <xf numFmtId="9" fontId="2" fillId="0" borderId="0" xfId="0" applyNumberFormat="1" applyFont="1" applyAlignment="1">
      <alignment horizontal="left"/>
    </xf>
    <xf numFmtId="43" fontId="3" fillId="0" borderId="0" xfId="0" applyNumberFormat="1" applyFont="1" applyAlignment="1">
      <alignment horizontal="left"/>
    </xf>
    <xf numFmtId="0" fontId="7" fillId="4" borderId="0" xfId="0" applyFont="1" applyFill="1" applyAlignment="1">
      <alignment horizontal="left"/>
    </xf>
    <xf numFmtId="0" fontId="2" fillId="4" borderId="0" xfId="0" applyFont="1" applyFill="1" applyAlignment="1">
      <alignment horizontal="left" vertical="top"/>
    </xf>
    <xf numFmtId="0" fontId="3" fillId="4" borderId="0" xfId="0" applyFont="1" applyFill="1" applyAlignment="1">
      <alignment horizontal="left" vertical="top"/>
    </xf>
    <xf numFmtId="0" fontId="2" fillId="4" borderId="0" xfId="0" applyFont="1" applyFill="1" applyAlignment="1">
      <alignment horizontal="left" vertical="top" wrapText="1"/>
    </xf>
    <xf numFmtId="0" fontId="3" fillId="3" borderId="0" xfId="0" applyFont="1" applyFill="1" applyAlignment="1">
      <alignment horizontal="left" vertical="top"/>
    </xf>
    <xf numFmtId="0" fontId="4" fillId="0" borderId="0" xfId="0" applyFont="1" applyAlignment="1">
      <alignment horizontal="left" vertical="top"/>
    </xf>
    <xf numFmtId="43" fontId="3" fillId="4" borderId="0" xfId="1" applyFont="1" applyFill="1" applyBorder="1" applyAlignment="1">
      <alignment horizontal="right" vertical="top"/>
    </xf>
    <xf numFmtId="0" fontId="3" fillId="4" borderId="0" xfId="0" applyFont="1" applyFill="1" applyAlignment="1">
      <alignment horizontal="center" vertical="top"/>
    </xf>
    <xf numFmtId="165" fontId="3" fillId="4" borderId="0" xfId="1" applyNumberFormat="1" applyFont="1" applyFill="1" applyBorder="1" applyAlignment="1">
      <alignment horizontal="right" vertical="top"/>
    </xf>
    <xf numFmtId="0" fontId="4" fillId="4" borderId="0" xfId="0" applyFont="1" applyFill="1" applyAlignment="1">
      <alignment horizontal="left" vertical="top"/>
    </xf>
    <xf numFmtId="43" fontId="3" fillId="3" borderId="0" xfId="1" applyFont="1" applyFill="1" applyBorder="1" applyAlignment="1">
      <alignment horizontal="right" vertical="top"/>
    </xf>
    <xf numFmtId="0" fontId="3" fillId="3" borderId="0" xfId="0" applyFont="1" applyFill="1" applyAlignment="1">
      <alignment horizontal="center" vertical="top"/>
    </xf>
    <xf numFmtId="165" fontId="3" fillId="3" borderId="0" xfId="1" applyNumberFormat="1" applyFont="1" applyFill="1" applyBorder="1" applyAlignment="1">
      <alignment horizontal="right" vertical="top"/>
    </xf>
    <xf numFmtId="0" fontId="4" fillId="3" borderId="0" xfId="0" applyFont="1" applyFill="1" applyAlignment="1">
      <alignment horizontal="left" vertical="top"/>
    </xf>
    <xf numFmtId="0" fontId="5" fillId="0" borderId="0" xfId="0" applyFont="1" applyAlignment="1">
      <alignment horizontal="left" vertical="top"/>
    </xf>
    <xf numFmtId="9" fontId="3" fillId="0" borderId="0" xfId="3" applyFont="1" applyFill="1" applyBorder="1" applyAlignment="1">
      <alignment horizontal="left" vertical="top"/>
    </xf>
    <xf numFmtId="165" fontId="5" fillId="0" borderId="0" xfId="0" applyNumberFormat="1" applyFont="1" applyAlignment="1">
      <alignment horizontal="left" vertical="top"/>
    </xf>
    <xf numFmtId="165" fontId="4" fillId="0" borderId="0" xfId="0" applyNumberFormat="1" applyFont="1" applyAlignment="1">
      <alignment horizontal="left" vertical="top"/>
    </xf>
    <xf numFmtId="165" fontId="3" fillId="4" borderId="0" xfId="1" applyNumberFormat="1" applyFont="1" applyFill="1" applyBorder="1" applyAlignment="1">
      <alignment horizontal="left" vertical="top"/>
    </xf>
    <xf numFmtId="165" fontId="3" fillId="3" borderId="0" xfId="1" applyNumberFormat="1" applyFont="1" applyFill="1" applyBorder="1" applyAlignment="1">
      <alignment horizontal="left" vertical="top"/>
    </xf>
    <xf numFmtId="165" fontId="2" fillId="0" borderId="0" xfId="1" applyNumberFormat="1" applyFont="1" applyFill="1" applyBorder="1" applyAlignment="1">
      <alignment horizontal="left" vertical="top"/>
    </xf>
    <xf numFmtId="9" fontId="2" fillId="0" borderId="0" xfId="3" applyFont="1" applyFill="1" applyBorder="1" applyAlignment="1">
      <alignment horizontal="left" vertical="top"/>
    </xf>
    <xf numFmtId="0" fontId="10" fillId="0" borderId="0" xfId="0" applyFont="1" applyAlignment="1">
      <alignment horizontal="left" vertical="top"/>
    </xf>
    <xf numFmtId="0" fontId="10" fillId="4" borderId="0" xfId="0" applyFont="1" applyFill="1" applyAlignment="1">
      <alignment horizontal="left" vertical="top"/>
    </xf>
    <xf numFmtId="0" fontId="10" fillId="3" borderId="0" xfId="0" applyFont="1" applyFill="1" applyAlignment="1">
      <alignment horizontal="left" vertical="top"/>
    </xf>
    <xf numFmtId="0" fontId="11" fillId="0" borderId="0" xfId="0" applyFont="1" applyAlignment="1">
      <alignment horizontal="left" vertical="top"/>
    </xf>
    <xf numFmtId="165" fontId="10" fillId="0" borderId="0" xfId="1" applyNumberFormat="1" applyFont="1" applyFill="1" applyBorder="1" applyAlignment="1">
      <alignment horizontal="left" vertical="top"/>
    </xf>
    <xf numFmtId="9" fontId="10" fillId="0" borderId="0" xfId="3" applyFont="1" applyFill="1" applyBorder="1" applyAlignment="1">
      <alignment horizontal="center" vertical="top"/>
    </xf>
    <xf numFmtId="165" fontId="11" fillId="0" borderId="0" xfId="0" applyNumberFormat="1" applyFont="1" applyAlignment="1">
      <alignment horizontal="left" vertical="top"/>
    </xf>
    <xf numFmtId="0" fontId="3" fillId="4" borderId="0" xfId="0" applyFont="1" applyFill="1" applyAlignment="1">
      <alignment horizontal="left" vertical="top" wrapText="1"/>
    </xf>
    <xf numFmtId="0" fontId="3" fillId="4" borderId="5" xfId="0" applyFont="1" applyFill="1" applyBorder="1" applyAlignment="1">
      <alignment horizontal="left" vertical="top"/>
    </xf>
    <xf numFmtId="43" fontId="3" fillId="4" borderId="5" xfId="1" applyFont="1" applyFill="1" applyBorder="1" applyAlignment="1">
      <alignment horizontal="right" vertical="top"/>
    </xf>
    <xf numFmtId="0" fontId="3" fillId="4" borderId="5" xfId="0" applyFont="1" applyFill="1" applyBorder="1" applyAlignment="1">
      <alignment horizontal="center" vertical="top"/>
    </xf>
    <xf numFmtId="165" fontId="3" fillId="4" borderId="5" xfId="1" applyNumberFormat="1" applyFont="1" applyFill="1" applyBorder="1" applyAlignment="1">
      <alignment horizontal="right" vertical="top"/>
    </xf>
    <xf numFmtId="0" fontId="4" fillId="4" borderId="5" xfId="0" applyFont="1" applyFill="1" applyBorder="1" applyAlignment="1">
      <alignment horizontal="left" vertical="top"/>
    </xf>
    <xf numFmtId="0" fontId="10" fillId="4" borderId="5" xfId="0" applyFont="1" applyFill="1" applyBorder="1" applyAlignment="1">
      <alignment horizontal="left" vertical="top"/>
    </xf>
    <xf numFmtId="0" fontId="2" fillId="4" borderId="5" xfId="0" applyFont="1" applyFill="1" applyBorder="1" applyAlignment="1">
      <alignment horizontal="left" vertical="top"/>
    </xf>
    <xf numFmtId="43" fontId="3" fillId="4" borderId="0" xfId="1" applyFont="1" applyFill="1" applyBorder="1" applyAlignment="1">
      <alignment horizontal="left" vertical="top"/>
    </xf>
    <xf numFmtId="0" fontId="3" fillId="4" borderId="1" xfId="0" applyFont="1" applyFill="1" applyBorder="1" applyAlignment="1">
      <alignment horizontal="left" vertical="top"/>
    </xf>
    <xf numFmtId="43" fontId="3" fillId="4" borderId="1" xfId="1" applyFont="1" applyFill="1" applyBorder="1" applyAlignment="1">
      <alignment horizontal="right" vertical="top"/>
    </xf>
    <xf numFmtId="0" fontId="3" fillId="4" borderId="1" xfId="0" applyFont="1" applyFill="1" applyBorder="1" applyAlignment="1">
      <alignment horizontal="center" vertical="top"/>
    </xf>
    <xf numFmtId="165" fontId="3" fillId="4" borderId="1" xfId="1" applyNumberFormat="1" applyFont="1" applyFill="1" applyBorder="1" applyAlignment="1">
      <alignment horizontal="right" vertical="top"/>
    </xf>
    <xf numFmtId="0" fontId="4" fillId="4" borderId="1" xfId="0" applyFont="1" applyFill="1" applyBorder="1" applyAlignment="1">
      <alignment horizontal="left" vertical="top"/>
    </xf>
    <xf numFmtId="0" fontId="10" fillId="4" borderId="1" xfId="0" applyFont="1" applyFill="1" applyBorder="1" applyAlignment="1">
      <alignment horizontal="left" vertical="top"/>
    </xf>
    <xf numFmtId="0" fontId="12" fillId="0" borderId="0" xfId="0" applyFont="1" applyAlignment="1">
      <alignment horizontal="left" vertical="top"/>
    </xf>
    <xf numFmtId="0" fontId="3" fillId="4" borderId="0" xfId="1" applyNumberFormat="1" applyFont="1" applyFill="1" applyBorder="1" applyAlignment="1">
      <alignment horizontal="right" vertical="top"/>
    </xf>
    <xf numFmtId="0" fontId="10" fillId="0" borderId="0" xfId="1" applyNumberFormat="1" applyFont="1" applyFill="1" applyBorder="1" applyAlignment="1">
      <alignment horizontal="center" vertical="top"/>
    </xf>
    <xf numFmtId="0" fontId="3" fillId="4" borderId="5" xfId="1" applyNumberFormat="1" applyFont="1" applyFill="1" applyBorder="1" applyAlignment="1">
      <alignment horizontal="right" vertical="top"/>
    </xf>
    <xf numFmtId="0" fontId="3" fillId="4" borderId="6" xfId="0" applyFont="1" applyFill="1" applyBorder="1" applyAlignment="1">
      <alignment horizontal="left" vertical="top"/>
    </xf>
    <xf numFmtId="43" fontId="3" fillId="4" borderId="6" xfId="1" applyFont="1" applyFill="1" applyBorder="1" applyAlignment="1">
      <alignment horizontal="right" vertical="top"/>
    </xf>
    <xf numFmtId="0" fontId="3" fillId="4" borderId="6" xfId="0" applyFont="1" applyFill="1" applyBorder="1" applyAlignment="1">
      <alignment horizontal="center" vertical="top"/>
    </xf>
    <xf numFmtId="165" fontId="3" fillId="4" borderId="6" xfId="1" applyNumberFormat="1" applyFont="1" applyFill="1" applyBorder="1" applyAlignment="1">
      <alignment horizontal="right" vertical="top"/>
    </xf>
    <xf numFmtId="0" fontId="4" fillId="4" borderId="6" xfId="0" applyFont="1" applyFill="1" applyBorder="1" applyAlignment="1">
      <alignment horizontal="left" vertical="top"/>
    </xf>
    <xf numFmtId="0" fontId="10" fillId="4" borderId="6" xfId="0" applyFont="1" applyFill="1" applyBorder="1" applyAlignment="1">
      <alignment horizontal="left" vertical="top"/>
    </xf>
    <xf numFmtId="165" fontId="10" fillId="0" borderId="0" xfId="1" applyNumberFormat="1" applyFont="1" applyFill="1" applyBorder="1" applyAlignment="1">
      <alignment horizontal="center" vertical="top"/>
    </xf>
    <xf numFmtId="0" fontId="13" fillId="0" borderId="0" xfId="0" applyFont="1"/>
    <xf numFmtId="0" fontId="13" fillId="0" borderId="0" xfId="0" applyFont="1" applyAlignment="1">
      <alignment horizontal="center"/>
    </xf>
    <xf numFmtId="0" fontId="13" fillId="6" borderId="8" xfId="0" applyFont="1" applyFill="1" applyBorder="1"/>
    <xf numFmtId="0" fontId="13" fillId="6" borderId="9" xfId="0" applyFont="1" applyFill="1" applyBorder="1"/>
    <xf numFmtId="0" fontId="13" fillId="6" borderId="10" xfId="0" applyFont="1" applyFill="1" applyBorder="1"/>
    <xf numFmtId="10" fontId="0" fillId="0" borderId="14" xfId="0" applyNumberFormat="1" applyBorder="1"/>
    <xf numFmtId="10" fontId="0" fillId="0" borderId="15" xfId="0" applyNumberFormat="1" applyBorder="1"/>
    <xf numFmtId="0" fontId="13" fillId="7" borderId="8" xfId="0" applyFont="1" applyFill="1" applyBorder="1"/>
    <xf numFmtId="10" fontId="0" fillId="0" borderId="0" xfId="0" applyNumberFormat="1"/>
    <xf numFmtId="0" fontId="0" fillId="0" borderId="14" xfId="0" applyBorder="1"/>
    <xf numFmtId="0" fontId="0" fillId="0" borderId="15" xfId="0" applyBorder="1"/>
    <xf numFmtId="168" fontId="0" fillId="0" borderId="14" xfId="0" applyNumberFormat="1" applyBorder="1"/>
    <xf numFmtId="168" fontId="0" fillId="0" borderId="15" xfId="0" applyNumberFormat="1" applyBorder="1"/>
    <xf numFmtId="10" fontId="13" fillId="0" borderId="14" xfId="0" applyNumberFormat="1" applyFont="1" applyBorder="1"/>
    <xf numFmtId="10" fontId="13" fillId="0" borderId="0" xfId="0" applyNumberFormat="1" applyFont="1"/>
    <xf numFmtId="10" fontId="13" fillId="0" borderId="15" xfId="0" applyNumberFormat="1" applyFont="1" applyBorder="1"/>
    <xf numFmtId="0" fontId="14" fillId="0" borderId="0" xfId="0" applyFont="1"/>
    <xf numFmtId="10" fontId="13" fillId="0" borderId="0" xfId="0" applyNumberFormat="1" applyFont="1" applyAlignment="1">
      <alignment horizontal="center"/>
    </xf>
    <xf numFmtId="9" fontId="0" fillId="0" borderId="15" xfId="0" applyNumberFormat="1" applyBorder="1" applyAlignment="1">
      <alignment horizontal="center"/>
    </xf>
    <xf numFmtId="168" fontId="0" fillId="0" borderId="14" xfId="0" applyNumberFormat="1" applyBorder="1" applyAlignment="1">
      <alignment horizontal="center"/>
    </xf>
    <xf numFmtId="168" fontId="0" fillId="0" borderId="15" xfId="0" applyNumberFormat="1" applyBorder="1" applyAlignment="1">
      <alignment horizontal="center"/>
    </xf>
    <xf numFmtId="9" fontId="0" fillId="0" borderId="14" xfId="0" applyNumberFormat="1" applyBorder="1" applyAlignment="1">
      <alignment horizontal="center"/>
    </xf>
    <xf numFmtId="0" fontId="0" fillId="8" borderId="8" xfId="0" applyFill="1" applyBorder="1"/>
    <xf numFmtId="168" fontId="0" fillId="8" borderId="9" xfId="0" applyNumberFormat="1" applyFill="1" applyBorder="1"/>
    <xf numFmtId="168" fontId="0" fillId="8" borderId="10" xfId="0" applyNumberFormat="1" applyFill="1" applyBorder="1"/>
    <xf numFmtId="0" fontId="0" fillId="9" borderId="8" xfId="0" applyFill="1" applyBorder="1"/>
    <xf numFmtId="0" fontId="13" fillId="10" borderId="8" xfId="0" applyFont="1" applyFill="1" applyBorder="1"/>
    <xf numFmtId="0" fontId="13" fillId="11" borderId="8" xfId="0" applyFont="1" applyFill="1" applyBorder="1"/>
    <xf numFmtId="0" fontId="0" fillId="0" borderId="0" xfId="0" applyAlignment="1">
      <alignment horizontal="center"/>
    </xf>
    <xf numFmtId="0" fontId="3" fillId="4" borderId="0" xfId="0" applyFont="1" applyFill="1" applyAlignment="1">
      <alignment horizontal="left" wrapText="1"/>
    </xf>
    <xf numFmtId="0" fontId="0" fillId="4" borderId="0" xfId="0" applyFill="1" applyAlignment="1">
      <alignment wrapText="1"/>
    </xf>
    <xf numFmtId="3" fontId="3" fillId="0" borderId="0" xfId="1" applyNumberFormat="1" applyFont="1" applyFill="1" applyBorder="1" applyAlignment="1">
      <alignment horizontal="right"/>
    </xf>
    <xf numFmtId="4" fontId="3" fillId="0" borderId="0" xfId="1" applyNumberFormat="1" applyFont="1" applyFill="1" applyBorder="1" applyAlignment="1">
      <alignment horizontal="right" vertical="top"/>
    </xf>
    <xf numFmtId="43" fontId="3" fillId="4" borderId="0" xfId="1" applyFont="1" applyFill="1" applyBorder="1" applyAlignment="1">
      <alignment horizontal="right" wrapText="1"/>
    </xf>
    <xf numFmtId="0" fontId="3" fillId="4" borderId="0" xfId="0" applyFont="1" applyFill="1" applyAlignment="1">
      <alignment horizontal="center" wrapText="1"/>
    </xf>
    <xf numFmtId="165" fontId="3" fillId="4" borderId="0" xfId="1" applyNumberFormat="1" applyFont="1" applyFill="1" applyBorder="1" applyAlignment="1">
      <alignment horizontal="right" wrapText="1"/>
    </xf>
    <xf numFmtId="0" fontId="4" fillId="4" borderId="0" xfId="0" applyFont="1" applyFill="1" applyAlignment="1">
      <alignment horizontal="left" wrapText="1"/>
    </xf>
    <xf numFmtId="0" fontId="0" fillId="4" borderId="0" xfId="0" applyFill="1"/>
    <xf numFmtId="2" fontId="2" fillId="0" borderId="0" xfId="0" applyNumberFormat="1" applyFont="1" applyAlignment="1">
      <alignment horizontal="left"/>
    </xf>
    <xf numFmtId="10" fontId="2" fillId="0" borderId="0" xfId="0" applyNumberFormat="1" applyFont="1" applyAlignment="1">
      <alignment horizontal="left"/>
    </xf>
    <xf numFmtId="169" fontId="3" fillId="0" borderId="0" xfId="0" applyNumberFormat="1" applyFont="1"/>
    <xf numFmtId="169" fontId="3" fillId="0" borderId="0" xfId="0" applyNumberFormat="1" applyFont="1" applyAlignment="1">
      <alignment horizontal="left"/>
    </xf>
    <xf numFmtId="3" fontId="3" fillId="0" borderId="0" xfId="0" applyNumberFormat="1" applyFont="1" applyAlignment="1">
      <alignment horizontal="left"/>
    </xf>
    <xf numFmtId="3" fontId="2" fillId="0" borderId="0" xfId="0" applyNumberFormat="1" applyFont="1" applyAlignment="1">
      <alignment horizontal="left"/>
    </xf>
    <xf numFmtId="3" fontId="3" fillId="0" borderId="0" xfId="0" applyNumberFormat="1" applyFont="1"/>
    <xf numFmtId="0" fontId="2" fillId="4" borderId="0" xfId="0" applyFont="1" applyFill="1" applyAlignment="1">
      <alignment vertical="top"/>
    </xf>
    <xf numFmtId="0" fontId="4" fillId="4" borderId="0" xfId="0" applyFont="1" applyFill="1" applyAlignment="1">
      <alignment wrapText="1"/>
    </xf>
    <xf numFmtId="0" fontId="3" fillId="4" borderId="0" xfId="0" applyFont="1" applyFill="1"/>
    <xf numFmtId="0" fontId="3" fillId="4" borderId="5" xfId="0" applyFont="1" applyFill="1" applyBorder="1" applyAlignment="1">
      <alignment horizontal="left" vertical="top" wrapText="1"/>
    </xf>
    <xf numFmtId="0" fontId="15" fillId="4" borderId="0" xfId="0" applyFont="1" applyFill="1" applyAlignment="1">
      <alignment horizontal="left"/>
    </xf>
    <xf numFmtId="0" fontId="4" fillId="0" borderId="0" xfId="0" applyFont="1" applyAlignment="1">
      <alignment horizontal="center"/>
    </xf>
    <xf numFmtId="0" fontId="4" fillId="0" borderId="0" xfId="0" applyFont="1" applyAlignment="1">
      <alignment horizontal="left" wrapText="1"/>
    </xf>
    <xf numFmtId="0" fontId="3" fillId="0" borderId="0" xfId="3" applyNumberFormat="1" applyFont="1" applyFill="1" applyBorder="1" applyAlignment="1">
      <alignment horizontal="right" vertical="top"/>
    </xf>
    <xf numFmtId="1" fontId="10" fillId="0" borderId="0" xfId="0" applyNumberFormat="1" applyFont="1" applyAlignment="1">
      <alignment horizontal="right" vertical="top"/>
    </xf>
    <xf numFmtId="0" fontId="16" fillId="0" borderId="0" xfId="0" applyFont="1" applyAlignment="1">
      <alignment horizontal="left" vertical="top"/>
    </xf>
    <xf numFmtId="4" fontId="3" fillId="0" borderId="0" xfId="0" applyNumberFormat="1" applyFont="1"/>
    <xf numFmtId="165" fontId="6" fillId="0" borderId="0" xfId="1" applyNumberFormat="1" applyFont="1" applyFill="1" applyBorder="1" applyAlignment="1">
      <alignment horizontal="right" vertical="top"/>
    </xf>
    <xf numFmtId="2" fontId="3" fillId="0" borderId="0" xfId="1" applyNumberFormat="1" applyFont="1" applyFill="1" applyBorder="1" applyAlignment="1">
      <alignment horizontal="right" vertical="top"/>
    </xf>
    <xf numFmtId="164" fontId="3" fillId="0" borderId="0" xfId="0" applyNumberFormat="1" applyFont="1"/>
    <xf numFmtId="0" fontId="18" fillId="4" borderId="0" xfId="0" applyFont="1" applyFill="1" applyAlignment="1">
      <alignment horizontal="left"/>
    </xf>
    <xf numFmtId="165" fontId="2" fillId="0" borderId="0" xfId="0" applyNumberFormat="1" applyFont="1" applyAlignment="1">
      <alignment horizontal="left"/>
    </xf>
    <xf numFmtId="1" fontId="10" fillId="2" borderId="0" xfId="0" applyNumberFormat="1" applyFont="1" applyFill="1" applyAlignment="1">
      <alignment horizontal="right" vertical="top"/>
    </xf>
    <xf numFmtId="2" fontId="2" fillId="0" borderId="0" xfId="0" applyNumberFormat="1" applyFont="1" applyAlignment="1">
      <alignment horizontal="right"/>
    </xf>
    <xf numFmtId="16" fontId="3" fillId="4" borderId="0" xfId="0" applyNumberFormat="1" applyFont="1" applyFill="1" applyAlignment="1">
      <alignment horizontal="left"/>
    </xf>
    <xf numFmtId="170" fontId="3" fillId="0" borderId="0" xfId="0" applyNumberFormat="1" applyFont="1" applyAlignment="1">
      <alignment horizontal="left"/>
    </xf>
    <xf numFmtId="165" fontId="3" fillId="0" borderId="0" xfId="0" applyNumberFormat="1" applyFont="1" applyAlignment="1">
      <alignment horizontal="left"/>
    </xf>
    <xf numFmtId="165" fontId="3" fillId="12" borderId="0" xfId="1" applyNumberFormat="1" applyFont="1" applyFill="1" applyBorder="1" applyAlignment="1">
      <alignment horizontal="right" vertical="top"/>
    </xf>
    <xf numFmtId="167" fontId="3" fillId="12" borderId="0" xfId="1" applyNumberFormat="1" applyFont="1" applyFill="1" applyBorder="1" applyAlignment="1">
      <alignment horizontal="right" vertical="top"/>
    </xf>
    <xf numFmtId="165" fontId="3" fillId="12" borderId="0" xfId="1" applyNumberFormat="1" applyFont="1" applyFill="1" applyBorder="1" applyAlignment="1">
      <alignment horizontal="right"/>
    </xf>
    <xf numFmtId="167" fontId="3" fillId="12" borderId="0" xfId="1" applyNumberFormat="1" applyFont="1" applyFill="1" applyBorder="1" applyAlignment="1">
      <alignment horizontal="right"/>
    </xf>
    <xf numFmtId="165" fontId="3" fillId="12" borderId="0" xfId="1" applyNumberFormat="1" applyFont="1" applyFill="1" applyBorder="1" applyAlignment="1">
      <alignment horizontal="left" vertical="top"/>
    </xf>
    <xf numFmtId="167" fontId="3" fillId="12" borderId="0" xfId="1" applyNumberFormat="1" applyFont="1" applyFill="1" applyBorder="1" applyAlignment="1">
      <alignment horizontal="center" vertical="top"/>
    </xf>
    <xf numFmtId="165" fontId="10" fillId="12" borderId="0" xfId="1" applyNumberFormat="1" applyFont="1" applyFill="1" applyBorder="1" applyAlignment="1">
      <alignment horizontal="left" vertical="top"/>
    </xf>
    <xf numFmtId="165" fontId="10" fillId="12" borderId="0" xfId="1" applyNumberFormat="1" applyFont="1" applyFill="1" applyBorder="1" applyAlignment="1">
      <alignment horizontal="center" vertical="top"/>
    </xf>
    <xf numFmtId="43" fontId="22" fillId="4" borderId="0" xfId="1" applyFont="1" applyFill="1" applyBorder="1" applyAlignment="1">
      <alignment horizontal="left"/>
    </xf>
    <xf numFmtId="0" fontId="22" fillId="4" borderId="0" xfId="0" applyFont="1" applyFill="1" applyAlignment="1">
      <alignment horizontal="left"/>
    </xf>
    <xf numFmtId="43" fontId="2" fillId="0" borderId="0" xfId="1" applyFont="1" applyFill="1" applyBorder="1" applyAlignment="1">
      <alignment horizontal="right"/>
    </xf>
    <xf numFmtId="0" fontId="22" fillId="4" borderId="0" xfId="0" applyFont="1" applyFill="1" applyAlignment="1">
      <alignment horizontal="left" vertical="top" wrapText="1"/>
    </xf>
    <xf numFmtId="165" fontId="3" fillId="13" borderId="0" xfId="1" applyNumberFormat="1" applyFont="1" applyFill="1" applyBorder="1" applyAlignment="1">
      <alignment horizontal="right" vertical="top"/>
    </xf>
    <xf numFmtId="0" fontId="3" fillId="4" borderId="0" xfId="0" applyFont="1" applyFill="1" applyAlignment="1">
      <alignment vertical="top" wrapText="1"/>
    </xf>
    <xf numFmtId="0" fontId="3" fillId="4" borderId="0" xfId="0" applyFont="1" applyFill="1" applyAlignment="1">
      <alignment horizontal="left" indent="5"/>
    </xf>
    <xf numFmtId="0" fontId="3" fillId="14" borderId="0" xfId="0" applyFont="1" applyFill="1" applyAlignment="1">
      <alignment horizontal="left"/>
    </xf>
    <xf numFmtId="43" fontId="3" fillId="14" borderId="0" xfId="1" applyFont="1" applyFill="1" applyBorder="1" applyAlignment="1">
      <alignment horizontal="right"/>
    </xf>
    <xf numFmtId="0" fontId="3" fillId="14" borderId="0" xfId="0" applyFont="1" applyFill="1" applyAlignment="1">
      <alignment horizontal="center"/>
    </xf>
    <xf numFmtId="165" fontId="3" fillId="14" borderId="0" xfId="1" applyNumberFormat="1" applyFont="1" applyFill="1" applyBorder="1" applyAlignment="1">
      <alignment horizontal="right"/>
    </xf>
    <xf numFmtId="0" fontId="1" fillId="14" borderId="0" xfId="0" applyFont="1" applyFill="1"/>
    <xf numFmtId="0" fontId="0" fillId="14" borderId="0" xfId="0" applyFill="1"/>
    <xf numFmtId="43" fontId="1" fillId="14" borderId="0" xfId="1" applyFont="1" applyFill="1"/>
    <xf numFmtId="0" fontId="2" fillId="14" borderId="0" xfId="0" applyFont="1" applyFill="1" applyAlignment="1">
      <alignment horizontal="left"/>
    </xf>
    <xf numFmtId="43" fontId="3" fillId="4" borderId="0" xfId="1" applyFont="1" applyFill="1" applyBorder="1" applyAlignment="1">
      <alignment horizontal="left" indent="5"/>
    </xf>
    <xf numFmtId="0" fontId="3" fillId="4" borderId="0" xfId="0" applyFont="1" applyFill="1" applyAlignment="1">
      <alignment vertical="top"/>
    </xf>
    <xf numFmtId="165" fontId="2" fillId="0" borderId="0" xfId="1" applyNumberFormat="1" applyFont="1" applyFill="1" applyBorder="1" applyAlignment="1">
      <alignment horizontal="right"/>
    </xf>
    <xf numFmtId="43" fontId="3" fillId="4" borderId="0" xfId="1" applyFont="1" applyFill="1" applyBorder="1" applyAlignment="1">
      <alignment horizontal="left"/>
    </xf>
    <xf numFmtId="16" fontId="6" fillId="14" borderId="0" xfId="0" applyNumberFormat="1" applyFont="1" applyFill="1" applyAlignment="1">
      <alignment horizontal="left"/>
    </xf>
    <xf numFmtId="165" fontId="3" fillId="15" borderId="0" xfId="1" applyNumberFormat="1" applyFont="1" applyFill="1" applyBorder="1" applyAlignment="1">
      <alignment horizontal="right" vertical="top"/>
    </xf>
    <xf numFmtId="165" fontId="3" fillId="15" borderId="0" xfId="1" applyNumberFormat="1" applyFont="1" applyFill="1" applyBorder="1" applyAlignment="1">
      <alignment horizontal="left" vertical="top"/>
    </xf>
    <xf numFmtId="165" fontId="3" fillId="15" borderId="0" xfId="1" applyNumberFormat="1" applyFont="1" applyFill="1" applyBorder="1" applyAlignment="1">
      <alignment horizontal="right"/>
    </xf>
    <xf numFmtId="165" fontId="10" fillId="15" borderId="0" xfId="1" applyNumberFormat="1" applyFont="1" applyFill="1" applyBorder="1" applyAlignment="1">
      <alignment horizontal="left" vertical="top"/>
    </xf>
    <xf numFmtId="165" fontId="10" fillId="15" borderId="0" xfId="1" applyNumberFormat="1" applyFont="1" applyFill="1" applyBorder="1" applyAlignment="1">
      <alignment horizontal="center" vertical="top"/>
    </xf>
    <xf numFmtId="167" fontId="3" fillId="15" borderId="0" xfId="1" applyNumberFormat="1" applyFont="1" applyFill="1" applyBorder="1" applyAlignment="1">
      <alignment horizontal="right" vertical="top"/>
    </xf>
    <xf numFmtId="1" fontId="10" fillId="15" borderId="0" xfId="0" applyNumberFormat="1" applyFont="1" applyFill="1" applyAlignment="1">
      <alignment horizontal="right" vertical="top"/>
    </xf>
    <xf numFmtId="0" fontId="3" fillId="14" borderId="0" xfId="0" applyFont="1" applyFill="1" applyAlignment="1">
      <alignment horizontal="left" vertical="top" wrapText="1"/>
    </xf>
    <xf numFmtId="0" fontId="3" fillId="16" borderId="0" xfId="0" applyFont="1" applyFill="1" applyAlignment="1">
      <alignment horizontal="left"/>
    </xf>
    <xf numFmtId="43" fontId="3" fillId="16" borderId="0" xfId="1" applyFont="1" applyFill="1" applyBorder="1" applyAlignment="1">
      <alignment horizontal="right"/>
    </xf>
    <xf numFmtId="0" fontId="3" fillId="16" borderId="0" xfId="0" applyFont="1" applyFill="1" applyAlignment="1">
      <alignment horizontal="center"/>
    </xf>
    <xf numFmtId="165" fontId="3" fillId="16" borderId="0" xfId="1" applyNumberFormat="1" applyFont="1" applyFill="1" applyBorder="1" applyAlignment="1">
      <alignment horizontal="right"/>
    </xf>
    <xf numFmtId="16" fontId="3" fillId="16" borderId="0" xfId="0" applyNumberFormat="1" applyFont="1" applyFill="1" applyAlignment="1">
      <alignment horizontal="left"/>
    </xf>
    <xf numFmtId="0" fontId="3" fillId="16" borderId="0" xfId="0" applyFont="1" applyFill="1"/>
    <xf numFmtId="0" fontId="0" fillId="16" borderId="0" xfId="0" applyFill="1"/>
    <xf numFmtId="43" fontId="1" fillId="16" borderId="0" xfId="1" applyFont="1" applyFill="1"/>
    <xf numFmtId="0" fontId="1" fillId="16" borderId="0" xfId="0" applyFont="1" applyFill="1"/>
    <xf numFmtId="0" fontId="2" fillId="16" borderId="0" xfId="0" applyFont="1" applyFill="1" applyAlignment="1">
      <alignment horizontal="left"/>
    </xf>
    <xf numFmtId="0" fontId="4" fillId="16" borderId="0" xfId="0" applyFont="1" applyFill="1" applyAlignment="1">
      <alignment horizontal="left"/>
    </xf>
    <xf numFmtId="0" fontId="13" fillId="6" borderId="7" xfId="0" applyFont="1" applyFill="1" applyBorder="1" applyAlignment="1">
      <alignment horizontal="center"/>
    </xf>
    <xf numFmtId="0" fontId="0" fillId="0" borderId="13" xfId="0" applyBorder="1" applyAlignment="1">
      <alignment horizontal="center"/>
    </xf>
    <xf numFmtId="0" fontId="13" fillId="0" borderId="13" xfId="0" applyFont="1" applyBorder="1" applyAlignment="1">
      <alignment horizontal="center"/>
    </xf>
    <xf numFmtId="0" fontId="0" fillId="8" borderId="7" xfId="0" applyFill="1" applyBorder="1" applyAlignment="1">
      <alignment horizontal="center"/>
    </xf>
    <xf numFmtId="0" fontId="25" fillId="0" borderId="16" xfId="0" applyFont="1" applyBorder="1" applyAlignment="1">
      <alignment horizontal="center"/>
    </xf>
    <xf numFmtId="0" fontId="25" fillId="0" borderId="16" xfId="0" applyFont="1" applyBorder="1" applyAlignment="1">
      <alignment horizontal="left"/>
    </xf>
    <xf numFmtId="17" fontId="25" fillId="0" borderId="16" xfId="0" applyNumberFormat="1" applyFont="1" applyBorder="1" applyAlignment="1">
      <alignment horizontal="center"/>
    </xf>
    <xf numFmtId="0" fontId="13" fillId="0" borderId="7" xfId="0" applyFont="1" applyBorder="1" applyAlignment="1">
      <alignment horizontal="center" vertical="center" wrapText="1"/>
    </xf>
    <xf numFmtId="0" fontId="13" fillId="5" borderId="10" xfId="0" applyFont="1" applyFill="1" applyBorder="1" applyAlignment="1">
      <alignment horizontal="center" vertical="center" wrapText="1"/>
    </xf>
    <xf numFmtId="0" fontId="13" fillId="0" borderId="10"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1" xfId="0" applyFont="1" applyBorder="1" applyAlignment="1">
      <alignment horizontal="center" vertical="center" wrapText="1"/>
    </xf>
    <xf numFmtId="0" fontId="0" fillId="0" borderId="0" xfId="0" applyAlignment="1">
      <alignment vertical="center" wrapText="1"/>
    </xf>
    <xf numFmtId="0" fontId="27" fillId="0" borderId="0" xfId="0" applyFont="1" applyAlignment="1">
      <alignment horizontal="left"/>
    </xf>
    <xf numFmtId="0" fontId="13" fillId="6" borderId="17" xfId="0" applyFont="1" applyFill="1" applyBorder="1"/>
    <xf numFmtId="0" fontId="13" fillId="0" borderId="18" xfId="0" applyFont="1" applyBorder="1"/>
    <xf numFmtId="9" fontId="13" fillId="0" borderId="18" xfId="3" applyFont="1" applyBorder="1" applyAlignment="1">
      <alignment horizontal="center"/>
    </xf>
    <xf numFmtId="168" fontId="13" fillId="0" borderId="18" xfId="2" applyNumberFormat="1" applyFont="1" applyBorder="1"/>
    <xf numFmtId="0" fontId="13" fillId="0" borderId="18" xfId="0" applyFont="1" applyBorder="1" applyAlignment="1">
      <alignment horizontal="center"/>
    </xf>
    <xf numFmtId="168" fontId="13" fillId="8" borderId="17" xfId="2" applyNumberFormat="1" applyFont="1" applyFill="1" applyBorder="1"/>
    <xf numFmtId="10" fontId="13" fillId="0" borderId="15" xfId="0" applyNumberFormat="1" applyFont="1" applyBorder="1" applyAlignment="1">
      <alignment horizontal="center"/>
    </xf>
    <xf numFmtId="0" fontId="13" fillId="0" borderId="15" xfId="0" applyFont="1" applyBorder="1"/>
    <xf numFmtId="168" fontId="13" fillId="0" borderId="15" xfId="0" applyNumberFormat="1" applyFont="1" applyBorder="1" applyAlignment="1">
      <alignment horizontal="right"/>
    </xf>
    <xf numFmtId="0" fontId="13" fillId="0" borderId="15" xfId="0" applyFont="1" applyBorder="1" applyAlignment="1">
      <alignment horizontal="center"/>
    </xf>
    <xf numFmtId="168" fontId="13" fillId="8" borderId="10" xfId="2" applyNumberFormat="1" applyFont="1" applyFill="1" applyBorder="1"/>
    <xf numFmtId="0" fontId="13" fillId="5" borderId="7" xfId="0" applyFont="1" applyFill="1" applyBorder="1" applyAlignment="1">
      <alignment horizontal="center" vertical="center" wrapText="1"/>
    </xf>
    <xf numFmtId="2" fontId="0" fillId="0" borderId="13" xfId="0" applyNumberFormat="1" applyBorder="1" applyAlignment="1">
      <alignment horizontal="center"/>
    </xf>
    <xf numFmtId="0" fontId="26" fillId="0" borderId="0" xfId="0" applyFont="1" applyAlignment="1">
      <alignment horizontal="left"/>
    </xf>
    <xf numFmtId="0" fontId="28" fillId="0" borderId="0" xfId="0" applyFont="1" applyAlignment="1">
      <alignment horizontal="left"/>
    </xf>
    <xf numFmtId="0" fontId="13" fillId="0" borderId="8" xfId="0" applyFont="1" applyBorder="1" applyAlignment="1">
      <alignment horizontal="left" vertical="center" wrapText="1"/>
    </xf>
    <xf numFmtId="10" fontId="13" fillId="0" borderId="15" xfId="0" applyNumberFormat="1" applyFont="1" applyBorder="1" applyAlignment="1">
      <alignment horizontal="right"/>
    </xf>
    <xf numFmtId="10" fontId="13" fillId="0" borderId="18" xfId="0" applyNumberFormat="1" applyFont="1" applyBorder="1" applyAlignment="1">
      <alignment horizontal="right"/>
    </xf>
    <xf numFmtId="9" fontId="13" fillId="0" borderId="18" xfId="3" applyFont="1" applyBorder="1" applyAlignment="1">
      <alignment horizontal="right"/>
    </xf>
    <xf numFmtId="10" fontId="0" fillId="0" borderId="15" xfId="0" applyNumberFormat="1" applyBorder="1" applyAlignment="1">
      <alignment horizontal="right"/>
    </xf>
    <xf numFmtId="10" fontId="0" fillId="0" borderId="14" xfId="0" applyNumberFormat="1" applyBorder="1" applyAlignment="1">
      <alignment horizontal="right"/>
    </xf>
    <xf numFmtId="9" fontId="13" fillId="0" borderId="18" xfId="3" applyFont="1" applyFill="1" applyBorder="1" applyAlignment="1">
      <alignment horizontal="right"/>
    </xf>
    <xf numFmtId="10" fontId="13" fillId="0" borderId="14" xfId="0" applyNumberFormat="1" applyFont="1" applyBorder="1" applyAlignment="1">
      <alignment horizontal="right"/>
    </xf>
    <xf numFmtId="0" fontId="13" fillId="0" borderId="15" xfId="0" applyFont="1" applyBorder="1" applyAlignment="1">
      <alignment horizontal="right"/>
    </xf>
    <xf numFmtId="0" fontId="13" fillId="0" borderId="18" xfId="0" applyFont="1" applyBorder="1" applyAlignment="1">
      <alignment horizontal="right"/>
    </xf>
    <xf numFmtId="0" fontId="0" fillId="0" borderId="15" xfId="0" applyBorder="1" applyAlignment="1">
      <alignment horizontal="right"/>
    </xf>
    <xf numFmtId="0" fontId="0" fillId="0" borderId="14" xfId="0" applyBorder="1" applyAlignment="1">
      <alignment horizontal="right"/>
    </xf>
    <xf numFmtId="9" fontId="0" fillId="0" borderId="15" xfId="0" applyNumberFormat="1" applyBorder="1" applyAlignment="1">
      <alignment horizontal="right"/>
    </xf>
    <xf numFmtId="0" fontId="0" fillId="18" borderId="7" xfId="0" applyFill="1" applyBorder="1" applyAlignment="1">
      <alignment horizontal="center"/>
    </xf>
    <xf numFmtId="168" fontId="13" fillId="18" borderId="10" xfId="2" applyNumberFormat="1" applyFont="1" applyFill="1" applyBorder="1"/>
    <xf numFmtId="168" fontId="13" fillId="18" borderId="17" xfId="2" applyNumberFormat="1" applyFont="1" applyFill="1" applyBorder="1"/>
    <xf numFmtId="168" fontId="0" fillId="18" borderId="10" xfId="0" applyNumberFormat="1" applyFill="1" applyBorder="1"/>
    <xf numFmtId="168" fontId="0" fillId="18" borderId="9" xfId="0" applyNumberFormat="1" applyFill="1" applyBorder="1"/>
    <xf numFmtId="0" fontId="0" fillId="19" borderId="7" xfId="0" applyFill="1" applyBorder="1" applyAlignment="1">
      <alignment horizontal="center"/>
    </xf>
    <xf numFmtId="0" fontId="0" fillId="19" borderId="8" xfId="0" applyFill="1" applyBorder="1"/>
    <xf numFmtId="168" fontId="13" fillId="19" borderId="10" xfId="2" applyNumberFormat="1" applyFont="1" applyFill="1" applyBorder="1"/>
    <xf numFmtId="168" fontId="13" fillId="19" borderId="17" xfId="2" applyNumberFormat="1" applyFont="1" applyFill="1" applyBorder="1"/>
    <xf numFmtId="168" fontId="0" fillId="19" borderId="10" xfId="0" applyNumberFormat="1" applyFill="1" applyBorder="1"/>
    <xf numFmtId="168" fontId="0" fillId="19" borderId="9" xfId="0" applyNumberFormat="1" applyFill="1" applyBorder="1"/>
    <xf numFmtId="0" fontId="13" fillId="18" borderId="7" xfId="0" applyFont="1" applyFill="1" applyBorder="1" applyAlignment="1">
      <alignment horizontal="center"/>
    </xf>
    <xf numFmtId="0" fontId="13" fillId="18" borderId="8" xfId="0" applyFont="1" applyFill="1" applyBorder="1"/>
    <xf numFmtId="168" fontId="13" fillId="18" borderId="10" xfId="0" applyNumberFormat="1" applyFont="1" applyFill="1" applyBorder="1"/>
    <xf numFmtId="168" fontId="13" fillId="18" borderId="9" xfId="0" applyNumberFormat="1" applyFont="1" applyFill="1" applyBorder="1"/>
    <xf numFmtId="0" fontId="13" fillId="8" borderId="8" xfId="0" applyFont="1" applyFill="1" applyBorder="1"/>
    <xf numFmtId="0" fontId="13" fillId="17" borderId="7" xfId="0" applyFont="1" applyFill="1" applyBorder="1" applyAlignment="1">
      <alignment horizontal="center"/>
    </xf>
    <xf numFmtId="0" fontId="13" fillId="17" borderId="8" xfId="0" applyFont="1" applyFill="1" applyBorder="1"/>
    <xf numFmtId="9" fontId="13" fillId="17" borderId="10" xfId="3" applyFont="1" applyFill="1" applyBorder="1" applyAlignment="1">
      <alignment horizontal="center"/>
    </xf>
    <xf numFmtId="9" fontId="13" fillId="17" borderId="17" xfId="3" applyFont="1" applyFill="1" applyBorder="1" applyAlignment="1">
      <alignment horizontal="center"/>
    </xf>
    <xf numFmtId="9" fontId="13" fillId="17" borderId="9" xfId="3" applyFont="1" applyFill="1" applyBorder="1" applyAlignment="1">
      <alignment horizontal="center"/>
    </xf>
    <xf numFmtId="168" fontId="13" fillId="17" borderId="10" xfId="0" applyNumberFormat="1" applyFont="1" applyFill="1" applyBorder="1"/>
    <xf numFmtId="168" fontId="13" fillId="17" borderId="9" xfId="0" applyNumberFormat="1" applyFont="1" applyFill="1" applyBorder="1"/>
    <xf numFmtId="0" fontId="13" fillId="6" borderId="0" xfId="0" applyFont="1" applyFill="1"/>
    <xf numFmtId="0" fontId="13" fillId="0" borderId="14" xfId="0" applyFont="1" applyBorder="1"/>
    <xf numFmtId="0" fontId="13" fillId="0" borderId="16" xfId="0" applyFont="1" applyBorder="1" applyAlignment="1">
      <alignment horizontal="center"/>
    </xf>
    <xf numFmtId="0" fontId="13" fillId="0" borderId="16" xfId="0" applyFont="1" applyBorder="1"/>
    <xf numFmtId="168" fontId="13" fillId="0" borderId="16" xfId="0" applyNumberFormat="1" applyFont="1" applyBorder="1"/>
    <xf numFmtId="0" fontId="13" fillId="8" borderId="7" xfId="0" applyFont="1" applyFill="1" applyBorder="1" applyAlignment="1">
      <alignment horizontal="center"/>
    </xf>
    <xf numFmtId="0" fontId="13" fillId="19" borderId="7" xfId="0" applyFont="1" applyFill="1" applyBorder="1" applyAlignment="1">
      <alignment horizontal="center"/>
    </xf>
    <xf numFmtId="168" fontId="13" fillId="7" borderId="0" xfId="0" applyNumberFormat="1" applyFont="1" applyFill="1"/>
    <xf numFmtId="168" fontId="0" fillId="0" borderId="0" xfId="0" applyNumberFormat="1"/>
    <xf numFmtId="168" fontId="13" fillId="6" borderId="0" xfId="0" applyNumberFormat="1" applyFont="1" applyFill="1"/>
    <xf numFmtId="9" fontId="0" fillId="0" borderId="0" xfId="0" applyNumberFormat="1"/>
    <xf numFmtId="168" fontId="0" fillId="8" borderId="0" xfId="0" applyNumberFormat="1" applyFill="1"/>
    <xf numFmtId="168" fontId="0" fillId="9" borderId="0" xfId="0" applyNumberFormat="1" applyFill="1"/>
    <xf numFmtId="168" fontId="0" fillId="19" borderId="0" xfId="0" applyNumberFormat="1" applyFill="1"/>
    <xf numFmtId="0" fontId="13" fillId="10" borderId="0" xfId="0" applyFont="1" applyFill="1"/>
    <xf numFmtId="168" fontId="13" fillId="11" borderId="0" xfId="0" applyNumberFormat="1" applyFont="1" applyFill="1"/>
    <xf numFmtId="168" fontId="13" fillId="0" borderId="0" xfId="0" applyNumberFormat="1" applyFont="1"/>
    <xf numFmtId="0" fontId="25" fillId="0" borderId="0" xfId="0" applyFont="1" applyAlignment="1">
      <alignment horizontal="center"/>
    </xf>
    <xf numFmtId="0" fontId="0" fillId="8" borderId="0" xfId="0" applyFill="1"/>
    <xf numFmtId="0" fontId="0" fillId="9" borderId="0" xfId="0" applyFill="1"/>
    <xf numFmtId="0" fontId="0" fillId="19" borderId="0" xfId="0" applyFill="1"/>
    <xf numFmtId="0" fontId="13" fillId="11" borderId="0" xfId="0" applyFont="1" applyFill="1"/>
    <xf numFmtId="0" fontId="2" fillId="4" borderId="0" xfId="0" applyFont="1" applyFill="1" applyAlignment="1">
      <alignment horizontal="left" indent="2"/>
    </xf>
    <xf numFmtId="0" fontId="10" fillId="0" borderId="0" xfId="0" applyFont="1" applyAlignment="1">
      <alignment horizontal="right" vertical="top"/>
    </xf>
    <xf numFmtId="0" fontId="7" fillId="0" borderId="0" xfId="0" applyFont="1" applyAlignment="1">
      <alignment horizontal="right"/>
    </xf>
    <xf numFmtId="10" fontId="13" fillId="0" borderId="0" xfId="0" applyNumberFormat="1" applyFont="1" applyAlignment="1">
      <alignment horizontal="right"/>
    </xf>
    <xf numFmtId="168" fontId="13" fillId="18" borderId="8" xfId="2" applyNumberFormat="1" applyFont="1" applyFill="1" applyBorder="1"/>
    <xf numFmtId="9" fontId="13" fillId="0" borderId="0" xfId="3" applyFont="1" applyBorder="1" applyAlignment="1">
      <alignment horizontal="right"/>
    </xf>
    <xf numFmtId="168" fontId="13" fillId="0" borderId="0" xfId="2" applyNumberFormat="1" applyFont="1" applyBorder="1"/>
    <xf numFmtId="9" fontId="13" fillId="0" borderId="0" xfId="3" applyFont="1" applyFill="1" applyBorder="1" applyAlignment="1">
      <alignment horizontal="right"/>
    </xf>
    <xf numFmtId="0" fontId="13" fillId="0" borderId="0" xfId="0" applyFont="1" applyAlignment="1">
      <alignment horizontal="right"/>
    </xf>
    <xf numFmtId="9" fontId="13" fillId="0" borderId="0" xfId="3" applyFont="1" applyBorder="1" applyAlignment="1">
      <alignment horizontal="center"/>
    </xf>
    <xf numFmtId="168" fontId="13" fillId="8" borderId="8" xfId="2" applyNumberFormat="1" applyFont="1" applyFill="1" applyBorder="1"/>
    <xf numFmtId="168" fontId="13" fillId="19" borderId="8" xfId="2" applyNumberFormat="1" applyFont="1" applyFill="1" applyBorder="1"/>
    <xf numFmtId="9" fontId="13" fillId="17" borderId="8" xfId="3" applyFont="1" applyFill="1" applyBorder="1" applyAlignment="1">
      <alignment horizontal="center"/>
    </xf>
    <xf numFmtId="0" fontId="29" fillId="0" borderId="0" xfId="0" applyFont="1" applyAlignment="1">
      <alignment horizontal="left" wrapText="1"/>
    </xf>
    <xf numFmtId="0" fontId="29" fillId="4" borderId="0" xfId="0" applyFont="1" applyFill="1" applyAlignment="1">
      <alignment horizontal="left" wrapText="1"/>
    </xf>
    <xf numFmtId="0" fontId="30" fillId="4" borderId="0" xfId="0" applyFont="1" applyFill="1" applyAlignment="1">
      <alignment wrapText="1"/>
    </xf>
    <xf numFmtId="0" fontId="29" fillId="16" borderId="0" xfId="0" applyFont="1" applyFill="1" applyAlignment="1">
      <alignment horizontal="left" wrapText="1"/>
    </xf>
    <xf numFmtId="0" fontId="29" fillId="4" borderId="0" xfId="0" applyFont="1" applyFill="1" applyAlignment="1">
      <alignment horizontal="left" vertical="top" wrapText="1"/>
    </xf>
    <xf numFmtId="0" fontId="29" fillId="3" borderId="0" xfId="0" applyFont="1" applyFill="1" applyAlignment="1">
      <alignment horizontal="left" wrapText="1"/>
    </xf>
    <xf numFmtId="0" fontId="29" fillId="0" borderId="0" xfId="0" applyFont="1" applyAlignment="1">
      <alignment horizontal="center" wrapText="1"/>
    </xf>
    <xf numFmtId="0" fontId="2" fillId="2" borderId="4" xfId="0" applyFont="1" applyFill="1" applyBorder="1" applyAlignment="1">
      <alignment horizontal="left" vertical="top"/>
    </xf>
    <xf numFmtId="0" fontId="31" fillId="0" borderId="0" xfId="0" applyFont="1" applyAlignment="1">
      <alignment horizontal="left" wrapText="1"/>
    </xf>
    <xf numFmtId="165" fontId="3" fillId="13" borderId="0" xfId="1" applyNumberFormat="1" applyFont="1" applyFill="1" applyBorder="1" applyAlignment="1">
      <alignment horizontal="right"/>
    </xf>
    <xf numFmtId="167" fontId="3" fillId="13" borderId="0" xfId="1" applyNumberFormat="1" applyFont="1" applyFill="1" applyBorder="1" applyAlignment="1">
      <alignment horizontal="right"/>
    </xf>
    <xf numFmtId="171" fontId="0" fillId="0" borderId="3" xfId="0" applyNumberFormat="1" applyBorder="1"/>
    <xf numFmtId="0" fontId="22" fillId="4" borderId="0" xfId="0" applyFont="1" applyFill="1" applyAlignment="1">
      <alignment horizontal="center"/>
    </xf>
    <xf numFmtId="43" fontId="22" fillId="4" borderId="0" xfId="1" applyFont="1" applyFill="1" applyBorder="1" applyAlignment="1">
      <alignment horizontal="right"/>
    </xf>
    <xf numFmtId="165" fontId="22" fillId="4" borderId="0" xfId="1" applyNumberFormat="1" applyFont="1" applyFill="1" applyBorder="1" applyAlignment="1">
      <alignment horizontal="right"/>
    </xf>
    <xf numFmtId="0" fontId="7" fillId="0" borderId="0" xfId="0" applyFont="1" applyAlignment="1">
      <alignment horizontal="left"/>
    </xf>
    <xf numFmtId="0" fontId="32" fillId="0" borderId="0" xfId="0" applyFont="1" applyAlignment="1">
      <alignment horizontal="left"/>
    </xf>
    <xf numFmtId="0" fontId="7" fillId="0" borderId="0" xfId="0" applyFont="1" applyAlignment="1">
      <alignment horizontal="left" wrapText="1"/>
    </xf>
    <xf numFmtId="165" fontId="10" fillId="20" borderId="0" xfId="1" applyNumberFormat="1" applyFont="1" applyFill="1" applyBorder="1" applyAlignment="1">
      <alignment horizontal="left" vertical="top"/>
    </xf>
    <xf numFmtId="9" fontId="10" fillId="20" borderId="0" xfId="3" applyFont="1" applyFill="1" applyBorder="1" applyAlignment="1">
      <alignment horizontal="center" vertical="top"/>
    </xf>
    <xf numFmtId="0" fontId="3" fillId="20" borderId="0" xfId="0" applyFont="1" applyFill="1" applyAlignment="1">
      <alignment horizontal="left"/>
    </xf>
    <xf numFmtId="0" fontId="2" fillId="20" borderId="0" xfId="0" applyFont="1" applyFill="1" applyAlignment="1">
      <alignment horizontal="left"/>
    </xf>
    <xf numFmtId="0" fontId="10" fillId="20" borderId="0" xfId="0" applyFont="1" applyFill="1" applyAlignment="1">
      <alignment horizontal="left" vertical="top"/>
    </xf>
    <xf numFmtId="3" fontId="3" fillId="0" borderId="0" xfId="1" applyNumberFormat="1" applyFont="1" applyFill="1" applyBorder="1" applyAlignment="1">
      <alignment horizontal="right" vertical="top"/>
    </xf>
    <xf numFmtId="165" fontId="10" fillId="20" borderId="0" xfId="1" applyNumberFormat="1" applyFont="1" applyFill="1" applyBorder="1" applyAlignment="1">
      <alignment horizontal="center" vertical="top"/>
    </xf>
    <xf numFmtId="0" fontId="32" fillId="0" borderId="0" xfId="0" applyFont="1" applyAlignment="1">
      <alignment horizontal="left" wrapText="1"/>
    </xf>
    <xf numFmtId="165" fontId="11" fillId="20" borderId="0" xfId="0" applyNumberFormat="1" applyFont="1" applyFill="1" applyAlignment="1">
      <alignment horizontal="left" vertical="top"/>
    </xf>
    <xf numFmtId="165" fontId="2" fillId="20" borderId="0" xfId="0" applyNumberFormat="1" applyFont="1" applyFill="1" applyAlignment="1">
      <alignment horizontal="left"/>
    </xf>
    <xf numFmtId="165" fontId="3" fillId="21" borderId="0" xfId="1" applyNumberFormat="1" applyFont="1" applyFill="1" applyBorder="1" applyAlignment="1">
      <alignment horizontal="right"/>
    </xf>
    <xf numFmtId="0" fontId="3" fillId="4" borderId="0" xfId="0" applyFont="1" applyFill="1" applyAlignment="1">
      <alignment horizontal="left" vertical="top" wrapText="1"/>
    </xf>
    <xf numFmtId="0" fontId="3" fillId="4" borderId="0" xfId="0" applyFont="1" applyFill="1" applyAlignment="1">
      <alignment horizontal="left" wrapText="1"/>
    </xf>
    <xf numFmtId="0" fontId="1" fillId="4" borderId="0" xfId="0" applyFont="1" applyFill="1" applyAlignment="1">
      <alignment wrapText="1"/>
    </xf>
    <xf numFmtId="16" fontId="3" fillId="4" borderId="0" xfId="0" applyNumberFormat="1" applyFont="1" applyFill="1" applyAlignment="1">
      <alignment horizontal="left" vertical="top" wrapText="1"/>
    </xf>
    <xf numFmtId="0" fontId="3" fillId="4" borderId="0" xfId="0" applyFont="1" applyFill="1" applyAlignment="1">
      <alignment horizontal="center" vertical="top" wrapText="1"/>
    </xf>
    <xf numFmtId="0" fontId="0" fillId="0" borderId="0" xfId="0" applyAlignment="1">
      <alignment wrapText="1"/>
    </xf>
    <xf numFmtId="0" fontId="3" fillId="14" borderId="0" xfId="0" applyFont="1" applyFill="1" applyAlignment="1">
      <alignment horizontal="left" vertical="top" wrapText="1"/>
    </xf>
    <xf numFmtId="0" fontId="0" fillId="4" borderId="0" xfId="0" applyFill="1" applyAlignment="1">
      <alignment wrapText="1"/>
    </xf>
    <xf numFmtId="0" fontId="3" fillId="16" borderId="0" xfId="0" applyFont="1" applyFill="1" applyAlignment="1">
      <alignment horizontal="left" wrapText="1"/>
    </xf>
    <xf numFmtId="0" fontId="0" fillId="16" borderId="0" xfId="0" applyFill="1" applyAlignment="1">
      <alignment wrapText="1"/>
    </xf>
    <xf numFmtId="0" fontId="3" fillId="16" borderId="0" xfId="0" applyFont="1" applyFill="1" applyAlignment="1">
      <alignment horizontal="left" vertical="top" wrapText="1"/>
    </xf>
    <xf numFmtId="0" fontId="0" fillId="0" borderId="0" xfId="0" applyAlignment="1">
      <alignment vertical="top"/>
    </xf>
    <xf numFmtId="0" fontId="0" fillId="0" borderId="0" xfId="0"/>
    <xf numFmtId="0" fontId="2" fillId="4" borderId="0" xfId="0" applyFont="1" applyFill="1" applyAlignment="1">
      <alignment horizontal="left" vertical="top" wrapText="1"/>
    </xf>
    <xf numFmtId="0" fontId="3" fillId="4" borderId="0" xfId="0" applyFont="1" applyFill="1" applyAlignment="1">
      <alignment horizontal="left" vertical="top"/>
    </xf>
    <xf numFmtId="0" fontId="4" fillId="0" borderId="0" xfId="0" applyFont="1" applyAlignment="1">
      <alignment horizontal="left" vertical="top" wrapText="1"/>
    </xf>
    <xf numFmtId="0" fontId="17" fillId="4" borderId="1" xfId="0" applyFont="1" applyFill="1" applyBorder="1" applyAlignment="1">
      <alignment horizontal="left" vertical="top" wrapText="1"/>
    </xf>
    <xf numFmtId="0" fontId="3" fillId="4" borderId="1"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6" xfId="0" applyFont="1" applyFill="1" applyBorder="1" applyAlignment="1">
      <alignment horizontal="left" vertical="top" wrapText="1"/>
    </xf>
    <xf numFmtId="0" fontId="0" fillId="0" borderId="0" xfId="0" applyAlignment="1">
      <alignment vertical="top" wrapText="1"/>
    </xf>
    <xf numFmtId="0" fontId="0" fillId="0" borderId="1" xfId="0" applyBorder="1" applyAlignment="1">
      <alignment vertical="top" wrapText="1"/>
    </xf>
    <xf numFmtId="0" fontId="14" fillId="0" borderId="0" xfId="0" applyFont="1" applyAlignment="1">
      <alignment wrapText="1"/>
    </xf>
    <xf numFmtId="0" fontId="6" fillId="4" borderId="0" xfId="0" applyFont="1" applyFill="1" applyAlignment="1">
      <alignment horizontal="left" wrapText="1"/>
    </xf>
    <xf numFmtId="0" fontId="3" fillId="4" borderId="0" xfId="0" applyFont="1" applyFill="1" applyAlignment="1">
      <alignment wrapText="1"/>
    </xf>
    <xf numFmtId="0" fontId="0" fillId="0" borderId="5" xfId="0" applyBorder="1" applyAlignment="1">
      <alignment vertical="top" wrapText="1"/>
    </xf>
    <xf numFmtId="0" fontId="3" fillId="4" borderId="0" xfId="0" applyFont="1" applyFill="1" applyAlignment="1">
      <alignment vertical="top" wrapText="1"/>
    </xf>
    <xf numFmtId="0" fontId="0" fillId="0" borderId="0" xfId="0" applyBorder="1"/>
    <xf numFmtId="0" fontId="13" fillId="0" borderId="0" xfId="0" applyFont="1" applyBorder="1"/>
    <xf numFmtId="0" fontId="0" fillId="0" borderId="0" xfId="0" applyBorder="1" applyAlignment="1">
      <alignment vertical="center" wrapText="1"/>
    </xf>
    <xf numFmtId="0" fontId="13" fillId="6" borderId="0" xfId="0" applyFont="1" applyFill="1" applyBorder="1"/>
    <xf numFmtId="168" fontId="13" fillId="7" borderId="0" xfId="0" applyNumberFormat="1" applyFont="1" applyFill="1" applyBorder="1"/>
    <xf numFmtId="0" fontId="13" fillId="7" borderId="0" xfId="0" applyFont="1" applyFill="1" applyBorder="1"/>
    <xf numFmtId="0" fontId="0" fillId="8" borderId="0" xfId="0" applyFill="1" applyBorder="1"/>
    <xf numFmtId="0" fontId="0" fillId="9" borderId="0" xfId="0" applyFill="1" applyBorder="1"/>
    <xf numFmtId="0" fontId="0" fillId="19" borderId="0" xfId="0" applyFill="1" applyBorder="1"/>
    <xf numFmtId="0" fontId="13" fillId="10" borderId="0" xfId="0" applyFont="1" applyFill="1" applyBorder="1"/>
    <xf numFmtId="0" fontId="13" fillId="11" borderId="0" xfId="0" applyFont="1" applyFill="1" applyBorder="1"/>
    <xf numFmtId="0" fontId="25" fillId="0" borderId="0" xfId="0" applyFont="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388144</xdr:colOff>
      <xdr:row>0</xdr:row>
      <xdr:rowOff>76200</xdr:rowOff>
    </xdr:from>
    <xdr:to>
      <xdr:col>9</xdr:col>
      <xdr:colOff>197644</xdr:colOff>
      <xdr:row>2</xdr:row>
      <xdr:rowOff>142875</xdr:rowOff>
    </xdr:to>
    <xdr:pic>
      <xdr:nvPicPr>
        <xdr:cNvPr id="2" name="Picture 5">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79419" y="76200"/>
          <a:ext cx="1809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hch%20Northern%20Arterial/Christchurch%20Northern%20Corridor%20-%20ECD%20update%20-%20April%202021%20BCM%20alterations%20Covid%20removed%2029%20July%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Ground improvements m2"/>
      <sheetName val="Drainage KMs"/>
      <sheetName val="Margin summary"/>
      <sheetName val="Pavements m2"/>
      <sheetName val="Bridge m2 - of deck area"/>
      <sheetName val="1.2 - 1.3 Design"/>
      <sheetName val="Lane lengths"/>
      <sheetName val="2.1"/>
      <sheetName val="2.2"/>
      <sheetName val="2.3"/>
      <sheetName val="2.4"/>
      <sheetName val="2.5"/>
      <sheetName val="2.6"/>
      <sheetName val="2.7"/>
      <sheetName val="2.8"/>
      <sheetName val="2.9"/>
      <sheetName val="2.10"/>
      <sheetName val="2.11"/>
      <sheetName val="2.12 P&amp;G"/>
      <sheetName val="3.1 COVID"/>
      <sheetName val="3.2 PI"/>
    </sheetNames>
    <sheetDataSet>
      <sheetData sheetId="0"/>
      <sheetData sheetId="1">
        <row r="5">
          <cell r="F5">
            <v>166661.2000000001</v>
          </cell>
        </row>
      </sheetData>
      <sheetData sheetId="2"/>
      <sheetData sheetId="3">
        <row r="44">
          <cell r="G44">
            <v>7869399.5789678544</v>
          </cell>
        </row>
      </sheetData>
      <sheetData sheetId="4">
        <row r="18">
          <cell r="H18">
            <v>389304.85000000003</v>
          </cell>
        </row>
      </sheetData>
      <sheetData sheetId="5">
        <row r="12">
          <cell r="F12">
            <v>7883.6730000000007</v>
          </cell>
        </row>
      </sheetData>
      <sheetData sheetId="6">
        <row r="6">
          <cell r="O6">
            <v>5507084.8799999999</v>
          </cell>
        </row>
      </sheetData>
      <sheetData sheetId="7"/>
      <sheetData sheetId="8">
        <row r="5">
          <cell r="I5">
            <v>254273.09</v>
          </cell>
        </row>
        <row r="6">
          <cell r="I6">
            <v>1252583.1000000001</v>
          </cell>
        </row>
        <row r="7">
          <cell r="I7">
            <v>166701.97</v>
          </cell>
        </row>
        <row r="27">
          <cell r="I27">
            <v>272502</v>
          </cell>
        </row>
      </sheetData>
      <sheetData sheetId="9">
        <row r="36">
          <cell r="I36">
            <v>51394260.62999998</v>
          </cell>
        </row>
      </sheetData>
      <sheetData sheetId="10">
        <row r="11">
          <cell r="I11">
            <v>12277599.709999999</v>
          </cell>
        </row>
      </sheetData>
      <sheetData sheetId="11">
        <row r="32">
          <cell r="I32">
            <v>21583523.520000007</v>
          </cell>
        </row>
      </sheetData>
      <sheetData sheetId="12">
        <row r="30">
          <cell r="I30">
            <v>39184082.670000009</v>
          </cell>
        </row>
      </sheetData>
      <sheetData sheetId="13">
        <row r="69">
          <cell r="I69">
            <v>40771072.260000005</v>
          </cell>
        </row>
      </sheetData>
      <sheetData sheetId="14"/>
      <sheetData sheetId="15">
        <row r="34">
          <cell r="I34">
            <v>31874239.549999993</v>
          </cell>
        </row>
      </sheetData>
      <sheetData sheetId="16">
        <row r="13">
          <cell r="I13">
            <v>5350680.5399999991</v>
          </cell>
        </row>
      </sheetData>
      <sheetData sheetId="17">
        <row r="22">
          <cell r="I22">
            <v>12031733.230000002</v>
          </cell>
        </row>
      </sheetData>
      <sheetData sheetId="18">
        <row r="10">
          <cell r="I10">
            <v>10198911.209999999</v>
          </cell>
        </row>
      </sheetData>
      <sheetData sheetId="19">
        <row r="32">
          <cell r="I32">
            <v>38775006.260000005</v>
          </cell>
        </row>
        <row r="34">
          <cell r="I34">
            <v>2218331.41</v>
          </cell>
        </row>
      </sheetData>
      <sheetData sheetId="20">
        <row r="22">
          <cell r="F22">
            <v>79058.100000000006</v>
          </cell>
        </row>
        <row r="24">
          <cell r="F24">
            <v>-34080.82</v>
          </cell>
        </row>
        <row r="30">
          <cell r="F30">
            <v>51219.45</v>
          </cell>
        </row>
        <row r="35">
          <cell r="F35">
            <v>648355.77446650178</v>
          </cell>
        </row>
        <row r="71">
          <cell r="G71">
            <v>3341824.9827103531</v>
          </cell>
        </row>
      </sheetData>
      <sheetData sheetId="21">
        <row r="15">
          <cell r="I15">
            <v>8927204.3200000003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4.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7.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8.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YH47"/>
  <sheetViews>
    <sheetView tabSelected="1" view="pageBreakPreview" zoomScaleNormal="100" zoomScaleSheetLayoutView="100" zoomScalePageLayoutView="80" workbookViewId="0">
      <selection activeCell="AZ4" sqref="AZ4"/>
    </sheetView>
  </sheetViews>
  <sheetFormatPr defaultRowHeight="12.75" x14ac:dyDescent="0.2"/>
  <cols>
    <col min="1" max="1" width="6.42578125" style="133" customWidth="1"/>
    <col min="2" max="2" width="53" customWidth="1"/>
    <col min="3" max="3" width="5.85546875" style="106" bestFit="1" customWidth="1"/>
    <col min="4" max="4" width="15.5703125" style="105" customWidth="1"/>
    <col min="5" max="6" width="15" style="105" hidden="1" customWidth="1"/>
    <col min="7" max="11" width="15" style="105" customWidth="1"/>
    <col min="12" max="27" width="15" style="105" hidden="1" customWidth="1"/>
    <col min="28" max="32" width="14.140625" hidden="1" customWidth="1"/>
    <col min="33" max="34" width="12" hidden="1" customWidth="1"/>
    <col min="35" max="35" width="12.140625" hidden="1" customWidth="1"/>
    <col min="36" max="36" width="12.5703125" hidden="1" customWidth="1"/>
    <col min="37" max="37" width="12" hidden="1" customWidth="1"/>
    <col min="38" max="38" width="10.85546875" hidden="1" customWidth="1"/>
    <col min="39" max="39" width="11.5703125" hidden="1" customWidth="1"/>
    <col min="40" max="40" width="12" hidden="1" customWidth="1"/>
    <col min="41" max="41" width="12.28515625" hidden="1" customWidth="1"/>
    <col min="42" max="44" width="12" hidden="1" customWidth="1"/>
    <col min="45" max="45" width="13.7109375" hidden="1" customWidth="1"/>
    <col min="46" max="46" width="12.42578125" hidden="1" customWidth="1"/>
    <col min="47" max="47" width="11.140625" hidden="1" customWidth="1"/>
    <col min="48" max="48" width="12" hidden="1" customWidth="1"/>
    <col min="49" max="49" width="14.140625" hidden="1" customWidth="1"/>
    <col min="50" max="50" width="12" hidden="1" customWidth="1"/>
    <col min="51" max="66" width="9.140625" customWidth="1"/>
    <col min="67" max="90" width="9.140625" style="375" customWidth="1"/>
    <col min="91" max="5390" width="9.140625" style="375"/>
  </cols>
  <sheetData>
    <row r="1" spans="1:5390" ht="20.25" x14ac:dyDescent="0.3">
      <c r="A1" s="246" t="s">
        <v>1391</v>
      </c>
    </row>
    <row r="2" spans="1:5390" s="105" customFormat="1" x14ac:dyDescent="0.2">
      <c r="A2" s="106"/>
      <c r="C2" s="106"/>
      <c r="AH2" s="106"/>
      <c r="BO2" s="376"/>
      <c r="BP2" s="376"/>
      <c r="BQ2" s="376"/>
      <c r="BR2" s="376"/>
      <c r="BS2" s="376"/>
      <c r="BT2" s="376"/>
      <c r="BU2" s="376"/>
      <c r="BV2" s="376"/>
      <c r="BW2" s="376"/>
      <c r="BX2" s="376"/>
      <c r="BY2" s="376"/>
      <c r="BZ2" s="376"/>
      <c r="CA2" s="376"/>
      <c r="CB2" s="376"/>
      <c r="CC2" s="376"/>
      <c r="CD2" s="376"/>
      <c r="CE2" s="376"/>
      <c r="CF2" s="376"/>
      <c r="CG2" s="376"/>
      <c r="CH2" s="376"/>
      <c r="CI2" s="376"/>
      <c r="CJ2" s="376"/>
      <c r="CK2" s="376"/>
      <c r="CL2" s="376"/>
      <c r="CM2" s="376"/>
      <c r="CN2" s="376"/>
      <c r="CO2" s="376"/>
      <c r="CP2" s="376"/>
      <c r="CQ2" s="376"/>
      <c r="CR2" s="376"/>
      <c r="CS2" s="376"/>
      <c r="CT2" s="376"/>
      <c r="CU2" s="376"/>
      <c r="CV2" s="376"/>
      <c r="CW2" s="376"/>
      <c r="CX2" s="376"/>
      <c r="CY2" s="376"/>
      <c r="CZ2" s="376"/>
      <c r="DA2" s="376"/>
      <c r="DB2" s="376"/>
      <c r="DC2" s="376"/>
      <c r="DD2" s="376"/>
      <c r="DE2" s="376"/>
      <c r="DF2" s="376"/>
      <c r="DG2" s="376"/>
      <c r="DH2" s="376"/>
      <c r="DI2" s="376"/>
      <c r="DJ2" s="376"/>
      <c r="DK2" s="376"/>
      <c r="DL2" s="376"/>
      <c r="DM2" s="376"/>
      <c r="DN2" s="376"/>
      <c r="DO2" s="376"/>
      <c r="DP2" s="376"/>
      <c r="DQ2" s="376"/>
      <c r="DR2" s="376"/>
      <c r="DS2" s="376"/>
      <c r="DT2" s="376"/>
      <c r="DU2" s="376"/>
      <c r="DV2" s="376"/>
      <c r="DW2" s="376"/>
      <c r="DX2" s="376"/>
      <c r="DY2" s="376"/>
      <c r="DZ2" s="376"/>
      <c r="EA2" s="376"/>
      <c r="EB2" s="376"/>
      <c r="EC2" s="376"/>
      <c r="ED2" s="376"/>
      <c r="EE2" s="376"/>
      <c r="EF2" s="376"/>
      <c r="EG2" s="376"/>
      <c r="EH2" s="376"/>
      <c r="EI2" s="376"/>
      <c r="EJ2" s="376"/>
      <c r="EK2" s="376"/>
      <c r="EL2" s="376"/>
      <c r="EM2" s="376"/>
      <c r="EN2" s="376"/>
      <c r="EO2" s="376"/>
      <c r="EP2" s="376"/>
      <c r="EQ2" s="376"/>
      <c r="ER2" s="376"/>
      <c r="ES2" s="376"/>
      <c r="ET2" s="376"/>
      <c r="EU2" s="376"/>
      <c r="EV2" s="376"/>
      <c r="EW2" s="376"/>
      <c r="EX2" s="376"/>
      <c r="EY2" s="376"/>
      <c r="EZ2" s="376"/>
      <c r="FA2" s="376"/>
      <c r="FB2" s="376"/>
      <c r="FC2" s="376"/>
      <c r="FD2" s="376"/>
      <c r="FE2" s="376"/>
      <c r="FF2" s="376"/>
      <c r="FG2" s="376"/>
      <c r="FH2" s="376"/>
      <c r="FI2" s="376"/>
      <c r="FJ2" s="376"/>
      <c r="FK2" s="376"/>
      <c r="FL2" s="376"/>
      <c r="FM2" s="376"/>
      <c r="FN2" s="376"/>
      <c r="FO2" s="376"/>
      <c r="FP2" s="376"/>
      <c r="FQ2" s="376"/>
      <c r="FR2" s="376"/>
      <c r="FS2" s="376"/>
      <c r="FT2" s="376"/>
      <c r="FU2" s="376"/>
      <c r="FV2" s="376"/>
      <c r="FW2" s="376"/>
      <c r="FX2" s="376"/>
      <c r="FY2" s="376"/>
      <c r="FZ2" s="376"/>
      <c r="GA2" s="376"/>
      <c r="GB2" s="376"/>
      <c r="GC2" s="376"/>
      <c r="GD2" s="376"/>
      <c r="GE2" s="376"/>
      <c r="GF2" s="376"/>
      <c r="GG2" s="376"/>
      <c r="GH2" s="376"/>
      <c r="GI2" s="376"/>
      <c r="GJ2" s="376"/>
      <c r="GK2" s="376"/>
      <c r="GL2" s="376"/>
      <c r="GM2" s="376"/>
      <c r="GN2" s="376"/>
      <c r="GO2" s="376"/>
      <c r="GP2" s="376"/>
      <c r="GQ2" s="376"/>
      <c r="GR2" s="376"/>
      <c r="GS2" s="376"/>
      <c r="GT2" s="376"/>
      <c r="GU2" s="376"/>
      <c r="GV2" s="376"/>
      <c r="GW2" s="376"/>
      <c r="GX2" s="376"/>
      <c r="GY2" s="376"/>
      <c r="GZ2" s="376"/>
      <c r="HA2" s="376"/>
      <c r="HB2" s="376"/>
      <c r="HC2" s="376"/>
      <c r="HD2" s="376"/>
      <c r="HE2" s="376"/>
      <c r="HF2" s="376"/>
      <c r="HG2" s="376"/>
      <c r="HH2" s="376"/>
      <c r="HI2" s="376"/>
      <c r="HJ2" s="376"/>
      <c r="HK2" s="376"/>
      <c r="HL2" s="376"/>
      <c r="HM2" s="376"/>
      <c r="HN2" s="376"/>
      <c r="HO2" s="376"/>
      <c r="HP2" s="376"/>
      <c r="HQ2" s="376"/>
      <c r="HR2" s="376"/>
      <c r="HS2" s="376"/>
      <c r="HT2" s="376"/>
      <c r="HU2" s="376"/>
      <c r="HV2" s="376"/>
      <c r="HW2" s="376"/>
      <c r="HX2" s="376"/>
      <c r="HY2" s="376"/>
      <c r="HZ2" s="376"/>
      <c r="IA2" s="376"/>
      <c r="IB2" s="376"/>
      <c r="IC2" s="376"/>
      <c r="ID2" s="376"/>
      <c r="IE2" s="376"/>
      <c r="IF2" s="376"/>
      <c r="IG2" s="376"/>
      <c r="IH2" s="376"/>
      <c r="II2" s="376"/>
      <c r="IJ2" s="376"/>
      <c r="IK2" s="376"/>
      <c r="IL2" s="376"/>
      <c r="IM2" s="376"/>
      <c r="IN2" s="376"/>
      <c r="IO2" s="376"/>
      <c r="IP2" s="376"/>
      <c r="IQ2" s="376"/>
      <c r="IR2" s="376"/>
      <c r="IS2" s="376"/>
      <c r="IT2" s="376"/>
      <c r="IU2" s="376"/>
      <c r="IV2" s="376"/>
      <c r="IW2" s="376"/>
      <c r="IX2" s="376"/>
      <c r="IY2" s="376"/>
      <c r="IZ2" s="376"/>
      <c r="JA2" s="376"/>
      <c r="JB2" s="376"/>
      <c r="JC2" s="376"/>
      <c r="JD2" s="376"/>
      <c r="JE2" s="376"/>
      <c r="JF2" s="376"/>
      <c r="JG2" s="376"/>
      <c r="JH2" s="376"/>
      <c r="JI2" s="376"/>
      <c r="JJ2" s="376"/>
      <c r="JK2" s="376"/>
      <c r="JL2" s="376"/>
      <c r="JM2" s="376"/>
      <c r="JN2" s="376"/>
      <c r="JO2" s="376"/>
      <c r="JP2" s="376"/>
      <c r="JQ2" s="376"/>
      <c r="JR2" s="376"/>
      <c r="JS2" s="376"/>
      <c r="JT2" s="376"/>
      <c r="JU2" s="376"/>
      <c r="JV2" s="376"/>
      <c r="JW2" s="376"/>
      <c r="JX2" s="376"/>
      <c r="JY2" s="376"/>
      <c r="JZ2" s="376"/>
      <c r="KA2" s="376"/>
      <c r="KB2" s="376"/>
      <c r="KC2" s="376"/>
      <c r="KD2" s="376"/>
      <c r="KE2" s="376"/>
      <c r="KF2" s="376"/>
      <c r="KG2" s="376"/>
      <c r="KH2" s="376"/>
      <c r="KI2" s="376"/>
      <c r="KJ2" s="376"/>
      <c r="KK2" s="376"/>
      <c r="KL2" s="376"/>
      <c r="KM2" s="376"/>
      <c r="KN2" s="376"/>
      <c r="KO2" s="376"/>
      <c r="KP2" s="376"/>
      <c r="KQ2" s="376"/>
      <c r="KR2" s="376"/>
      <c r="KS2" s="376"/>
      <c r="KT2" s="376"/>
      <c r="KU2" s="376"/>
      <c r="KV2" s="376"/>
      <c r="KW2" s="376"/>
      <c r="KX2" s="376"/>
      <c r="KY2" s="376"/>
      <c r="KZ2" s="376"/>
      <c r="LA2" s="376"/>
      <c r="LB2" s="376"/>
      <c r="LC2" s="376"/>
      <c r="LD2" s="376"/>
      <c r="LE2" s="376"/>
      <c r="LF2" s="376"/>
      <c r="LG2" s="376"/>
      <c r="LH2" s="376"/>
      <c r="LI2" s="376"/>
      <c r="LJ2" s="376"/>
      <c r="LK2" s="376"/>
      <c r="LL2" s="376"/>
      <c r="LM2" s="376"/>
      <c r="LN2" s="376"/>
      <c r="LO2" s="376"/>
      <c r="LP2" s="376"/>
      <c r="LQ2" s="376"/>
      <c r="LR2" s="376"/>
      <c r="LS2" s="376"/>
      <c r="LT2" s="376"/>
      <c r="LU2" s="376"/>
      <c r="LV2" s="376"/>
      <c r="LW2" s="376"/>
      <c r="LX2" s="376"/>
      <c r="LY2" s="376"/>
      <c r="LZ2" s="376"/>
      <c r="MA2" s="376"/>
      <c r="MB2" s="376"/>
      <c r="MC2" s="376"/>
      <c r="MD2" s="376"/>
      <c r="ME2" s="376"/>
      <c r="MF2" s="376"/>
      <c r="MG2" s="376"/>
      <c r="MH2" s="376"/>
      <c r="MI2" s="376"/>
      <c r="MJ2" s="376"/>
      <c r="MK2" s="376"/>
      <c r="ML2" s="376"/>
      <c r="MM2" s="376"/>
      <c r="MN2" s="376"/>
      <c r="MO2" s="376"/>
      <c r="MP2" s="376"/>
      <c r="MQ2" s="376"/>
      <c r="MR2" s="376"/>
      <c r="MS2" s="376"/>
      <c r="MT2" s="376"/>
      <c r="MU2" s="376"/>
      <c r="MV2" s="376"/>
      <c r="MW2" s="376"/>
      <c r="MX2" s="376"/>
      <c r="MY2" s="376"/>
      <c r="MZ2" s="376"/>
      <c r="NA2" s="376"/>
      <c r="NB2" s="376"/>
      <c r="NC2" s="376"/>
      <c r="ND2" s="376"/>
      <c r="NE2" s="376"/>
      <c r="NF2" s="376"/>
      <c r="NG2" s="376"/>
      <c r="NH2" s="376"/>
      <c r="NI2" s="376"/>
      <c r="NJ2" s="376"/>
      <c r="NK2" s="376"/>
      <c r="NL2" s="376"/>
      <c r="NM2" s="376"/>
      <c r="NN2" s="376"/>
      <c r="NO2" s="376"/>
      <c r="NP2" s="376"/>
      <c r="NQ2" s="376"/>
      <c r="NR2" s="376"/>
      <c r="NS2" s="376"/>
      <c r="NT2" s="376"/>
      <c r="NU2" s="376"/>
      <c r="NV2" s="376"/>
      <c r="NW2" s="376"/>
      <c r="NX2" s="376"/>
      <c r="NY2" s="376"/>
      <c r="NZ2" s="376"/>
      <c r="OA2" s="376"/>
      <c r="OB2" s="376"/>
      <c r="OC2" s="376"/>
      <c r="OD2" s="376"/>
      <c r="OE2" s="376"/>
      <c r="OF2" s="376"/>
      <c r="OG2" s="376"/>
      <c r="OH2" s="376"/>
      <c r="OI2" s="376"/>
      <c r="OJ2" s="376"/>
      <c r="OK2" s="376"/>
      <c r="OL2" s="376"/>
      <c r="OM2" s="376"/>
      <c r="ON2" s="376"/>
      <c r="OO2" s="376"/>
      <c r="OP2" s="376"/>
      <c r="OQ2" s="376"/>
      <c r="OR2" s="376"/>
      <c r="OS2" s="376"/>
      <c r="OT2" s="376"/>
      <c r="OU2" s="376"/>
      <c r="OV2" s="376"/>
      <c r="OW2" s="376"/>
      <c r="OX2" s="376"/>
      <c r="OY2" s="376"/>
      <c r="OZ2" s="376"/>
      <c r="PA2" s="376"/>
      <c r="PB2" s="376"/>
      <c r="PC2" s="376"/>
      <c r="PD2" s="376"/>
      <c r="PE2" s="376"/>
      <c r="PF2" s="376"/>
      <c r="PG2" s="376"/>
      <c r="PH2" s="376"/>
      <c r="PI2" s="376"/>
      <c r="PJ2" s="376"/>
      <c r="PK2" s="376"/>
      <c r="PL2" s="376"/>
      <c r="PM2" s="376"/>
      <c r="PN2" s="376"/>
      <c r="PO2" s="376"/>
      <c r="PP2" s="376"/>
      <c r="PQ2" s="376"/>
      <c r="PR2" s="376"/>
      <c r="PS2" s="376"/>
      <c r="PT2" s="376"/>
      <c r="PU2" s="376"/>
      <c r="PV2" s="376"/>
      <c r="PW2" s="376"/>
      <c r="PX2" s="376"/>
      <c r="PY2" s="376"/>
      <c r="PZ2" s="376"/>
      <c r="QA2" s="376"/>
      <c r="QB2" s="376"/>
      <c r="QC2" s="376"/>
      <c r="QD2" s="376"/>
      <c r="QE2" s="376"/>
      <c r="QF2" s="376"/>
      <c r="QG2" s="376"/>
      <c r="QH2" s="376"/>
      <c r="QI2" s="376"/>
      <c r="QJ2" s="376"/>
      <c r="QK2" s="376"/>
      <c r="QL2" s="376"/>
      <c r="QM2" s="376"/>
      <c r="QN2" s="376"/>
      <c r="QO2" s="376"/>
      <c r="QP2" s="376"/>
      <c r="QQ2" s="376"/>
      <c r="QR2" s="376"/>
      <c r="QS2" s="376"/>
      <c r="QT2" s="376"/>
      <c r="QU2" s="376"/>
      <c r="QV2" s="376"/>
      <c r="QW2" s="376"/>
      <c r="QX2" s="376"/>
      <c r="QY2" s="376"/>
      <c r="QZ2" s="376"/>
      <c r="RA2" s="376"/>
      <c r="RB2" s="376"/>
      <c r="RC2" s="376"/>
      <c r="RD2" s="376"/>
      <c r="RE2" s="376"/>
      <c r="RF2" s="376"/>
      <c r="RG2" s="376"/>
      <c r="RH2" s="376"/>
      <c r="RI2" s="376"/>
      <c r="RJ2" s="376"/>
      <c r="RK2" s="376"/>
      <c r="RL2" s="376"/>
      <c r="RM2" s="376"/>
      <c r="RN2" s="376"/>
      <c r="RO2" s="376"/>
      <c r="RP2" s="376"/>
      <c r="RQ2" s="376"/>
      <c r="RR2" s="376"/>
      <c r="RS2" s="376"/>
      <c r="RT2" s="376"/>
      <c r="RU2" s="376"/>
      <c r="RV2" s="376"/>
      <c r="RW2" s="376"/>
      <c r="RX2" s="376"/>
      <c r="RY2" s="376"/>
      <c r="RZ2" s="376"/>
      <c r="SA2" s="376"/>
      <c r="SB2" s="376"/>
      <c r="SC2" s="376"/>
      <c r="SD2" s="376"/>
      <c r="SE2" s="376"/>
      <c r="SF2" s="376"/>
      <c r="SG2" s="376"/>
      <c r="SH2" s="376"/>
      <c r="SI2" s="376"/>
      <c r="SJ2" s="376"/>
      <c r="SK2" s="376"/>
      <c r="SL2" s="376"/>
      <c r="SM2" s="376"/>
      <c r="SN2" s="376"/>
      <c r="SO2" s="376"/>
      <c r="SP2" s="376"/>
      <c r="SQ2" s="376"/>
      <c r="SR2" s="376"/>
      <c r="SS2" s="376"/>
      <c r="ST2" s="376"/>
      <c r="SU2" s="376"/>
      <c r="SV2" s="376"/>
      <c r="SW2" s="376"/>
      <c r="SX2" s="376"/>
      <c r="SY2" s="376"/>
      <c r="SZ2" s="376"/>
      <c r="TA2" s="376"/>
      <c r="TB2" s="376"/>
      <c r="TC2" s="376"/>
      <c r="TD2" s="376"/>
      <c r="TE2" s="376"/>
      <c r="TF2" s="376"/>
      <c r="TG2" s="376"/>
      <c r="TH2" s="376"/>
      <c r="TI2" s="376"/>
      <c r="TJ2" s="376"/>
      <c r="TK2" s="376"/>
      <c r="TL2" s="376"/>
      <c r="TM2" s="376"/>
      <c r="TN2" s="376"/>
      <c r="TO2" s="376"/>
      <c r="TP2" s="376"/>
      <c r="TQ2" s="376"/>
      <c r="TR2" s="376"/>
      <c r="TS2" s="376"/>
      <c r="TT2" s="376"/>
      <c r="TU2" s="376"/>
      <c r="TV2" s="376"/>
      <c r="TW2" s="376"/>
      <c r="TX2" s="376"/>
      <c r="TY2" s="376"/>
      <c r="TZ2" s="376"/>
      <c r="UA2" s="376"/>
      <c r="UB2" s="376"/>
      <c r="UC2" s="376"/>
      <c r="UD2" s="376"/>
      <c r="UE2" s="376"/>
      <c r="UF2" s="376"/>
      <c r="UG2" s="376"/>
      <c r="UH2" s="376"/>
      <c r="UI2" s="376"/>
      <c r="UJ2" s="376"/>
      <c r="UK2" s="376"/>
      <c r="UL2" s="376"/>
      <c r="UM2" s="376"/>
      <c r="UN2" s="376"/>
      <c r="UO2" s="376"/>
      <c r="UP2" s="376"/>
      <c r="UQ2" s="376"/>
      <c r="UR2" s="376"/>
      <c r="US2" s="376"/>
      <c r="UT2" s="376"/>
      <c r="UU2" s="376"/>
      <c r="UV2" s="376"/>
      <c r="UW2" s="376"/>
      <c r="UX2" s="376"/>
      <c r="UY2" s="376"/>
      <c r="UZ2" s="376"/>
      <c r="VA2" s="376"/>
      <c r="VB2" s="376"/>
      <c r="VC2" s="376"/>
      <c r="VD2" s="376"/>
      <c r="VE2" s="376"/>
      <c r="VF2" s="376"/>
      <c r="VG2" s="376"/>
      <c r="VH2" s="376"/>
      <c r="VI2" s="376"/>
      <c r="VJ2" s="376"/>
      <c r="VK2" s="376"/>
      <c r="VL2" s="376"/>
      <c r="VM2" s="376"/>
      <c r="VN2" s="376"/>
      <c r="VO2" s="376"/>
      <c r="VP2" s="376"/>
      <c r="VQ2" s="376"/>
      <c r="VR2" s="376"/>
      <c r="VS2" s="376"/>
      <c r="VT2" s="376"/>
      <c r="VU2" s="376"/>
      <c r="VV2" s="376"/>
      <c r="VW2" s="376"/>
      <c r="VX2" s="376"/>
      <c r="VY2" s="376"/>
      <c r="VZ2" s="376"/>
      <c r="WA2" s="376"/>
      <c r="WB2" s="376"/>
      <c r="WC2" s="376"/>
      <c r="WD2" s="376"/>
      <c r="WE2" s="376"/>
      <c r="WF2" s="376"/>
      <c r="WG2" s="376"/>
      <c r="WH2" s="376"/>
      <c r="WI2" s="376"/>
      <c r="WJ2" s="376"/>
      <c r="WK2" s="376"/>
      <c r="WL2" s="376"/>
      <c r="WM2" s="376"/>
      <c r="WN2" s="376"/>
      <c r="WO2" s="376"/>
      <c r="WP2" s="376"/>
      <c r="WQ2" s="376"/>
      <c r="WR2" s="376"/>
      <c r="WS2" s="376"/>
      <c r="WT2" s="376"/>
      <c r="WU2" s="376"/>
      <c r="WV2" s="376"/>
      <c r="WW2" s="376"/>
      <c r="WX2" s="376"/>
      <c r="WY2" s="376"/>
      <c r="WZ2" s="376"/>
      <c r="XA2" s="376"/>
      <c r="XB2" s="376"/>
      <c r="XC2" s="376"/>
      <c r="XD2" s="376"/>
      <c r="XE2" s="376"/>
      <c r="XF2" s="376"/>
      <c r="XG2" s="376"/>
      <c r="XH2" s="376"/>
      <c r="XI2" s="376"/>
      <c r="XJ2" s="376"/>
      <c r="XK2" s="376"/>
      <c r="XL2" s="376"/>
      <c r="XM2" s="376"/>
      <c r="XN2" s="376"/>
      <c r="XO2" s="376"/>
      <c r="XP2" s="376"/>
      <c r="XQ2" s="376"/>
      <c r="XR2" s="376"/>
      <c r="XS2" s="376"/>
      <c r="XT2" s="376"/>
      <c r="XU2" s="376"/>
      <c r="XV2" s="376"/>
      <c r="XW2" s="376"/>
      <c r="XX2" s="376"/>
      <c r="XY2" s="376"/>
      <c r="XZ2" s="376"/>
      <c r="YA2" s="376"/>
      <c r="YB2" s="376"/>
      <c r="YC2" s="376"/>
      <c r="YD2" s="376"/>
      <c r="YE2" s="376"/>
      <c r="YF2" s="376"/>
      <c r="YG2" s="376"/>
      <c r="YH2" s="376"/>
      <c r="YI2" s="376"/>
      <c r="YJ2" s="376"/>
      <c r="YK2" s="376"/>
      <c r="YL2" s="376"/>
      <c r="YM2" s="376"/>
      <c r="YN2" s="376"/>
      <c r="YO2" s="376"/>
      <c r="YP2" s="376"/>
      <c r="YQ2" s="376"/>
      <c r="YR2" s="376"/>
      <c r="YS2" s="376"/>
      <c r="YT2" s="376"/>
      <c r="YU2" s="376"/>
      <c r="YV2" s="376"/>
      <c r="YW2" s="376"/>
      <c r="YX2" s="376"/>
      <c r="YY2" s="376"/>
      <c r="YZ2" s="376"/>
      <c r="ZA2" s="376"/>
      <c r="ZB2" s="376"/>
      <c r="ZC2" s="376"/>
      <c r="ZD2" s="376"/>
      <c r="ZE2" s="376"/>
      <c r="ZF2" s="376"/>
      <c r="ZG2" s="376"/>
      <c r="ZH2" s="376"/>
      <c r="ZI2" s="376"/>
      <c r="ZJ2" s="376"/>
      <c r="ZK2" s="376"/>
      <c r="ZL2" s="376"/>
      <c r="ZM2" s="376"/>
      <c r="ZN2" s="376"/>
      <c r="ZO2" s="376"/>
      <c r="ZP2" s="376"/>
      <c r="ZQ2" s="376"/>
      <c r="ZR2" s="376"/>
      <c r="ZS2" s="376"/>
      <c r="ZT2" s="376"/>
      <c r="ZU2" s="376"/>
      <c r="ZV2" s="376"/>
      <c r="ZW2" s="376"/>
      <c r="ZX2" s="376"/>
      <c r="ZY2" s="376"/>
      <c r="ZZ2" s="376"/>
      <c r="AAA2" s="376"/>
      <c r="AAB2" s="376"/>
      <c r="AAC2" s="376"/>
      <c r="AAD2" s="376"/>
      <c r="AAE2" s="376"/>
      <c r="AAF2" s="376"/>
      <c r="AAG2" s="376"/>
      <c r="AAH2" s="376"/>
      <c r="AAI2" s="376"/>
      <c r="AAJ2" s="376"/>
      <c r="AAK2" s="376"/>
      <c r="AAL2" s="376"/>
      <c r="AAM2" s="376"/>
      <c r="AAN2" s="376"/>
      <c r="AAO2" s="376"/>
      <c r="AAP2" s="376"/>
      <c r="AAQ2" s="376"/>
      <c r="AAR2" s="376"/>
      <c r="AAS2" s="376"/>
      <c r="AAT2" s="376"/>
      <c r="AAU2" s="376"/>
      <c r="AAV2" s="376"/>
      <c r="AAW2" s="376"/>
      <c r="AAX2" s="376"/>
      <c r="AAY2" s="376"/>
      <c r="AAZ2" s="376"/>
      <c r="ABA2" s="376"/>
      <c r="ABB2" s="376"/>
      <c r="ABC2" s="376"/>
      <c r="ABD2" s="376"/>
      <c r="ABE2" s="376"/>
      <c r="ABF2" s="376"/>
      <c r="ABG2" s="376"/>
      <c r="ABH2" s="376"/>
      <c r="ABI2" s="376"/>
      <c r="ABJ2" s="376"/>
      <c r="ABK2" s="376"/>
      <c r="ABL2" s="376"/>
      <c r="ABM2" s="376"/>
      <c r="ABN2" s="376"/>
      <c r="ABO2" s="376"/>
      <c r="ABP2" s="376"/>
      <c r="ABQ2" s="376"/>
      <c r="ABR2" s="376"/>
      <c r="ABS2" s="376"/>
      <c r="ABT2" s="376"/>
      <c r="ABU2" s="376"/>
      <c r="ABV2" s="376"/>
      <c r="ABW2" s="376"/>
      <c r="ABX2" s="376"/>
      <c r="ABY2" s="376"/>
      <c r="ABZ2" s="376"/>
      <c r="ACA2" s="376"/>
      <c r="ACB2" s="376"/>
      <c r="ACC2" s="376"/>
      <c r="ACD2" s="376"/>
      <c r="ACE2" s="376"/>
      <c r="ACF2" s="376"/>
      <c r="ACG2" s="376"/>
      <c r="ACH2" s="376"/>
      <c r="ACI2" s="376"/>
      <c r="ACJ2" s="376"/>
      <c r="ACK2" s="376"/>
      <c r="ACL2" s="376"/>
      <c r="ACM2" s="376"/>
      <c r="ACN2" s="376"/>
      <c r="ACO2" s="376"/>
      <c r="ACP2" s="376"/>
      <c r="ACQ2" s="376"/>
      <c r="ACR2" s="376"/>
      <c r="ACS2" s="376"/>
      <c r="ACT2" s="376"/>
      <c r="ACU2" s="376"/>
      <c r="ACV2" s="376"/>
      <c r="ACW2" s="376"/>
      <c r="ACX2" s="376"/>
      <c r="ACY2" s="376"/>
      <c r="ACZ2" s="376"/>
      <c r="ADA2" s="376"/>
      <c r="ADB2" s="376"/>
      <c r="ADC2" s="376"/>
      <c r="ADD2" s="376"/>
      <c r="ADE2" s="376"/>
      <c r="ADF2" s="376"/>
      <c r="ADG2" s="376"/>
      <c r="ADH2" s="376"/>
      <c r="ADI2" s="376"/>
      <c r="ADJ2" s="376"/>
      <c r="ADK2" s="376"/>
      <c r="ADL2" s="376"/>
      <c r="ADM2" s="376"/>
      <c r="ADN2" s="376"/>
      <c r="ADO2" s="376"/>
      <c r="ADP2" s="376"/>
      <c r="ADQ2" s="376"/>
      <c r="ADR2" s="376"/>
      <c r="ADS2" s="376"/>
      <c r="ADT2" s="376"/>
      <c r="ADU2" s="376"/>
      <c r="ADV2" s="376"/>
      <c r="ADW2" s="376"/>
      <c r="ADX2" s="376"/>
      <c r="ADY2" s="376"/>
      <c r="ADZ2" s="376"/>
      <c r="AEA2" s="376"/>
      <c r="AEB2" s="376"/>
      <c r="AEC2" s="376"/>
      <c r="AED2" s="376"/>
      <c r="AEE2" s="376"/>
      <c r="AEF2" s="376"/>
      <c r="AEG2" s="376"/>
      <c r="AEH2" s="376"/>
      <c r="AEI2" s="376"/>
      <c r="AEJ2" s="376"/>
      <c r="AEK2" s="376"/>
      <c r="AEL2" s="376"/>
      <c r="AEM2" s="376"/>
      <c r="AEN2" s="376"/>
      <c r="AEO2" s="376"/>
      <c r="AEP2" s="376"/>
      <c r="AEQ2" s="376"/>
      <c r="AER2" s="376"/>
      <c r="AES2" s="376"/>
      <c r="AET2" s="376"/>
      <c r="AEU2" s="376"/>
      <c r="AEV2" s="376"/>
      <c r="AEW2" s="376"/>
      <c r="AEX2" s="376"/>
      <c r="AEY2" s="376"/>
      <c r="AEZ2" s="376"/>
      <c r="AFA2" s="376"/>
      <c r="AFB2" s="376"/>
      <c r="AFC2" s="376"/>
      <c r="AFD2" s="376"/>
      <c r="AFE2" s="376"/>
      <c r="AFF2" s="376"/>
      <c r="AFG2" s="376"/>
      <c r="AFH2" s="376"/>
      <c r="AFI2" s="376"/>
      <c r="AFJ2" s="376"/>
      <c r="AFK2" s="376"/>
      <c r="AFL2" s="376"/>
      <c r="AFM2" s="376"/>
      <c r="AFN2" s="376"/>
      <c r="AFO2" s="376"/>
      <c r="AFP2" s="376"/>
      <c r="AFQ2" s="376"/>
      <c r="AFR2" s="376"/>
      <c r="AFS2" s="376"/>
      <c r="AFT2" s="376"/>
      <c r="AFU2" s="376"/>
      <c r="AFV2" s="376"/>
      <c r="AFW2" s="376"/>
      <c r="AFX2" s="376"/>
      <c r="AFY2" s="376"/>
      <c r="AFZ2" s="376"/>
      <c r="AGA2" s="376"/>
      <c r="AGB2" s="376"/>
      <c r="AGC2" s="376"/>
      <c r="AGD2" s="376"/>
      <c r="AGE2" s="376"/>
      <c r="AGF2" s="376"/>
      <c r="AGG2" s="376"/>
      <c r="AGH2" s="376"/>
      <c r="AGI2" s="376"/>
      <c r="AGJ2" s="376"/>
      <c r="AGK2" s="376"/>
      <c r="AGL2" s="376"/>
      <c r="AGM2" s="376"/>
      <c r="AGN2" s="376"/>
      <c r="AGO2" s="376"/>
      <c r="AGP2" s="376"/>
      <c r="AGQ2" s="376"/>
      <c r="AGR2" s="376"/>
      <c r="AGS2" s="376"/>
      <c r="AGT2" s="376"/>
      <c r="AGU2" s="376"/>
      <c r="AGV2" s="376"/>
      <c r="AGW2" s="376"/>
      <c r="AGX2" s="376"/>
      <c r="AGY2" s="376"/>
      <c r="AGZ2" s="376"/>
      <c r="AHA2" s="376"/>
      <c r="AHB2" s="376"/>
      <c r="AHC2" s="376"/>
      <c r="AHD2" s="376"/>
      <c r="AHE2" s="376"/>
      <c r="AHF2" s="376"/>
      <c r="AHG2" s="376"/>
      <c r="AHH2" s="376"/>
      <c r="AHI2" s="376"/>
      <c r="AHJ2" s="376"/>
      <c r="AHK2" s="376"/>
      <c r="AHL2" s="376"/>
      <c r="AHM2" s="376"/>
      <c r="AHN2" s="376"/>
      <c r="AHO2" s="376"/>
      <c r="AHP2" s="376"/>
      <c r="AHQ2" s="376"/>
      <c r="AHR2" s="376"/>
      <c r="AHS2" s="376"/>
      <c r="AHT2" s="376"/>
      <c r="AHU2" s="376"/>
      <c r="AHV2" s="376"/>
      <c r="AHW2" s="376"/>
      <c r="AHX2" s="376"/>
      <c r="AHY2" s="376"/>
      <c r="AHZ2" s="376"/>
      <c r="AIA2" s="376"/>
      <c r="AIB2" s="376"/>
      <c r="AIC2" s="376"/>
      <c r="AID2" s="376"/>
      <c r="AIE2" s="376"/>
      <c r="AIF2" s="376"/>
      <c r="AIG2" s="376"/>
      <c r="AIH2" s="376"/>
      <c r="AII2" s="376"/>
      <c r="AIJ2" s="376"/>
      <c r="AIK2" s="376"/>
      <c r="AIL2" s="376"/>
      <c r="AIM2" s="376"/>
      <c r="AIN2" s="376"/>
      <c r="AIO2" s="376"/>
      <c r="AIP2" s="376"/>
      <c r="AIQ2" s="376"/>
      <c r="AIR2" s="376"/>
      <c r="AIS2" s="376"/>
      <c r="AIT2" s="376"/>
      <c r="AIU2" s="376"/>
      <c r="AIV2" s="376"/>
      <c r="AIW2" s="376"/>
      <c r="AIX2" s="376"/>
      <c r="AIY2" s="376"/>
      <c r="AIZ2" s="376"/>
      <c r="AJA2" s="376"/>
      <c r="AJB2" s="376"/>
      <c r="AJC2" s="376"/>
      <c r="AJD2" s="376"/>
      <c r="AJE2" s="376"/>
      <c r="AJF2" s="376"/>
      <c r="AJG2" s="376"/>
      <c r="AJH2" s="376"/>
      <c r="AJI2" s="376"/>
      <c r="AJJ2" s="376"/>
      <c r="AJK2" s="376"/>
      <c r="AJL2" s="376"/>
      <c r="AJM2" s="376"/>
      <c r="AJN2" s="376"/>
      <c r="AJO2" s="376"/>
      <c r="AJP2" s="376"/>
      <c r="AJQ2" s="376"/>
      <c r="AJR2" s="376"/>
      <c r="AJS2" s="376"/>
      <c r="AJT2" s="376"/>
      <c r="AJU2" s="376"/>
      <c r="AJV2" s="376"/>
      <c r="AJW2" s="376"/>
      <c r="AJX2" s="376"/>
      <c r="AJY2" s="376"/>
      <c r="AJZ2" s="376"/>
      <c r="AKA2" s="376"/>
      <c r="AKB2" s="376"/>
      <c r="AKC2" s="376"/>
      <c r="AKD2" s="376"/>
      <c r="AKE2" s="376"/>
      <c r="AKF2" s="376"/>
      <c r="AKG2" s="376"/>
      <c r="AKH2" s="376"/>
      <c r="AKI2" s="376"/>
      <c r="AKJ2" s="376"/>
      <c r="AKK2" s="376"/>
      <c r="AKL2" s="376"/>
      <c r="AKM2" s="376"/>
      <c r="AKN2" s="376"/>
      <c r="AKO2" s="376"/>
      <c r="AKP2" s="376"/>
      <c r="AKQ2" s="376"/>
      <c r="AKR2" s="376"/>
      <c r="AKS2" s="376"/>
      <c r="AKT2" s="376"/>
      <c r="AKU2" s="376"/>
      <c r="AKV2" s="376"/>
      <c r="AKW2" s="376"/>
      <c r="AKX2" s="376"/>
      <c r="AKY2" s="376"/>
      <c r="AKZ2" s="376"/>
      <c r="ALA2" s="376"/>
      <c r="ALB2" s="376"/>
      <c r="ALC2" s="376"/>
      <c r="ALD2" s="376"/>
      <c r="ALE2" s="376"/>
      <c r="ALF2" s="376"/>
      <c r="ALG2" s="376"/>
      <c r="ALH2" s="376"/>
      <c r="ALI2" s="376"/>
      <c r="ALJ2" s="376"/>
      <c r="ALK2" s="376"/>
      <c r="ALL2" s="376"/>
      <c r="ALM2" s="376"/>
      <c r="ALN2" s="376"/>
      <c r="ALO2" s="376"/>
      <c r="ALP2" s="376"/>
      <c r="ALQ2" s="376"/>
      <c r="ALR2" s="376"/>
      <c r="ALS2" s="376"/>
      <c r="ALT2" s="376"/>
      <c r="ALU2" s="376"/>
      <c r="ALV2" s="376"/>
      <c r="ALW2" s="376"/>
      <c r="ALX2" s="376"/>
      <c r="ALY2" s="376"/>
      <c r="ALZ2" s="376"/>
      <c r="AMA2" s="376"/>
      <c r="AMB2" s="376"/>
      <c r="AMC2" s="376"/>
      <c r="AMD2" s="376"/>
      <c r="AME2" s="376"/>
      <c r="AMF2" s="376"/>
      <c r="AMG2" s="376"/>
      <c r="AMH2" s="376"/>
      <c r="AMI2" s="376"/>
      <c r="AMJ2" s="376"/>
      <c r="AMK2" s="376"/>
      <c r="AML2" s="376"/>
      <c r="AMM2" s="376"/>
      <c r="AMN2" s="376"/>
      <c r="AMO2" s="376"/>
      <c r="AMP2" s="376"/>
      <c r="AMQ2" s="376"/>
      <c r="AMR2" s="376"/>
      <c r="AMS2" s="376"/>
      <c r="AMT2" s="376"/>
      <c r="AMU2" s="376"/>
      <c r="AMV2" s="376"/>
      <c r="AMW2" s="376"/>
      <c r="AMX2" s="376"/>
      <c r="AMY2" s="376"/>
      <c r="AMZ2" s="376"/>
      <c r="ANA2" s="376"/>
      <c r="ANB2" s="376"/>
      <c r="ANC2" s="376"/>
      <c r="AND2" s="376"/>
      <c r="ANE2" s="376"/>
      <c r="ANF2" s="376"/>
      <c r="ANG2" s="376"/>
      <c r="ANH2" s="376"/>
      <c r="ANI2" s="376"/>
      <c r="ANJ2" s="376"/>
      <c r="ANK2" s="376"/>
      <c r="ANL2" s="376"/>
      <c r="ANM2" s="376"/>
      <c r="ANN2" s="376"/>
      <c r="ANO2" s="376"/>
      <c r="ANP2" s="376"/>
      <c r="ANQ2" s="376"/>
      <c r="ANR2" s="376"/>
      <c r="ANS2" s="376"/>
      <c r="ANT2" s="376"/>
      <c r="ANU2" s="376"/>
      <c r="ANV2" s="376"/>
      <c r="ANW2" s="376"/>
      <c r="ANX2" s="376"/>
      <c r="ANY2" s="376"/>
      <c r="ANZ2" s="376"/>
      <c r="AOA2" s="376"/>
      <c r="AOB2" s="376"/>
      <c r="AOC2" s="376"/>
      <c r="AOD2" s="376"/>
      <c r="AOE2" s="376"/>
      <c r="AOF2" s="376"/>
      <c r="AOG2" s="376"/>
      <c r="AOH2" s="376"/>
      <c r="AOI2" s="376"/>
      <c r="AOJ2" s="376"/>
      <c r="AOK2" s="376"/>
      <c r="AOL2" s="376"/>
      <c r="AOM2" s="376"/>
      <c r="AON2" s="376"/>
      <c r="AOO2" s="376"/>
      <c r="AOP2" s="376"/>
      <c r="AOQ2" s="376"/>
      <c r="AOR2" s="376"/>
      <c r="AOS2" s="376"/>
      <c r="AOT2" s="376"/>
      <c r="AOU2" s="376"/>
      <c r="AOV2" s="376"/>
      <c r="AOW2" s="376"/>
      <c r="AOX2" s="376"/>
      <c r="AOY2" s="376"/>
      <c r="AOZ2" s="376"/>
      <c r="APA2" s="376"/>
      <c r="APB2" s="376"/>
      <c r="APC2" s="376"/>
      <c r="APD2" s="376"/>
      <c r="APE2" s="376"/>
      <c r="APF2" s="376"/>
      <c r="APG2" s="376"/>
      <c r="APH2" s="376"/>
      <c r="API2" s="376"/>
      <c r="APJ2" s="376"/>
      <c r="APK2" s="376"/>
      <c r="APL2" s="376"/>
      <c r="APM2" s="376"/>
      <c r="APN2" s="376"/>
      <c r="APO2" s="376"/>
      <c r="APP2" s="376"/>
      <c r="APQ2" s="376"/>
      <c r="APR2" s="376"/>
      <c r="APS2" s="376"/>
      <c r="APT2" s="376"/>
      <c r="APU2" s="376"/>
      <c r="APV2" s="376"/>
      <c r="APW2" s="376"/>
      <c r="APX2" s="376"/>
      <c r="APY2" s="376"/>
      <c r="APZ2" s="376"/>
      <c r="AQA2" s="376"/>
      <c r="AQB2" s="376"/>
      <c r="AQC2" s="376"/>
      <c r="AQD2" s="376"/>
      <c r="AQE2" s="376"/>
      <c r="AQF2" s="376"/>
      <c r="AQG2" s="376"/>
      <c r="AQH2" s="376"/>
      <c r="AQI2" s="376"/>
      <c r="AQJ2" s="376"/>
      <c r="AQK2" s="376"/>
      <c r="AQL2" s="376"/>
      <c r="AQM2" s="376"/>
      <c r="AQN2" s="376"/>
      <c r="AQO2" s="376"/>
      <c r="AQP2" s="376"/>
      <c r="AQQ2" s="376"/>
      <c r="AQR2" s="376"/>
      <c r="AQS2" s="376"/>
      <c r="AQT2" s="376"/>
      <c r="AQU2" s="376"/>
      <c r="AQV2" s="376"/>
      <c r="AQW2" s="376"/>
      <c r="AQX2" s="376"/>
      <c r="AQY2" s="376"/>
      <c r="AQZ2" s="376"/>
      <c r="ARA2" s="376"/>
      <c r="ARB2" s="376"/>
      <c r="ARC2" s="376"/>
      <c r="ARD2" s="376"/>
      <c r="ARE2" s="376"/>
      <c r="ARF2" s="376"/>
      <c r="ARG2" s="376"/>
      <c r="ARH2" s="376"/>
      <c r="ARI2" s="376"/>
      <c r="ARJ2" s="376"/>
      <c r="ARK2" s="376"/>
      <c r="ARL2" s="376"/>
      <c r="ARM2" s="376"/>
      <c r="ARN2" s="376"/>
      <c r="ARO2" s="376"/>
      <c r="ARP2" s="376"/>
      <c r="ARQ2" s="376"/>
      <c r="ARR2" s="376"/>
      <c r="ARS2" s="376"/>
      <c r="ART2" s="376"/>
      <c r="ARU2" s="376"/>
      <c r="ARV2" s="376"/>
      <c r="ARW2" s="376"/>
      <c r="ARX2" s="376"/>
      <c r="ARY2" s="376"/>
      <c r="ARZ2" s="376"/>
      <c r="ASA2" s="376"/>
      <c r="ASB2" s="376"/>
      <c r="ASC2" s="376"/>
      <c r="ASD2" s="376"/>
      <c r="ASE2" s="376"/>
      <c r="ASF2" s="376"/>
      <c r="ASG2" s="376"/>
      <c r="ASH2" s="376"/>
      <c r="ASI2" s="376"/>
      <c r="ASJ2" s="376"/>
      <c r="ASK2" s="376"/>
      <c r="ASL2" s="376"/>
      <c r="ASM2" s="376"/>
      <c r="ASN2" s="376"/>
      <c r="ASO2" s="376"/>
      <c r="ASP2" s="376"/>
      <c r="ASQ2" s="376"/>
      <c r="ASR2" s="376"/>
      <c r="ASS2" s="376"/>
      <c r="AST2" s="376"/>
      <c r="ASU2" s="376"/>
      <c r="ASV2" s="376"/>
      <c r="ASW2" s="376"/>
      <c r="ASX2" s="376"/>
      <c r="ASY2" s="376"/>
      <c r="ASZ2" s="376"/>
      <c r="ATA2" s="376"/>
      <c r="ATB2" s="376"/>
      <c r="ATC2" s="376"/>
      <c r="ATD2" s="376"/>
      <c r="ATE2" s="376"/>
      <c r="ATF2" s="376"/>
      <c r="ATG2" s="376"/>
      <c r="ATH2" s="376"/>
      <c r="ATI2" s="376"/>
      <c r="ATJ2" s="376"/>
      <c r="ATK2" s="376"/>
      <c r="ATL2" s="376"/>
      <c r="ATM2" s="376"/>
      <c r="ATN2" s="376"/>
      <c r="ATO2" s="376"/>
      <c r="ATP2" s="376"/>
      <c r="ATQ2" s="376"/>
      <c r="ATR2" s="376"/>
      <c r="ATS2" s="376"/>
      <c r="ATT2" s="376"/>
      <c r="ATU2" s="376"/>
      <c r="ATV2" s="376"/>
      <c r="ATW2" s="376"/>
      <c r="ATX2" s="376"/>
      <c r="ATY2" s="376"/>
      <c r="ATZ2" s="376"/>
      <c r="AUA2" s="376"/>
      <c r="AUB2" s="376"/>
      <c r="AUC2" s="376"/>
      <c r="AUD2" s="376"/>
      <c r="AUE2" s="376"/>
      <c r="AUF2" s="376"/>
      <c r="AUG2" s="376"/>
      <c r="AUH2" s="376"/>
      <c r="AUI2" s="376"/>
      <c r="AUJ2" s="376"/>
      <c r="AUK2" s="376"/>
      <c r="AUL2" s="376"/>
      <c r="AUM2" s="376"/>
      <c r="AUN2" s="376"/>
      <c r="AUO2" s="376"/>
      <c r="AUP2" s="376"/>
      <c r="AUQ2" s="376"/>
      <c r="AUR2" s="376"/>
      <c r="AUS2" s="376"/>
      <c r="AUT2" s="376"/>
      <c r="AUU2" s="376"/>
      <c r="AUV2" s="376"/>
      <c r="AUW2" s="376"/>
      <c r="AUX2" s="376"/>
      <c r="AUY2" s="376"/>
      <c r="AUZ2" s="376"/>
      <c r="AVA2" s="376"/>
      <c r="AVB2" s="376"/>
      <c r="AVC2" s="376"/>
      <c r="AVD2" s="376"/>
      <c r="AVE2" s="376"/>
      <c r="AVF2" s="376"/>
      <c r="AVG2" s="376"/>
      <c r="AVH2" s="376"/>
      <c r="AVI2" s="376"/>
      <c r="AVJ2" s="376"/>
      <c r="AVK2" s="376"/>
      <c r="AVL2" s="376"/>
      <c r="AVM2" s="376"/>
      <c r="AVN2" s="376"/>
      <c r="AVO2" s="376"/>
      <c r="AVP2" s="376"/>
      <c r="AVQ2" s="376"/>
      <c r="AVR2" s="376"/>
      <c r="AVS2" s="376"/>
      <c r="AVT2" s="376"/>
      <c r="AVU2" s="376"/>
      <c r="AVV2" s="376"/>
      <c r="AVW2" s="376"/>
      <c r="AVX2" s="376"/>
      <c r="AVY2" s="376"/>
      <c r="AVZ2" s="376"/>
      <c r="AWA2" s="376"/>
      <c r="AWB2" s="376"/>
      <c r="AWC2" s="376"/>
      <c r="AWD2" s="376"/>
      <c r="AWE2" s="376"/>
      <c r="AWF2" s="376"/>
      <c r="AWG2" s="376"/>
      <c r="AWH2" s="376"/>
      <c r="AWI2" s="376"/>
      <c r="AWJ2" s="376"/>
      <c r="AWK2" s="376"/>
      <c r="AWL2" s="376"/>
      <c r="AWM2" s="376"/>
      <c r="AWN2" s="376"/>
      <c r="AWO2" s="376"/>
      <c r="AWP2" s="376"/>
      <c r="AWQ2" s="376"/>
      <c r="AWR2" s="376"/>
      <c r="AWS2" s="376"/>
      <c r="AWT2" s="376"/>
      <c r="AWU2" s="376"/>
      <c r="AWV2" s="376"/>
      <c r="AWW2" s="376"/>
      <c r="AWX2" s="376"/>
      <c r="AWY2" s="376"/>
      <c r="AWZ2" s="376"/>
      <c r="AXA2" s="376"/>
      <c r="AXB2" s="376"/>
      <c r="AXC2" s="376"/>
      <c r="AXD2" s="376"/>
      <c r="AXE2" s="376"/>
      <c r="AXF2" s="376"/>
      <c r="AXG2" s="376"/>
      <c r="AXH2" s="376"/>
      <c r="AXI2" s="376"/>
      <c r="AXJ2" s="376"/>
      <c r="AXK2" s="376"/>
      <c r="AXL2" s="376"/>
      <c r="AXM2" s="376"/>
      <c r="AXN2" s="376"/>
      <c r="AXO2" s="376"/>
      <c r="AXP2" s="376"/>
      <c r="AXQ2" s="376"/>
      <c r="AXR2" s="376"/>
      <c r="AXS2" s="376"/>
      <c r="AXT2" s="376"/>
      <c r="AXU2" s="376"/>
      <c r="AXV2" s="376"/>
      <c r="AXW2" s="376"/>
      <c r="AXX2" s="376"/>
      <c r="AXY2" s="376"/>
      <c r="AXZ2" s="376"/>
      <c r="AYA2" s="376"/>
      <c r="AYB2" s="376"/>
      <c r="AYC2" s="376"/>
      <c r="AYD2" s="376"/>
      <c r="AYE2" s="376"/>
      <c r="AYF2" s="376"/>
      <c r="AYG2" s="376"/>
      <c r="AYH2" s="376"/>
      <c r="AYI2" s="376"/>
      <c r="AYJ2" s="376"/>
      <c r="AYK2" s="376"/>
      <c r="AYL2" s="376"/>
      <c r="AYM2" s="376"/>
      <c r="AYN2" s="376"/>
      <c r="AYO2" s="376"/>
      <c r="AYP2" s="376"/>
      <c r="AYQ2" s="376"/>
      <c r="AYR2" s="376"/>
      <c r="AYS2" s="376"/>
      <c r="AYT2" s="376"/>
      <c r="AYU2" s="376"/>
      <c r="AYV2" s="376"/>
      <c r="AYW2" s="376"/>
      <c r="AYX2" s="376"/>
      <c r="AYY2" s="376"/>
      <c r="AYZ2" s="376"/>
      <c r="AZA2" s="376"/>
      <c r="AZB2" s="376"/>
      <c r="AZC2" s="376"/>
      <c r="AZD2" s="376"/>
      <c r="AZE2" s="376"/>
      <c r="AZF2" s="376"/>
      <c r="AZG2" s="376"/>
      <c r="AZH2" s="376"/>
      <c r="AZI2" s="376"/>
      <c r="AZJ2" s="376"/>
      <c r="AZK2" s="376"/>
      <c r="AZL2" s="376"/>
      <c r="AZM2" s="376"/>
      <c r="AZN2" s="376"/>
      <c r="AZO2" s="376"/>
      <c r="AZP2" s="376"/>
      <c r="AZQ2" s="376"/>
      <c r="AZR2" s="376"/>
      <c r="AZS2" s="376"/>
      <c r="AZT2" s="376"/>
      <c r="AZU2" s="376"/>
      <c r="AZV2" s="376"/>
      <c r="AZW2" s="376"/>
      <c r="AZX2" s="376"/>
      <c r="AZY2" s="376"/>
      <c r="AZZ2" s="376"/>
      <c r="BAA2" s="376"/>
      <c r="BAB2" s="376"/>
      <c r="BAC2" s="376"/>
      <c r="BAD2" s="376"/>
      <c r="BAE2" s="376"/>
      <c r="BAF2" s="376"/>
      <c r="BAG2" s="376"/>
      <c r="BAH2" s="376"/>
      <c r="BAI2" s="376"/>
      <c r="BAJ2" s="376"/>
      <c r="BAK2" s="376"/>
      <c r="BAL2" s="376"/>
      <c r="BAM2" s="376"/>
      <c r="BAN2" s="376"/>
      <c r="BAO2" s="376"/>
      <c r="BAP2" s="376"/>
      <c r="BAQ2" s="376"/>
      <c r="BAR2" s="376"/>
      <c r="BAS2" s="376"/>
      <c r="BAT2" s="376"/>
      <c r="BAU2" s="376"/>
      <c r="BAV2" s="376"/>
      <c r="BAW2" s="376"/>
      <c r="BAX2" s="376"/>
      <c r="BAY2" s="376"/>
      <c r="BAZ2" s="376"/>
      <c r="BBA2" s="376"/>
      <c r="BBB2" s="376"/>
      <c r="BBC2" s="376"/>
      <c r="BBD2" s="376"/>
      <c r="BBE2" s="376"/>
      <c r="BBF2" s="376"/>
      <c r="BBG2" s="376"/>
      <c r="BBH2" s="376"/>
      <c r="BBI2" s="376"/>
      <c r="BBJ2" s="376"/>
      <c r="BBK2" s="376"/>
      <c r="BBL2" s="376"/>
      <c r="BBM2" s="376"/>
      <c r="BBN2" s="376"/>
      <c r="BBO2" s="376"/>
      <c r="BBP2" s="376"/>
      <c r="BBQ2" s="376"/>
      <c r="BBR2" s="376"/>
      <c r="BBS2" s="376"/>
      <c r="BBT2" s="376"/>
      <c r="BBU2" s="376"/>
      <c r="BBV2" s="376"/>
      <c r="BBW2" s="376"/>
      <c r="BBX2" s="376"/>
      <c r="BBY2" s="376"/>
      <c r="BBZ2" s="376"/>
      <c r="BCA2" s="376"/>
      <c r="BCB2" s="376"/>
      <c r="BCC2" s="376"/>
      <c r="BCD2" s="376"/>
      <c r="BCE2" s="376"/>
      <c r="BCF2" s="376"/>
      <c r="BCG2" s="376"/>
      <c r="BCH2" s="376"/>
      <c r="BCI2" s="376"/>
      <c r="BCJ2" s="376"/>
      <c r="BCK2" s="376"/>
      <c r="BCL2" s="376"/>
      <c r="BCM2" s="376"/>
      <c r="BCN2" s="376"/>
      <c r="BCO2" s="376"/>
      <c r="BCP2" s="376"/>
      <c r="BCQ2" s="376"/>
      <c r="BCR2" s="376"/>
      <c r="BCS2" s="376"/>
      <c r="BCT2" s="376"/>
      <c r="BCU2" s="376"/>
      <c r="BCV2" s="376"/>
      <c r="BCW2" s="376"/>
      <c r="BCX2" s="376"/>
      <c r="BCY2" s="376"/>
      <c r="BCZ2" s="376"/>
      <c r="BDA2" s="376"/>
      <c r="BDB2" s="376"/>
      <c r="BDC2" s="376"/>
      <c r="BDD2" s="376"/>
      <c r="BDE2" s="376"/>
      <c r="BDF2" s="376"/>
      <c r="BDG2" s="376"/>
      <c r="BDH2" s="376"/>
      <c r="BDI2" s="376"/>
      <c r="BDJ2" s="376"/>
      <c r="BDK2" s="376"/>
      <c r="BDL2" s="376"/>
      <c r="BDM2" s="376"/>
      <c r="BDN2" s="376"/>
      <c r="BDO2" s="376"/>
      <c r="BDP2" s="376"/>
      <c r="BDQ2" s="376"/>
      <c r="BDR2" s="376"/>
      <c r="BDS2" s="376"/>
      <c r="BDT2" s="376"/>
      <c r="BDU2" s="376"/>
      <c r="BDV2" s="376"/>
      <c r="BDW2" s="376"/>
      <c r="BDX2" s="376"/>
      <c r="BDY2" s="376"/>
      <c r="BDZ2" s="376"/>
      <c r="BEA2" s="376"/>
      <c r="BEB2" s="376"/>
      <c r="BEC2" s="376"/>
      <c r="BED2" s="376"/>
      <c r="BEE2" s="376"/>
      <c r="BEF2" s="376"/>
      <c r="BEG2" s="376"/>
      <c r="BEH2" s="376"/>
      <c r="BEI2" s="376"/>
      <c r="BEJ2" s="376"/>
      <c r="BEK2" s="376"/>
      <c r="BEL2" s="376"/>
      <c r="BEM2" s="376"/>
      <c r="BEN2" s="376"/>
      <c r="BEO2" s="376"/>
      <c r="BEP2" s="376"/>
      <c r="BEQ2" s="376"/>
      <c r="BER2" s="376"/>
      <c r="BES2" s="376"/>
      <c r="BET2" s="376"/>
      <c r="BEU2" s="376"/>
      <c r="BEV2" s="376"/>
      <c r="BEW2" s="376"/>
      <c r="BEX2" s="376"/>
      <c r="BEY2" s="376"/>
      <c r="BEZ2" s="376"/>
      <c r="BFA2" s="376"/>
      <c r="BFB2" s="376"/>
      <c r="BFC2" s="376"/>
      <c r="BFD2" s="376"/>
      <c r="BFE2" s="376"/>
      <c r="BFF2" s="376"/>
      <c r="BFG2" s="376"/>
      <c r="BFH2" s="376"/>
      <c r="BFI2" s="376"/>
      <c r="BFJ2" s="376"/>
      <c r="BFK2" s="376"/>
      <c r="BFL2" s="376"/>
      <c r="BFM2" s="376"/>
      <c r="BFN2" s="376"/>
      <c r="BFO2" s="376"/>
      <c r="BFP2" s="376"/>
      <c r="BFQ2" s="376"/>
      <c r="BFR2" s="376"/>
      <c r="BFS2" s="376"/>
      <c r="BFT2" s="376"/>
      <c r="BFU2" s="376"/>
      <c r="BFV2" s="376"/>
      <c r="BFW2" s="376"/>
      <c r="BFX2" s="376"/>
      <c r="BFY2" s="376"/>
      <c r="BFZ2" s="376"/>
      <c r="BGA2" s="376"/>
      <c r="BGB2" s="376"/>
      <c r="BGC2" s="376"/>
      <c r="BGD2" s="376"/>
      <c r="BGE2" s="376"/>
      <c r="BGF2" s="376"/>
      <c r="BGG2" s="376"/>
      <c r="BGH2" s="376"/>
      <c r="BGI2" s="376"/>
      <c r="BGJ2" s="376"/>
      <c r="BGK2" s="376"/>
      <c r="BGL2" s="376"/>
      <c r="BGM2" s="376"/>
      <c r="BGN2" s="376"/>
      <c r="BGO2" s="376"/>
      <c r="BGP2" s="376"/>
      <c r="BGQ2" s="376"/>
      <c r="BGR2" s="376"/>
      <c r="BGS2" s="376"/>
      <c r="BGT2" s="376"/>
      <c r="BGU2" s="376"/>
      <c r="BGV2" s="376"/>
      <c r="BGW2" s="376"/>
      <c r="BGX2" s="376"/>
      <c r="BGY2" s="376"/>
      <c r="BGZ2" s="376"/>
      <c r="BHA2" s="376"/>
      <c r="BHB2" s="376"/>
      <c r="BHC2" s="376"/>
      <c r="BHD2" s="376"/>
      <c r="BHE2" s="376"/>
      <c r="BHF2" s="376"/>
      <c r="BHG2" s="376"/>
      <c r="BHH2" s="376"/>
      <c r="BHI2" s="376"/>
      <c r="BHJ2" s="376"/>
      <c r="BHK2" s="376"/>
      <c r="BHL2" s="376"/>
      <c r="BHM2" s="376"/>
      <c r="BHN2" s="376"/>
      <c r="BHO2" s="376"/>
      <c r="BHP2" s="376"/>
      <c r="BHQ2" s="376"/>
      <c r="BHR2" s="376"/>
      <c r="BHS2" s="376"/>
      <c r="BHT2" s="376"/>
      <c r="BHU2" s="376"/>
      <c r="BHV2" s="376"/>
      <c r="BHW2" s="376"/>
      <c r="BHX2" s="376"/>
      <c r="BHY2" s="376"/>
      <c r="BHZ2" s="376"/>
      <c r="BIA2" s="376"/>
      <c r="BIB2" s="376"/>
      <c r="BIC2" s="376"/>
      <c r="BID2" s="376"/>
      <c r="BIE2" s="376"/>
      <c r="BIF2" s="376"/>
      <c r="BIG2" s="376"/>
      <c r="BIH2" s="376"/>
      <c r="BII2" s="376"/>
      <c r="BIJ2" s="376"/>
      <c r="BIK2" s="376"/>
      <c r="BIL2" s="376"/>
      <c r="BIM2" s="376"/>
      <c r="BIN2" s="376"/>
      <c r="BIO2" s="376"/>
      <c r="BIP2" s="376"/>
      <c r="BIQ2" s="376"/>
      <c r="BIR2" s="376"/>
      <c r="BIS2" s="376"/>
      <c r="BIT2" s="376"/>
      <c r="BIU2" s="376"/>
      <c r="BIV2" s="376"/>
      <c r="BIW2" s="376"/>
      <c r="BIX2" s="376"/>
      <c r="BIY2" s="376"/>
      <c r="BIZ2" s="376"/>
      <c r="BJA2" s="376"/>
      <c r="BJB2" s="376"/>
      <c r="BJC2" s="376"/>
      <c r="BJD2" s="376"/>
      <c r="BJE2" s="376"/>
      <c r="BJF2" s="376"/>
      <c r="BJG2" s="376"/>
      <c r="BJH2" s="376"/>
      <c r="BJI2" s="376"/>
      <c r="BJJ2" s="376"/>
      <c r="BJK2" s="376"/>
      <c r="BJL2" s="376"/>
      <c r="BJM2" s="376"/>
      <c r="BJN2" s="376"/>
      <c r="BJO2" s="376"/>
      <c r="BJP2" s="376"/>
      <c r="BJQ2" s="376"/>
      <c r="BJR2" s="376"/>
      <c r="BJS2" s="376"/>
      <c r="BJT2" s="376"/>
      <c r="BJU2" s="376"/>
      <c r="BJV2" s="376"/>
      <c r="BJW2" s="376"/>
      <c r="BJX2" s="376"/>
      <c r="BJY2" s="376"/>
      <c r="BJZ2" s="376"/>
      <c r="BKA2" s="376"/>
      <c r="BKB2" s="376"/>
      <c r="BKC2" s="376"/>
      <c r="BKD2" s="376"/>
      <c r="BKE2" s="376"/>
      <c r="BKF2" s="376"/>
      <c r="BKG2" s="376"/>
      <c r="BKH2" s="376"/>
      <c r="BKI2" s="376"/>
      <c r="BKJ2" s="376"/>
      <c r="BKK2" s="376"/>
      <c r="BKL2" s="376"/>
      <c r="BKM2" s="376"/>
      <c r="BKN2" s="376"/>
      <c r="BKO2" s="376"/>
      <c r="BKP2" s="376"/>
      <c r="BKQ2" s="376"/>
      <c r="BKR2" s="376"/>
      <c r="BKS2" s="376"/>
      <c r="BKT2" s="376"/>
      <c r="BKU2" s="376"/>
      <c r="BKV2" s="376"/>
      <c r="BKW2" s="376"/>
      <c r="BKX2" s="376"/>
      <c r="BKY2" s="376"/>
      <c r="BKZ2" s="376"/>
      <c r="BLA2" s="376"/>
      <c r="BLB2" s="376"/>
      <c r="BLC2" s="376"/>
      <c r="BLD2" s="376"/>
      <c r="BLE2" s="376"/>
      <c r="BLF2" s="376"/>
      <c r="BLG2" s="376"/>
      <c r="BLH2" s="376"/>
      <c r="BLI2" s="376"/>
      <c r="BLJ2" s="376"/>
      <c r="BLK2" s="376"/>
      <c r="BLL2" s="376"/>
      <c r="BLM2" s="376"/>
      <c r="BLN2" s="376"/>
      <c r="BLO2" s="376"/>
      <c r="BLP2" s="376"/>
      <c r="BLQ2" s="376"/>
      <c r="BLR2" s="376"/>
      <c r="BLS2" s="376"/>
      <c r="BLT2" s="376"/>
      <c r="BLU2" s="376"/>
      <c r="BLV2" s="376"/>
      <c r="BLW2" s="376"/>
      <c r="BLX2" s="376"/>
      <c r="BLY2" s="376"/>
      <c r="BLZ2" s="376"/>
      <c r="BMA2" s="376"/>
      <c r="BMB2" s="376"/>
      <c r="BMC2" s="376"/>
      <c r="BMD2" s="376"/>
      <c r="BME2" s="376"/>
      <c r="BMF2" s="376"/>
      <c r="BMG2" s="376"/>
      <c r="BMH2" s="376"/>
      <c r="BMI2" s="376"/>
      <c r="BMJ2" s="376"/>
      <c r="BMK2" s="376"/>
      <c r="BML2" s="376"/>
      <c r="BMM2" s="376"/>
      <c r="BMN2" s="376"/>
      <c r="BMO2" s="376"/>
      <c r="BMP2" s="376"/>
      <c r="BMQ2" s="376"/>
      <c r="BMR2" s="376"/>
      <c r="BMS2" s="376"/>
      <c r="BMT2" s="376"/>
      <c r="BMU2" s="376"/>
      <c r="BMV2" s="376"/>
      <c r="BMW2" s="376"/>
      <c r="BMX2" s="376"/>
      <c r="BMY2" s="376"/>
      <c r="BMZ2" s="376"/>
      <c r="BNA2" s="376"/>
      <c r="BNB2" s="376"/>
      <c r="BNC2" s="376"/>
      <c r="BND2" s="376"/>
      <c r="BNE2" s="376"/>
      <c r="BNF2" s="376"/>
      <c r="BNG2" s="376"/>
      <c r="BNH2" s="376"/>
      <c r="BNI2" s="376"/>
      <c r="BNJ2" s="376"/>
      <c r="BNK2" s="376"/>
      <c r="BNL2" s="376"/>
      <c r="BNM2" s="376"/>
      <c r="BNN2" s="376"/>
      <c r="BNO2" s="376"/>
      <c r="BNP2" s="376"/>
      <c r="BNQ2" s="376"/>
      <c r="BNR2" s="376"/>
      <c r="BNS2" s="376"/>
      <c r="BNT2" s="376"/>
      <c r="BNU2" s="376"/>
      <c r="BNV2" s="376"/>
      <c r="BNW2" s="376"/>
      <c r="BNX2" s="376"/>
      <c r="BNY2" s="376"/>
      <c r="BNZ2" s="376"/>
      <c r="BOA2" s="376"/>
      <c r="BOB2" s="376"/>
      <c r="BOC2" s="376"/>
      <c r="BOD2" s="376"/>
      <c r="BOE2" s="376"/>
      <c r="BOF2" s="376"/>
      <c r="BOG2" s="376"/>
      <c r="BOH2" s="376"/>
      <c r="BOI2" s="376"/>
      <c r="BOJ2" s="376"/>
      <c r="BOK2" s="376"/>
      <c r="BOL2" s="376"/>
      <c r="BOM2" s="376"/>
      <c r="BON2" s="376"/>
      <c r="BOO2" s="376"/>
      <c r="BOP2" s="376"/>
      <c r="BOQ2" s="376"/>
      <c r="BOR2" s="376"/>
      <c r="BOS2" s="376"/>
      <c r="BOT2" s="376"/>
      <c r="BOU2" s="376"/>
      <c r="BOV2" s="376"/>
      <c r="BOW2" s="376"/>
      <c r="BOX2" s="376"/>
      <c r="BOY2" s="376"/>
      <c r="BOZ2" s="376"/>
      <c r="BPA2" s="376"/>
      <c r="BPB2" s="376"/>
      <c r="BPC2" s="376"/>
      <c r="BPD2" s="376"/>
      <c r="BPE2" s="376"/>
      <c r="BPF2" s="376"/>
      <c r="BPG2" s="376"/>
      <c r="BPH2" s="376"/>
      <c r="BPI2" s="376"/>
      <c r="BPJ2" s="376"/>
      <c r="BPK2" s="376"/>
      <c r="BPL2" s="376"/>
      <c r="BPM2" s="376"/>
      <c r="BPN2" s="376"/>
      <c r="BPO2" s="376"/>
      <c r="BPP2" s="376"/>
      <c r="BPQ2" s="376"/>
      <c r="BPR2" s="376"/>
      <c r="BPS2" s="376"/>
      <c r="BPT2" s="376"/>
      <c r="BPU2" s="376"/>
      <c r="BPV2" s="376"/>
      <c r="BPW2" s="376"/>
      <c r="BPX2" s="376"/>
      <c r="BPY2" s="376"/>
      <c r="BPZ2" s="376"/>
      <c r="BQA2" s="376"/>
      <c r="BQB2" s="376"/>
      <c r="BQC2" s="376"/>
      <c r="BQD2" s="376"/>
      <c r="BQE2" s="376"/>
      <c r="BQF2" s="376"/>
      <c r="BQG2" s="376"/>
      <c r="BQH2" s="376"/>
      <c r="BQI2" s="376"/>
      <c r="BQJ2" s="376"/>
      <c r="BQK2" s="376"/>
      <c r="BQL2" s="376"/>
      <c r="BQM2" s="376"/>
      <c r="BQN2" s="376"/>
      <c r="BQO2" s="376"/>
      <c r="BQP2" s="376"/>
      <c r="BQQ2" s="376"/>
      <c r="BQR2" s="376"/>
      <c r="BQS2" s="376"/>
      <c r="BQT2" s="376"/>
      <c r="BQU2" s="376"/>
      <c r="BQV2" s="376"/>
      <c r="BQW2" s="376"/>
      <c r="BQX2" s="376"/>
      <c r="BQY2" s="376"/>
      <c r="BQZ2" s="376"/>
      <c r="BRA2" s="376"/>
      <c r="BRB2" s="376"/>
      <c r="BRC2" s="376"/>
      <c r="BRD2" s="376"/>
      <c r="BRE2" s="376"/>
      <c r="BRF2" s="376"/>
      <c r="BRG2" s="376"/>
      <c r="BRH2" s="376"/>
      <c r="BRI2" s="376"/>
      <c r="BRJ2" s="376"/>
      <c r="BRK2" s="376"/>
      <c r="BRL2" s="376"/>
      <c r="BRM2" s="376"/>
      <c r="BRN2" s="376"/>
      <c r="BRO2" s="376"/>
      <c r="BRP2" s="376"/>
      <c r="BRQ2" s="376"/>
      <c r="BRR2" s="376"/>
      <c r="BRS2" s="376"/>
      <c r="BRT2" s="376"/>
      <c r="BRU2" s="376"/>
      <c r="BRV2" s="376"/>
      <c r="BRW2" s="376"/>
      <c r="BRX2" s="376"/>
      <c r="BRY2" s="376"/>
      <c r="BRZ2" s="376"/>
      <c r="BSA2" s="376"/>
      <c r="BSB2" s="376"/>
      <c r="BSC2" s="376"/>
      <c r="BSD2" s="376"/>
      <c r="BSE2" s="376"/>
      <c r="BSF2" s="376"/>
      <c r="BSG2" s="376"/>
      <c r="BSH2" s="376"/>
      <c r="BSI2" s="376"/>
      <c r="BSJ2" s="376"/>
      <c r="BSK2" s="376"/>
      <c r="BSL2" s="376"/>
      <c r="BSM2" s="376"/>
      <c r="BSN2" s="376"/>
      <c r="BSO2" s="376"/>
      <c r="BSP2" s="376"/>
      <c r="BSQ2" s="376"/>
      <c r="BSR2" s="376"/>
      <c r="BSS2" s="376"/>
      <c r="BST2" s="376"/>
      <c r="BSU2" s="376"/>
      <c r="BSV2" s="376"/>
      <c r="BSW2" s="376"/>
      <c r="BSX2" s="376"/>
      <c r="BSY2" s="376"/>
      <c r="BSZ2" s="376"/>
      <c r="BTA2" s="376"/>
      <c r="BTB2" s="376"/>
      <c r="BTC2" s="376"/>
      <c r="BTD2" s="376"/>
      <c r="BTE2" s="376"/>
      <c r="BTF2" s="376"/>
      <c r="BTG2" s="376"/>
      <c r="BTH2" s="376"/>
      <c r="BTI2" s="376"/>
      <c r="BTJ2" s="376"/>
      <c r="BTK2" s="376"/>
      <c r="BTL2" s="376"/>
      <c r="BTM2" s="376"/>
      <c r="BTN2" s="376"/>
      <c r="BTO2" s="376"/>
      <c r="BTP2" s="376"/>
      <c r="BTQ2" s="376"/>
      <c r="BTR2" s="376"/>
      <c r="BTS2" s="376"/>
      <c r="BTT2" s="376"/>
      <c r="BTU2" s="376"/>
      <c r="BTV2" s="376"/>
      <c r="BTW2" s="376"/>
      <c r="BTX2" s="376"/>
      <c r="BTY2" s="376"/>
      <c r="BTZ2" s="376"/>
      <c r="BUA2" s="376"/>
      <c r="BUB2" s="376"/>
      <c r="BUC2" s="376"/>
      <c r="BUD2" s="376"/>
      <c r="BUE2" s="376"/>
      <c r="BUF2" s="376"/>
      <c r="BUG2" s="376"/>
      <c r="BUH2" s="376"/>
      <c r="BUI2" s="376"/>
      <c r="BUJ2" s="376"/>
      <c r="BUK2" s="376"/>
      <c r="BUL2" s="376"/>
      <c r="BUM2" s="376"/>
      <c r="BUN2" s="376"/>
      <c r="BUO2" s="376"/>
      <c r="BUP2" s="376"/>
      <c r="BUQ2" s="376"/>
      <c r="BUR2" s="376"/>
      <c r="BUS2" s="376"/>
      <c r="BUT2" s="376"/>
      <c r="BUU2" s="376"/>
      <c r="BUV2" s="376"/>
      <c r="BUW2" s="376"/>
      <c r="BUX2" s="376"/>
      <c r="BUY2" s="376"/>
      <c r="BUZ2" s="376"/>
      <c r="BVA2" s="376"/>
      <c r="BVB2" s="376"/>
      <c r="BVC2" s="376"/>
      <c r="BVD2" s="376"/>
      <c r="BVE2" s="376"/>
      <c r="BVF2" s="376"/>
      <c r="BVG2" s="376"/>
      <c r="BVH2" s="376"/>
      <c r="BVI2" s="376"/>
      <c r="BVJ2" s="376"/>
      <c r="BVK2" s="376"/>
      <c r="BVL2" s="376"/>
      <c r="BVM2" s="376"/>
      <c r="BVN2" s="376"/>
      <c r="BVO2" s="376"/>
      <c r="BVP2" s="376"/>
      <c r="BVQ2" s="376"/>
      <c r="BVR2" s="376"/>
      <c r="BVS2" s="376"/>
      <c r="BVT2" s="376"/>
      <c r="BVU2" s="376"/>
      <c r="BVV2" s="376"/>
      <c r="BVW2" s="376"/>
      <c r="BVX2" s="376"/>
      <c r="BVY2" s="376"/>
      <c r="BVZ2" s="376"/>
      <c r="BWA2" s="376"/>
      <c r="BWB2" s="376"/>
      <c r="BWC2" s="376"/>
      <c r="BWD2" s="376"/>
      <c r="BWE2" s="376"/>
      <c r="BWF2" s="376"/>
      <c r="BWG2" s="376"/>
      <c r="BWH2" s="376"/>
      <c r="BWI2" s="376"/>
      <c r="BWJ2" s="376"/>
      <c r="BWK2" s="376"/>
      <c r="BWL2" s="376"/>
      <c r="BWM2" s="376"/>
      <c r="BWN2" s="376"/>
      <c r="BWO2" s="376"/>
      <c r="BWP2" s="376"/>
      <c r="BWQ2" s="376"/>
      <c r="BWR2" s="376"/>
      <c r="BWS2" s="376"/>
      <c r="BWT2" s="376"/>
      <c r="BWU2" s="376"/>
      <c r="BWV2" s="376"/>
      <c r="BWW2" s="376"/>
      <c r="BWX2" s="376"/>
      <c r="BWY2" s="376"/>
      <c r="BWZ2" s="376"/>
      <c r="BXA2" s="376"/>
      <c r="BXB2" s="376"/>
      <c r="BXC2" s="376"/>
      <c r="BXD2" s="376"/>
      <c r="BXE2" s="376"/>
      <c r="BXF2" s="376"/>
      <c r="BXG2" s="376"/>
      <c r="BXH2" s="376"/>
      <c r="BXI2" s="376"/>
      <c r="BXJ2" s="376"/>
      <c r="BXK2" s="376"/>
      <c r="BXL2" s="376"/>
      <c r="BXM2" s="376"/>
      <c r="BXN2" s="376"/>
      <c r="BXO2" s="376"/>
      <c r="BXP2" s="376"/>
      <c r="BXQ2" s="376"/>
      <c r="BXR2" s="376"/>
      <c r="BXS2" s="376"/>
      <c r="BXT2" s="376"/>
      <c r="BXU2" s="376"/>
      <c r="BXV2" s="376"/>
      <c r="BXW2" s="376"/>
      <c r="BXX2" s="376"/>
      <c r="BXY2" s="376"/>
      <c r="BXZ2" s="376"/>
      <c r="BYA2" s="376"/>
      <c r="BYB2" s="376"/>
      <c r="BYC2" s="376"/>
      <c r="BYD2" s="376"/>
      <c r="BYE2" s="376"/>
      <c r="BYF2" s="376"/>
      <c r="BYG2" s="376"/>
      <c r="BYH2" s="376"/>
      <c r="BYI2" s="376"/>
      <c r="BYJ2" s="376"/>
      <c r="BYK2" s="376"/>
      <c r="BYL2" s="376"/>
      <c r="BYM2" s="376"/>
      <c r="BYN2" s="376"/>
      <c r="BYO2" s="376"/>
      <c r="BYP2" s="376"/>
      <c r="BYQ2" s="376"/>
      <c r="BYR2" s="376"/>
      <c r="BYS2" s="376"/>
      <c r="BYT2" s="376"/>
      <c r="BYU2" s="376"/>
      <c r="BYV2" s="376"/>
      <c r="BYW2" s="376"/>
      <c r="BYX2" s="376"/>
      <c r="BYY2" s="376"/>
      <c r="BYZ2" s="376"/>
      <c r="BZA2" s="376"/>
      <c r="BZB2" s="376"/>
      <c r="BZC2" s="376"/>
      <c r="BZD2" s="376"/>
      <c r="BZE2" s="376"/>
      <c r="BZF2" s="376"/>
      <c r="BZG2" s="376"/>
      <c r="BZH2" s="376"/>
      <c r="BZI2" s="376"/>
      <c r="BZJ2" s="376"/>
      <c r="BZK2" s="376"/>
      <c r="BZL2" s="376"/>
      <c r="BZM2" s="376"/>
      <c r="BZN2" s="376"/>
      <c r="BZO2" s="376"/>
      <c r="BZP2" s="376"/>
      <c r="BZQ2" s="376"/>
      <c r="BZR2" s="376"/>
      <c r="BZS2" s="376"/>
      <c r="BZT2" s="376"/>
      <c r="BZU2" s="376"/>
      <c r="BZV2" s="376"/>
      <c r="BZW2" s="376"/>
      <c r="BZX2" s="376"/>
      <c r="BZY2" s="376"/>
      <c r="BZZ2" s="376"/>
      <c r="CAA2" s="376"/>
      <c r="CAB2" s="376"/>
      <c r="CAC2" s="376"/>
      <c r="CAD2" s="376"/>
      <c r="CAE2" s="376"/>
      <c r="CAF2" s="376"/>
      <c r="CAG2" s="376"/>
      <c r="CAH2" s="376"/>
      <c r="CAI2" s="376"/>
      <c r="CAJ2" s="376"/>
      <c r="CAK2" s="376"/>
      <c r="CAL2" s="376"/>
      <c r="CAM2" s="376"/>
      <c r="CAN2" s="376"/>
      <c r="CAO2" s="376"/>
      <c r="CAP2" s="376"/>
      <c r="CAQ2" s="376"/>
      <c r="CAR2" s="376"/>
      <c r="CAS2" s="376"/>
      <c r="CAT2" s="376"/>
      <c r="CAU2" s="376"/>
      <c r="CAV2" s="376"/>
      <c r="CAW2" s="376"/>
      <c r="CAX2" s="376"/>
      <c r="CAY2" s="376"/>
      <c r="CAZ2" s="376"/>
      <c r="CBA2" s="376"/>
      <c r="CBB2" s="376"/>
      <c r="CBC2" s="376"/>
      <c r="CBD2" s="376"/>
      <c r="CBE2" s="376"/>
      <c r="CBF2" s="376"/>
      <c r="CBG2" s="376"/>
      <c r="CBH2" s="376"/>
      <c r="CBI2" s="376"/>
      <c r="CBJ2" s="376"/>
      <c r="CBK2" s="376"/>
      <c r="CBL2" s="376"/>
      <c r="CBM2" s="376"/>
      <c r="CBN2" s="376"/>
      <c r="CBO2" s="376"/>
      <c r="CBP2" s="376"/>
      <c r="CBQ2" s="376"/>
      <c r="CBR2" s="376"/>
      <c r="CBS2" s="376"/>
      <c r="CBT2" s="376"/>
      <c r="CBU2" s="376"/>
      <c r="CBV2" s="376"/>
      <c r="CBW2" s="376"/>
      <c r="CBX2" s="376"/>
      <c r="CBY2" s="376"/>
      <c r="CBZ2" s="376"/>
      <c r="CCA2" s="376"/>
      <c r="CCB2" s="376"/>
      <c r="CCC2" s="376"/>
      <c r="CCD2" s="376"/>
      <c r="CCE2" s="376"/>
      <c r="CCF2" s="376"/>
      <c r="CCG2" s="376"/>
      <c r="CCH2" s="376"/>
      <c r="CCI2" s="376"/>
      <c r="CCJ2" s="376"/>
      <c r="CCK2" s="376"/>
      <c r="CCL2" s="376"/>
      <c r="CCM2" s="376"/>
      <c r="CCN2" s="376"/>
      <c r="CCO2" s="376"/>
      <c r="CCP2" s="376"/>
      <c r="CCQ2" s="376"/>
      <c r="CCR2" s="376"/>
      <c r="CCS2" s="376"/>
      <c r="CCT2" s="376"/>
      <c r="CCU2" s="376"/>
      <c r="CCV2" s="376"/>
      <c r="CCW2" s="376"/>
      <c r="CCX2" s="376"/>
      <c r="CCY2" s="376"/>
      <c r="CCZ2" s="376"/>
      <c r="CDA2" s="376"/>
      <c r="CDB2" s="376"/>
      <c r="CDC2" s="376"/>
      <c r="CDD2" s="376"/>
      <c r="CDE2" s="376"/>
      <c r="CDF2" s="376"/>
      <c r="CDG2" s="376"/>
      <c r="CDH2" s="376"/>
      <c r="CDI2" s="376"/>
      <c r="CDJ2" s="376"/>
      <c r="CDK2" s="376"/>
      <c r="CDL2" s="376"/>
      <c r="CDM2" s="376"/>
      <c r="CDN2" s="376"/>
      <c r="CDO2" s="376"/>
      <c r="CDP2" s="376"/>
      <c r="CDQ2" s="376"/>
      <c r="CDR2" s="376"/>
      <c r="CDS2" s="376"/>
      <c r="CDT2" s="376"/>
      <c r="CDU2" s="376"/>
      <c r="CDV2" s="376"/>
      <c r="CDW2" s="376"/>
      <c r="CDX2" s="376"/>
      <c r="CDY2" s="376"/>
      <c r="CDZ2" s="376"/>
      <c r="CEA2" s="376"/>
      <c r="CEB2" s="376"/>
      <c r="CEC2" s="376"/>
      <c r="CED2" s="376"/>
      <c r="CEE2" s="376"/>
      <c r="CEF2" s="376"/>
      <c r="CEG2" s="376"/>
      <c r="CEH2" s="376"/>
      <c r="CEI2" s="376"/>
      <c r="CEJ2" s="376"/>
      <c r="CEK2" s="376"/>
      <c r="CEL2" s="376"/>
      <c r="CEM2" s="376"/>
      <c r="CEN2" s="376"/>
      <c r="CEO2" s="376"/>
      <c r="CEP2" s="376"/>
      <c r="CEQ2" s="376"/>
      <c r="CER2" s="376"/>
      <c r="CES2" s="376"/>
      <c r="CET2" s="376"/>
      <c r="CEU2" s="376"/>
      <c r="CEV2" s="376"/>
      <c r="CEW2" s="376"/>
      <c r="CEX2" s="376"/>
      <c r="CEY2" s="376"/>
      <c r="CEZ2" s="376"/>
      <c r="CFA2" s="376"/>
      <c r="CFB2" s="376"/>
      <c r="CFC2" s="376"/>
      <c r="CFD2" s="376"/>
      <c r="CFE2" s="376"/>
      <c r="CFF2" s="376"/>
      <c r="CFG2" s="376"/>
      <c r="CFH2" s="376"/>
      <c r="CFI2" s="376"/>
      <c r="CFJ2" s="376"/>
      <c r="CFK2" s="376"/>
      <c r="CFL2" s="376"/>
      <c r="CFM2" s="376"/>
      <c r="CFN2" s="376"/>
      <c r="CFO2" s="376"/>
      <c r="CFP2" s="376"/>
      <c r="CFQ2" s="376"/>
      <c r="CFR2" s="376"/>
      <c r="CFS2" s="376"/>
      <c r="CFT2" s="376"/>
      <c r="CFU2" s="376"/>
      <c r="CFV2" s="376"/>
      <c r="CFW2" s="376"/>
      <c r="CFX2" s="376"/>
      <c r="CFY2" s="376"/>
      <c r="CFZ2" s="376"/>
      <c r="CGA2" s="376"/>
      <c r="CGB2" s="376"/>
      <c r="CGC2" s="376"/>
      <c r="CGD2" s="376"/>
      <c r="CGE2" s="376"/>
      <c r="CGF2" s="376"/>
      <c r="CGG2" s="376"/>
      <c r="CGH2" s="376"/>
      <c r="CGI2" s="376"/>
      <c r="CGJ2" s="376"/>
      <c r="CGK2" s="376"/>
      <c r="CGL2" s="376"/>
      <c r="CGM2" s="376"/>
      <c r="CGN2" s="376"/>
      <c r="CGO2" s="376"/>
      <c r="CGP2" s="376"/>
      <c r="CGQ2" s="376"/>
      <c r="CGR2" s="376"/>
      <c r="CGS2" s="376"/>
      <c r="CGT2" s="376"/>
      <c r="CGU2" s="376"/>
      <c r="CGV2" s="376"/>
      <c r="CGW2" s="376"/>
      <c r="CGX2" s="376"/>
      <c r="CGY2" s="376"/>
      <c r="CGZ2" s="376"/>
      <c r="CHA2" s="376"/>
      <c r="CHB2" s="376"/>
      <c r="CHC2" s="376"/>
      <c r="CHD2" s="376"/>
      <c r="CHE2" s="376"/>
      <c r="CHF2" s="376"/>
      <c r="CHG2" s="376"/>
      <c r="CHH2" s="376"/>
      <c r="CHI2" s="376"/>
      <c r="CHJ2" s="376"/>
      <c r="CHK2" s="376"/>
      <c r="CHL2" s="376"/>
      <c r="CHM2" s="376"/>
      <c r="CHN2" s="376"/>
      <c r="CHO2" s="376"/>
      <c r="CHP2" s="376"/>
      <c r="CHQ2" s="376"/>
      <c r="CHR2" s="376"/>
      <c r="CHS2" s="376"/>
      <c r="CHT2" s="376"/>
      <c r="CHU2" s="376"/>
      <c r="CHV2" s="376"/>
      <c r="CHW2" s="376"/>
      <c r="CHX2" s="376"/>
      <c r="CHY2" s="376"/>
      <c r="CHZ2" s="376"/>
      <c r="CIA2" s="376"/>
      <c r="CIB2" s="376"/>
      <c r="CIC2" s="376"/>
      <c r="CID2" s="376"/>
      <c r="CIE2" s="376"/>
      <c r="CIF2" s="376"/>
      <c r="CIG2" s="376"/>
      <c r="CIH2" s="376"/>
      <c r="CII2" s="376"/>
      <c r="CIJ2" s="376"/>
      <c r="CIK2" s="376"/>
      <c r="CIL2" s="376"/>
      <c r="CIM2" s="376"/>
      <c r="CIN2" s="376"/>
      <c r="CIO2" s="376"/>
      <c r="CIP2" s="376"/>
      <c r="CIQ2" s="376"/>
      <c r="CIR2" s="376"/>
      <c r="CIS2" s="376"/>
      <c r="CIT2" s="376"/>
      <c r="CIU2" s="376"/>
      <c r="CIV2" s="376"/>
      <c r="CIW2" s="376"/>
      <c r="CIX2" s="376"/>
      <c r="CIY2" s="376"/>
      <c r="CIZ2" s="376"/>
      <c r="CJA2" s="376"/>
      <c r="CJB2" s="376"/>
      <c r="CJC2" s="376"/>
      <c r="CJD2" s="376"/>
      <c r="CJE2" s="376"/>
      <c r="CJF2" s="376"/>
      <c r="CJG2" s="376"/>
      <c r="CJH2" s="376"/>
      <c r="CJI2" s="376"/>
      <c r="CJJ2" s="376"/>
      <c r="CJK2" s="376"/>
      <c r="CJL2" s="376"/>
      <c r="CJM2" s="376"/>
      <c r="CJN2" s="376"/>
      <c r="CJO2" s="376"/>
      <c r="CJP2" s="376"/>
      <c r="CJQ2" s="376"/>
      <c r="CJR2" s="376"/>
      <c r="CJS2" s="376"/>
      <c r="CJT2" s="376"/>
      <c r="CJU2" s="376"/>
      <c r="CJV2" s="376"/>
      <c r="CJW2" s="376"/>
      <c r="CJX2" s="376"/>
      <c r="CJY2" s="376"/>
      <c r="CJZ2" s="376"/>
      <c r="CKA2" s="376"/>
      <c r="CKB2" s="376"/>
      <c r="CKC2" s="376"/>
      <c r="CKD2" s="376"/>
      <c r="CKE2" s="376"/>
      <c r="CKF2" s="376"/>
      <c r="CKG2" s="376"/>
      <c r="CKH2" s="376"/>
      <c r="CKI2" s="376"/>
      <c r="CKJ2" s="376"/>
      <c r="CKK2" s="376"/>
      <c r="CKL2" s="376"/>
      <c r="CKM2" s="376"/>
      <c r="CKN2" s="376"/>
      <c r="CKO2" s="376"/>
      <c r="CKP2" s="376"/>
      <c r="CKQ2" s="376"/>
      <c r="CKR2" s="376"/>
      <c r="CKS2" s="376"/>
      <c r="CKT2" s="376"/>
      <c r="CKU2" s="376"/>
      <c r="CKV2" s="376"/>
      <c r="CKW2" s="376"/>
      <c r="CKX2" s="376"/>
      <c r="CKY2" s="376"/>
      <c r="CKZ2" s="376"/>
      <c r="CLA2" s="376"/>
      <c r="CLB2" s="376"/>
      <c r="CLC2" s="376"/>
      <c r="CLD2" s="376"/>
      <c r="CLE2" s="376"/>
      <c r="CLF2" s="376"/>
      <c r="CLG2" s="376"/>
      <c r="CLH2" s="376"/>
      <c r="CLI2" s="376"/>
      <c r="CLJ2" s="376"/>
      <c r="CLK2" s="376"/>
      <c r="CLL2" s="376"/>
      <c r="CLM2" s="376"/>
      <c r="CLN2" s="376"/>
      <c r="CLO2" s="376"/>
      <c r="CLP2" s="376"/>
      <c r="CLQ2" s="376"/>
      <c r="CLR2" s="376"/>
      <c r="CLS2" s="376"/>
      <c r="CLT2" s="376"/>
      <c r="CLU2" s="376"/>
      <c r="CLV2" s="376"/>
      <c r="CLW2" s="376"/>
      <c r="CLX2" s="376"/>
      <c r="CLY2" s="376"/>
      <c r="CLZ2" s="376"/>
      <c r="CMA2" s="376"/>
      <c r="CMB2" s="376"/>
      <c r="CMC2" s="376"/>
      <c r="CMD2" s="376"/>
      <c r="CME2" s="376"/>
      <c r="CMF2" s="376"/>
      <c r="CMG2" s="376"/>
      <c r="CMH2" s="376"/>
      <c r="CMI2" s="376"/>
      <c r="CMJ2" s="376"/>
      <c r="CMK2" s="376"/>
      <c r="CML2" s="376"/>
      <c r="CMM2" s="376"/>
      <c r="CMN2" s="376"/>
      <c r="CMO2" s="376"/>
      <c r="CMP2" s="376"/>
      <c r="CMQ2" s="376"/>
      <c r="CMR2" s="376"/>
      <c r="CMS2" s="376"/>
      <c r="CMT2" s="376"/>
      <c r="CMU2" s="376"/>
      <c r="CMV2" s="376"/>
      <c r="CMW2" s="376"/>
      <c r="CMX2" s="376"/>
      <c r="CMY2" s="376"/>
      <c r="CMZ2" s="376"/>
      <c r="CNA2" s="376"/>
      <c r="CNB2" s="376"/>
      <c r="CNC2" s="376"/>
      <c r="CND2" s="376"/>
      <c r="CNE2" s="376"/>
      <c r="CNF2" s="376"/>
      <c r="CNG2" s="376"/>
      <c r="CNH2" s="376"/>
      <c r="CNI2" s="376"/>
      <c r="CNJ2" s="376"/>
      <c r="CNK2" s="376"/>
      <c r="CNL2" s="376"/>
      <c r="CNM2" s="376"/>
      <c r="CNN2" s="376"/>
      <c r="CNO2" s="376"/>
      <c r="CNP2" s="376"/>
      <c r="CNQ2" s="376"/>
      <c r="CNR2" s="376"/>
      <c r="CNS2" s="376"/>
      <c r="CNT2" s="376"/>
      <c r="CNU2" s="376"/>
      <c r="CNV2" s="376"/>
      <c r="CNW2" s="376"/>
      <c r="CNX2" s="376"/>
      <c r="CNY2" s="376"/>
      <c r="CNZ2" s="376"/>
      <c r="COA2" s="376"/>
      <c r="COB2" s="376"/>
      <c r="COC2" s="376"/>
      <c r="COD2" s="376"/>
      <c r="COE2" s="376"/>
      <c r="COF2" s="376"/>
      <c r="COG2" s="376"/>
      <c r="COH2" s="376"/>
      <c r="COI2" s="376"/>
      <c r="COJ2" s="376"/>
      <c r="COK2" s="376"/>
      <c r="COL2" s="376"/>
      <c r="COM2" s="376"/>
      <c r="CON2" s="376"/>
      <c r="COO2" s="376"/>
      <c r="COP2" s="376"/>
      <c r="COQ2" s="376"/>
      <c r="COR2" s="376"/>
      <c r="COS2" s="376"/>
      <c r="COT2" s="376"/>
      <c r="COU2" s="376"/>
      <c r="COV2" s="376"/>
      <c r="COW2" s="376"/>
      <c r="COX2" s="376"/>
      <c r="COY2" s="376"/>
      <c r="COZ2" s="376"/>
      <c r="CPA2" s="376"/>
      <c r="CPB2" s="376"/>
      <c r="CPC2" s="376"/>
      <c r="CPD2" s="376"/>
      <c r="CPE2" s="376"/>
      <c r="CPF2" s="376"/>
      <c r="CPG2" s="376"/>
      <c r="CPH2" s="376"/>
      <c r="CPI2" s="376"/>
      <c r="CPJ2" s="376"/>
      <c r="CPK2" s="376"/>
      <c r="CPL2" s="376"/>
      <c r="CPM2" s="376"/>
      <c r="CPN2" s="376"/>
      <c r="CPO2" s="376"/>
      <c r="CPP2" s="376"/>
      <c r="CPQ2" s="376"/>
      <c r="CPR2" s="376"/>
      <c r="CPS2" s="376"/>
      <c r="CPT2" s="376"/>
      <c r="CPU2" s="376"/>
      <c r="CPV2" s="376"/>
      <c r="CPW2" s="376"/>
      <c r="CPX2" s="376"/>
      <c r="CPY2" s="376"/>
      <c r="CPZ2" s="376"/>
      <c r="CQA2" s="376"/>
      <c r="CQB2" s="376"/>
      <c r="CQC2" s="376"/>
      <c r="CQD2" s="376"/>
      <c r="CQE2" s="376"/>
      <c r="CQF2" s="376"/>
      <c r="CQG2" s="376"/>
      <c r="CQH2" s="376"/>
      <c r="CQI2" s="376"/>
      <c r="CQJ2" s="376"/>
      <c r="CQK2" s="376"/>
      <c r="CQL2" s="376"/>
      <c r="CQM2" s="376"/>
      <c r="CQN2" s="376"/>
      <c r="CQO2" s="376"/>
      <c r="CQP2" s="376"/>
      <c r="CQQ2" s="376"/>
      <c r="CQR2" s="376"/>
      <c r="CQS2" s="376"/>
      <c r="CQT2" s="376"/>
      <c r="CQU2" s="376"/>
      <c r="CQV2" s="376"/>
      <c r="CQW2" s="376"/>
      <c r="CQX2" s="376"/>
      <c r="CQY2" s="376"/>
      <c r="CQZ2" s="376"/>
      <c r="CRA2" s="376"/>
      <c r="CRB2" s="376"/>
      <c r="CRC2" s="376"/>
      <c r="CRD2" s="376"/>
      <c r="CRE2" s="376"/>
      <c r="CRF2" s="376"/>
      <c r="CRG2" s="376"/>
      <c r="CRH2" s="376"/>
      <c r="CRI2" s="376"/>
      <c r="CRJ2" s="376"/>
      <c r="CRK2" s="376"/>
      <c r="CRL2" s="376"/>
      <c r="CRM2" s="376"/>
      <c r="CRN2" s="376"/>
      <c r="CRO2" s="376"/>
      <c r="CRP2" s="376"/>
      <c r="CRQ2" s="376"/>
      <c r="CRR2" s="376"/>
      <c r="CRS2" s="376"/>
      <c r="CRT2" s="376"/>
      <c r="CRU2" s="376"/>
      <c r="CRV2" s="376"/>
      <c r="CRW2" s="376"/>
      <c r="CRX2" s="376"/>
      <c r="CRY2" s="376"/>
      <c r="CRZ2" s="376"/>
      <c r="CSA2" s="376"/>
      <c r="CSB2" s="376"/>
      <c r="CSC2" s="376"/>
      <c r="CSD2" s="376"/>
      <c r="CSE2" s="376"/>
      <c r="CSF2" s="376"/>
      <c r="CSG2" s="376"/>
      <c r="CSH2" s="376"/>
      <c r="CSI2" s="376"/>
      <c r="CSJ2" s="376"/>
      <c r="CSK2" s="376"/>
      <c r="CSL2" s="376"/>
      <c r="CSM2" s="376"/>
      <c r="CSN2" s="376"/>
      <c r="CSO2" s="376"/>
      <c r="CSP2" s="376"/>
      <c r="CSQ2" s="376"/>
      <c r="CSR2" s="376"/>
      <c r="CSS2" s="376"/>
      <c r="CST2" s="376"/>
      <c r="CSU2" s="376"/>
      <c r="CSV2" s="376"/>
      <c r="CSW2" s="376"/>
      <c r="CSX2" s="376"/>
      <c r="CSY2" s="376"/>
      <c r="CSZ2" s="376"/>
      <c r="CTA2" s="376"/>
      <c r="CTB2" s="376"/>
      <c r="CTC2" s="376"/>
      <c r="CTD2" s="376"/>
      <c r="CTE2" s="376"/>
      <c r="CTF2" s="376"/>
      <c r="CTG2" s="376"/>
      <c r="CTH2" s="376"/>
      <c r="CTI2" s="376"/>
      <c r="CTJ2" s="376"/>
      <c r="CTK2" s="376"/>
      <c r="CTL2" s="376"/>
      <c r="CTM2" s="376"/>
      <c r="CTN2" s="376"/>
      <c r="CTO2" s="376"/>
      <c r="CTP2" s="376"/>
      <c r="CTQ2" s="376"/>
      <c r="CTR2" s="376"/>
      <c r="CTS2" s="376"/>
      <c r="CTT2" s="376"/>
      <c r="CTU2" s="376"/>
      <c r="CTV2" s="376"/>
      <c r="CTW2" s="376"/>
      <c r="CTX2" s="376"/>
      <c r="CTY2" s="376"/>
      <c r="CTZ2" s="376"/>
      <c r="CUA2" s="376"/>
      <c r="CUB2" s="376"/>
      <c r="CUC2" s="376"/>
      <c r="CUD2" s="376"/>
      <c r="CUE2" s="376"/>
      <c r="CUF2" s="376"/>
      <c r="CUG2" s="376"/>
      <c r="CUH2" s="376"/>
      <c r="CUI2" s="376"/>
      <c r="CUJ2" s="376"/>
      <c r="CUK2" s="376"/>
      <c r="CUL2" s="376"/>
      <c r="CUM2" s="376"/>
      <c r="CUN2" s="376"/>
      <c r="CUO2" s="376"/>
      <c r="CUP2" s="376"/>
      <c r="CUQ2" s="376"/>
      <c r="CUR2" s="376"/>
      <c r="CUS2" s="376"/>
      <c r="CUT2" s="376"/>
      <c r="CUU2" s="376"/>
      <c r="CUV2" s="376"/>
      <c r="CUW2" s="376"/>
      <c r="CUX2" s="376"/>
      <c r="CUY2" s="376"/>
      <c r="CUZ2" s="376"/>
      <c r="CVA2" s="376"/>
      <c r="CVB2" s="376"/>
      <c r="CVC2" s="376"/>
      <c r="CVD2" s="376"/>
      <c r="CVE2" s="376"/>
      <c r="CVF2" s="376"/>
      <c r="CVG2" s="376"/>
      <c r="CVH2" s="376"/>
      <c r="CVI2" s="376"/>
      <c r="CVJ2" s="376"/>
      <c r="CVK2" s="376"/>
      <c r="CVL2" s="376"/>
      <c r="CVM2" s="376"/>
      <c r="CVN2" s="376"/>
      <c r="CVO2" s="376"/>
      <c r="CVP2" s="376"/>
      <c r="CVQ2" s="376"/>
      <c r="CVR2" s="376"/>
      <c r="CVS2" s="376"/>
      <c r="CVT2" s="376"/>
      <c r="CVU2" s="376"/>
      <c r="CVV2" s="376"/>
      <c r="CVW2" s="376"/>
      <c r="CVX2" s="376"/>
      <c r="CVY2" s="376"/>
      <c r="CVZ2" s="376"/>
      <c r="CWA2" s="376"/>
      <c r="CWB2" s="376"/>
      <c r="CWC2" s="376"/>
      <c r="CWD2" s="376"/>
      <c r="CWE2" s="376"/>
      <c r="CWF2" s="376"/>
      <c r="CWG2" s="376"/>
      <c r="CWH2" s="376"/>
      <c r="CWI2" s="376"/>
      <c r="CWJ2" s="376"/>
      <c r="CWK2" s="376"/>
      <c r="CWL2" s="376"/>
      <c r="CWM2" s="376"/>
      <c r="CWN2" s="376"/>
      <c r="CWO2" s="376"/>
      <c r="CWP2" s="376"/>
      <c r="CWQ2" s="376"/>
      <c r="CWR2" s="376"/>
      <c r="CWS2" s="376"/>
      <c r="CWT2" s="376"/>
      <c r="CWU2" s="376"/>
      <c r="CWV2" s="376"/>
      <c r="CWW2" s="376"/>
      <c r="CWX2" s="376"/>
      <c r="CWY2" s="376"/>
      <c r="CWZ2" s="376"/>
      <c r="CXA2" s="376"/>
      <c r="CXB2" s="376"/>
      <c r="CXC2" s="376"/>
      <c r="CXD2" s="376"/>
      <c r="CXE2" s="376"/>
      <c r="CXF2" s="376"/>
      <c r="CXG2" s="376"/>
      <c r="CXH2" s="376"/>
      <c r="CXI2" s="376"/>
      <c r="CXJ2" s="376"/>
      <c r="CXK2" s="376"/>
      <c r="CXL2" s="376"/>
      <c r="CXM2" s="376"/>
      <c r="CXN2" s="376"/>
      <c r="CXO2" s="376"/>
      <c r="CXP2" s="376"/>
      <c r="CXQ2" s="376"/>
      <c r="CXR2" s="376"/>
      <c r="CXS2" s="376"/>
      <c r="CXT2" s="376"/>
      <c r="CXU2" s="376"/>
      <c r="CXV2" s="376"/>
      <c r="CXW2" s="376"/>
      <c r="CXX2" s="376"/>
      <c r="CXY2" s="376"/>
      <c r="CXZ2" s="376"/>
      <c r="CYA2" s="376"/>
      <c r="CYB2" s="376"/>
      <c r="CYC2" s="376"/>
      <c r="CYD2" s="376"/>
      <c r="CYE2" s="376"/>
      <c r="CYF2" s="376"/>
      <c r="CYG2" s="376"/>
      <c r="CYH2" s="376"/>
      <c r="CYI2" s="376"/>
      <c r="CYJ2" s="376"/>
      <c r="CYK2" s="376"/>
      <c r="CYL2" s="376"/>
      <c r="CYM2" s="376"/>
      <c r="CYN2" s="376"/>
      <c r="CYO2" s="376"/>
      <c r="CYP2" s="376"/>
      <c r="CYQ2" s="376"/>
      <c r="CYR2" s="376"/>
      <c r="CYS2" s="376"/>
      <c r="CYT2" s="376"/>
      <c r="CYU2" s="376"/>
      <c r="CYV2" s="376"/>
      <c r="CYW2" s="376"/>
      <c r="CYX2" s="376"/>
      <c r="CYY2" s="376"/>
      <c r="CYZ2" s="376"/>
      <c r="CZA2" s="376"/>
      <c r="CZB2" s="376"/>
      <c r="CZC2" s="376"/>
      <c r="CZD2" s="376"/>
      <c r="CZE2" s="376"/>
      <c r="CZF2" s="376"/>
      <c r="CZG2" s="376"/>
      <c r="CZH2" s="376"/>
      <c r="CZI2" s="376"/>
      <c r="CZJ2" s="376"/>
      <c r="CZK2" s="376"/>
      <c r="CZL2" s="376"/>
      <c r="CZM2" s="376"/>
      <c r="CZN2" s="376"/>
      <c r="CZO2" s="376"/>
      <c r="CZP2" s="376"/>
      <c r="CZQ2" s="376"/>
      <c r="CZR2" s="376"/>
      <c r="CZS2" s="376"/>
      <c r="CZT2" s="376"/>
      <c r="CZU2" s="376"/>
      <c r="CZV2" s="376"/>
      <c r="CZW2" s="376"/>
      <c r="CZX2" s="376"/>
      <c r="CZY2" s="376"/>
      <c r="CZZ2" s="376"/>
      <c r="DAA2" s="376"/>
      <c r="DAB2" s="376"/>
      <c r="DAC2" s="376"/>
      <c r="DAD2" s="376"/>
      <c r="DAE2" s="376"/>
      <c r="DAF2" s="376"/>
      <c r="DAG2" s="376"/>
      <c r="DAH2" s="376"/>
      <c r="DAI2" s="376"/>
      <c r="DAJ2" s="376"/>
      <c r="DAK2" s="376"/>
      <c r="DAL2" s="376"/>
      <c r="DAM2" s="376"/>
      <c r="DAN2" s="376"/>
      <c r="DAO2" s="376"/>
      <c r="DAP2" s="376"/>
      <c r="DAQ2" s="376"/>
      <c r="DAR2" s="376"/>
      <c r="DAS2" s="376"/>
      <c r="DAT2" s="376"/>
      <c r="DAU2" s="376"/>
      <c r="DAV2" s="376"/>
      <c r="DAW2" s="376"/>
      <c r="DAX2" s="376"/>
      <c r="DAY2" s="376"/>
      <c r="DAZ2" s="376"/>
      <c r="DBA2" s="376"/>
      <c r="DBB2" s="376"/>
      <c r="DBC2" s="376"/>
      <c r="DBD2" s="376"/>
      <c r="DBE2" s="376"/>
      <c r="DBF2" s="376"/>
      <c r="DBG2" s="376"/>
      <c r="DBH2" s="376"/>
      <c r="DBI2" s="376"/>
      <c r="DBJ2" s="376"/>
      <c r="DBK2" s="376"/>
      <c r="DBL2" s="376"/>
      <c r="DBM2" s="376"/>
      <c r="DBN2" s="376"/>
      <c r="DBO2" s="376"/>
      <c r="DBP2" s="376"/>
      <c r="DBQ2" s="376"/>
      <c r="DBR2" s="376"/>
      <c r="DBS2" s="376"/>
      <c r="DBT2" s="376"/>
      <c r="DBU2" s="376"/>
      <c r="DBV2" s="376"/>
      <c r="DBW2" s="376"/>
      <c r="DBX2" s="376"/>
      <c r="DBY2" s="376"/>
      <c r="DBZ2" s="376"/>
      <c r="DCA2" s="376"/>
      <c r="DCB2" s="376"/>
      <c r="DCC2" s="376"/>
      <c r="DCD2" s="376"/>
      <c r="DCE2" s="376"/>
      <c r="DCF2" s="376"/>
      <c r="DCG2" s="376"/>
      <c r="DCH2" s="376"/>
      <c r="DCI2" s="376"/>
      <c r="DCJ2" s="376"/>
      <c r="DCK2" s="376"/>
      <c r="DCL2" s="376"/>
      <c r="DCM2" s="376"/>
      <c r="DCN2" s="376"/>
      <c r="DCO2" s="376"/>
      <c r="DCP2" s="376"/>
      <c r="DCQ2" s="376"/>
      <c r="DCR2" s="376"/>
      <c r="DCS2" s="376"/>
      <c r="DCT2" s="376"/>
      <c r="DCU2" s="376"/>
      <c r="DCV2" s="376"/>
      <c r="DCW2" s="376"/>
      <c r="DCX2" s="376"/>
      <c r="DCY2" s="376"/>
      <c r="DCZ2" s="376"/>
      <c r="DDA2" s="376"/>
      <c r="DDB2" s="376"/>
      <c r="DDC2" s="376"/>
      <c r="DDD2" s="376"/>
      <c r="DDE2" s="376"/>
      <c r="DDF2" s="376"/>
      <c r="DDG2" s="376"/>
      <c r="DDH2" s="376"/>
      <c r="DDI2" s="376"/>
      <c r="DDJ2" s="376"/>
      <c r="DDK2" s="376"/>
      <c r="DDL2" s="376"/>
      <c r="DDM2" s="376"/>
      <c r="DDN2" s="376"/>
      <c r="DDO2" s="376"/>
      <c r="DDP2" s="376"/>
      <c r="DDQ2" s="376"/>
      <c r="DDR2" s="376"/>
      <c r="DDS2" s="376"/>
      <c r="DDT2" s="376"/>
      <c r="DDU2" s="376"/>
      <c r="DDV2" s="376"/>
      <c r="DDW2" s="376"/>
      <c r="DDX2" s="376"/>
      <c r="DDY2" s="376"/>
      <c r="DDZ2" s="376"/>
      <c r="DEA2" s="376"/>
      <c r="DEB2" s="376"/>
      <c r="DEC2" s="376"/>
      <c r="DED2" s="376"/>
      <c r="DEE2" s="376"/>
      <c r="DEF2" s="376"/>
      <c r="DEG2" s="376"/>
      <c r="DEH2" s="376"/>
      <c r="DEI2" s="376"/>
      <c r="DEJ2" s="376"/>
      <c r="DEK2" s="376"/>
      <c r="DEL2" s="376"/>
      <c r="DEM2" s="376"/>
      <c r="DEN2" s="376"/>
      <c r="DEO2" s="376"/>
      <c r="DEP2" s="376"/>
      <c r="DEQ2" s="376"/>
      <c r="DER2" s="376"/>
      <c r="DES2" s="376"/>
      <c r="DET2" s="376"/>
      <c r="DEU2" s="376"/>
      <c r="DEV2" s="376"/>
      <c r="DEW2" s="376"/>
      <c r="DEX2" s="376"/>
      <c r="DEY2" s="376"/>
      <c r="DEZ2" s="376"/>
      <c r="DFA2" s="376"/>
      <c r="DFB2" s="376"/>
      <c r="DFC2" s="376"/>
      <c r="DFD2" s="376"/>
      <c r="DFE2" s="376"/>
      <c r="DFF2" s="376"/>
      <c r="DFG2" s="376"/>
      <c r="DFH2" s="376"/>
      <c r="DFI2" s="376"/>
      <c r="DFJ2" s="376"/>
      <c r="DFK2" s="376"/>
      <c r="DFL2" s="376"/>
      <c r="DFM2" s="376"/>
      <c r="DFN2" s="376"/>
      <c r="DFO2" s="376"/>
      <c r="DFP2" s="376"/>
      <c r="DFQ2" s="376"/>
      <c r="DFR2" s="376"/>
      <c r="DFS2" s="376"/>
      <c r="DFT2" s="376"/>
      <c r="DFU2" s="376"/>
      <c r="DFV2" s="376"/>
      <c r="DFW2" s="376"/>
      <c r="DFX2" s="376"/>
      <c r="DFY2" s="376"/>
      <c r="DFZ2" s="376"/>
      <c r="DGA2" s="376"/>
      <c r="DGB2" s="376"/>
      <c r="DGC2" s="376"/>
      <c r="DGD2" s="376"/>
      <c r="DGE2" s="376"/>
      <c r="DGF2" s="376"/>
      <c r="DGG2" s="376"/>
      <c r="DGH2" s="376"/>
      <c r="DGI2" s="376"/>
      <c r="DGJ2" s="376"/>
      <c r="DGK2" s="376"/>
      <c r="DGL2" s="376"/>
      <c r="DGM2" s="376"/>
      <c r="DGN2" s="376"/>
      <c r="DGO2" s="376"/>
      <c r="DGP2" s="376"/>
      <c r="DGQ2" s="376"/>
      <c r="DGR2" s="376"/>
      <c r="DGS2" s="376"/>
      <c r="DGT2" s="376"/>
      <c r="DGU2" s="376"/>
      <c r="DGV2" s="376"/>
      <c r="DGW2" s="376"/>
      <c r="DGX2" s="376"/>
      <c r="DGY2" s="376"/>
      <c r="DGZ2" s="376"/>
      <c r="DHA2" s="376"/>
      <c r="DHB2" s="376"/>
      <c r="DHC2" s="376"/>
      <c r="DHD2" s="376"/>
      <c r="DHE2" s="376"/>
      <c r="DHF2" s="376"/>
      <c r="DHG2" s="376"/>
      <c r="DHH2" s="376"/>
      <c r="DHI2" s="376"/>
      <c r="DHJ2" s="376"/>
      <c r="DHK2" s="376"/>
      <c r="DHL2" s="376"/>
      <c r="DHM2" s="376"/>
      <c r="DHN2" s="376"/>
      <c r="DHO2" s="376"/>
      <c r="DHP2" s="376"/>
      <c r="DHQ2" s="376"/>
      <c r="DHR2" s="376"/>
      <c r="DHS2" s="376"/>
      <c r="DHT2" s="376"/>
      <c r="DHU2" s="376"/>
      <c r="DHV2" s="376"/>
      <c r="DHW2" s="376"/>
      <c r="DHX2" s="376"/>
      <c r="DHY2" s="376"/>
      <c r="DHZ2" s="376"/>
      <c r="DIA2" s="376"/>
      <c r="DIB2" s="376"/>
      <c r="DIC2" s="376"/>
      <c r="DID2" s="376"/>
      <c r="DIE2" s="376"/>
      <c r="DIF2" s="376"/>
      <c r="DIG2" s="376"/>
      <c r="DIH2" s="376"/>
      <c r="DII2" s="376"/>
      <c r="DIJ2" s="376"/>
      <c r="DIK2" s="376"/>
      <c r="DIL2" s="376"/>
      <c r="DIM2" s="376"/>
      <c r="DIN2" s="376"/>
      <c r="DIO2" s="376"/>
      <c r="DIP2" s="376"/>
      <c r="DIQ2" s="376"/>
      <c r="DIR2" s="376"/>
      <c r="DIS2" s="376"/>
      <c r="DIT2" s="376"/>
      <c r="DIU2" s="376"/>
      <c r="DIV2" s="376"/>
      <c r="DIW2" s="376"/>
      <c r="DIX2" s="376"/>
      <c r="DIY2" s="376"/>
      <c r="DIZ2" s="376"/>
      <c r="DJA2" s="376"/>
      <c r="DJB2" s="376"/>
      <c r="DJC2" s="376"/>
      <c r="DJD2" s="376"/>
      <c r="DJE2" s="376"/>
      <c r="DJF2" s="376"/>
      <c r="DJG2" s="376"/>
      <c r="DJH2" s="376"/>
      <c r="DJI2" s="376"/>
      <c r="DJJ2" s="376"/>
      <c r="DJK2" s="376"/>
      <c r="DJL2" s="376"/>
      <c r="DJM2" s="376"/>
      <c r="DJN2" s="376"/>
      <c r="DJO2" s="376"/>
      <c r="DJP2" s="376"/>
      <c r="DJQ2" s="376"/>
      <c r="DJR2" s="376"/>
      <c r="DJS2" s="376"/>
      <c r="DJT2" s="376"/>
      <c r="DJU2" s="376"/>
      <c r="DJV2" s="376"/>
      <c r="DJW2" s="376"/>
      <c r="DJX2" s="376"/>
      <c r="DJY2" s="376"/>
      <c r="DJZ2" s="376"/>
      <c r="DKA2" s="376"/>
      <c r="DKB2" s="376"/>
      <c r="DKC2" s="376"/>
      <c r="DKD2" s="376"/>
      <c r="DKE2" s="376"/>
      <c r="DKF2" s="376"/>
      <c r="DKG2" s="376"/>
      <c r="DKH2" s="376"/>
      <c r="DKI2" s="376"/>
      <c r="DKJ2" s="376"/>
      <c r="DKK2" s="376"/>
      <c r="DKL2" s="376"/>
      <c r="DKM2" s="376"/>
      <c r="DKN2" s="376"/>
      <c r="DKO2" s="376"/>
      <c r="DKP2" s="376"/>
      <c r="DKQ2" s="376"/>
      <c r="DKR2" s="376"/>
      <c r="DKS2" s="376"/>
      <c r="DKT2" s="376"/>
      <c r="DKU2" s="376"/>
      <c r="DKV2" s="376"/>
      <c r="DKW2" s="376"/>
      <c r="DKX2" s="376"/>
      <c r="DKY2" s="376"/>
      <c r="DKZ2" s="376"/>
      <c r="DLA2" s="376"/>
      <c r="DLB2" s="376"/>
      <c r="DLC2" s="376"/>
      <c r="DLD2" s="376"/>
      <c r="DLE2" s="376"/>
      <c r="DLF2" s="376"/>
      <c r="DLG2" s="376"/>
      <c r="DLH2" s="376"/>
      <c r="DLI2" s="376"/>
      <c r="DLJ2" s="376"/>
      <c r="DLK2" s="376"/>
      <c r="DLL2" s="376"/>
      <c r="DLM2" s="376"/>
      <c r="DLN2" s="376"/>
      <c r="DLO2" s="376"/>
      <c r="DLP2" s="376"/>
      <c r="DLQ2" s="376"/>
      <c r="DLR2" s="376"/>
      <c r="DLS2" s="376"/>
      <c r="DLT2" s="376"/>
      <c r="DLU2" s="376"/>
      <c r="DLV2" s="376"/>
      <c r="DLW2" s="376"/>
      <c r="DLX2" s="376"/>
      <c r="DLY2" s="376"/>
      <c r="DLZ2" s="376"/>
      <c r="DMA2" s="376"/>
      <c r="DMB2" s="376"/>
      <c r="DMC2" s="376"/>
      <c r="DMD2" s="376"/>
      <c r="DME2" s="376"/>
      <c r="DMF2" s="376"/>
      <c r="DMG2" s="376"/>
      <c r="DMH2" s="376"/>
      <c r="DMI2" s="376"/>
      <c r="DMJ2" s="376"/>
      <c r="DMK2" s="376"/>
      <c r="DML2" s="376"/>
      <c r="DMM2" s="376"/>
      <c r="DMN2" s="376"/>
      <c r="DMO2" s="376"/>
      <c r="DMP2" s="376"/>
      <c r="DMQ2" s="376"/>
      <c r="DMR2" s="376"/>
      <c r="DMS2" s="376"/>
      <c r="DMT2" s="376"/>
      <c r="DMU2" s="376"/>
      <c r="DMV2" s="376"/>
      <c r="DMW2" s="376"/>
      <c r="DMX2" s="376"/>
      <c r="DMY2" s="376"/>
      <c r="DMZ2" s="376"/>
      <c r="DNA2" s="376"/>
      <c r="DNB2" s="376"/>
      <c r="DNC2" s="376"/>
      <c r="DND2" s="376"/>
      <c r="DNE2" s="376"/>
      <c r="DNF2" s="376"/>
      <c r="DNG2" s="376"/>
      <c r="DNH2" s="376"/>
      <c r="DNI2" s="376"/>
      <c r="DNJ2" s="376"/>
      <c r="DNK2" s="376"/>
      <c r="DNL2" s="376"/>
      <c r="DNM2" s="376"/>
      <c r="DNN2" s="376"/>
      <c r="DNO2" s="376"/>
      <c r="DNP2" s="376"/>
      <c r="DNQ2" s="376"/>
      <c r="DNR2" s="376"/>
      <c r="DNS2" s="376"/>
      <c r="DNT2" s="376"/>
      <c r="DNU2" s="376"/>
      <c r="DNV2" s="376"/>
      <c r="DNW2" s="376"/>
      <c r="DNX2" s="376"/>
      <c r="DNY2" s="376"/>
      <c r="DNZ2" s="376"/>
      <c r="DOA2" s="376"/>
      <c r="DOB2" s="376"/>
      <c r="DOC2" s="376"/>
      <c r="DOD2" s="376"/>
      <c r="DOE2" s="376"/>
      <c r="DOF2" s="376"/>
      <c r="DOG2" s="376"/>
      <c r="DOH2" s="376"/>
      <c r="DOI2" s="376"/>
      <c r="DOJ2" s="376"/>
      <c r="DOK2" s="376"/>
      <c r="DOL2" s="376"/>
      <c r="DOM2" s="376"/>
      <c r="DON2" s="376"/>
      <c r="DOO2" s="376"/>
      <c r="DOP2" s="376"/>
      <c r="DOQ2" s="376"/>
      <c r="DOR2" s="376"/>
      <c r="DOS2" s="376"/>
      <c r="DOT2" s="376"/>
      <c r="DOU2" s="376"/>
      <c r="DOV2" s="376"/>
      <c r="DOW2" s="376"/>
      <c r="DOX2" s="376"/>
      <c r="DOY2" s="376"/>
      <c r="DOZ2" s="376"/>
      <c r="DPA2" s="376"/>
      <c r="DPB2" s="376"/>
      <c r="DPC2" s="376"/>
      <c r="DPD2" s="376"/>
      <c r="DPE2" s="376"/>
      <c r="DPF2" s="376"/>
      <c r="DPG2" s="376"/>
      <c r="DPH2" s="376"/>
      <c r="DPI2" s="376"/>
      <c r="DPJ2" s="376"/>
      <c r="DPK2" s="376"/>
      <c r="DPL2" s="376"/>
      <c r="DPM2" s="376"/>
      <c r="DPN2" s="376"/>
      <c r="DPO2" s="376"/>
      <c r="DPP2" s="376"/>
      <c r="DPQ2" s="376"/>
      <c r="DPR2" s="376"/>
      <c r="DPS2" s="376"/>
      <c r="DPT2" s="376"/>
      <c r="DPU2" s="376"/>
      <c r="DPV2" s="376"/>
      <c r="DPW2" s="376"/>
      <c r="DPX2" s="376"/>
      <c r="DPY2" s="376"/>
      <c r="DPZ2" s="376"/>
      <c r="DQA2" s="376"/>
      <c r="DQB2" s="376"/>
      <c r="DQC2" s="376"/>
      <c r="DQD2" s="376"/>
      <c r="DQE2" s="376"/>
      <c r="DQF2" s="376"/>
      <c r="DQG2" s="376"/>
      <c r="DQH2" s="376"/>
      <c r="DQI2" s="376"/>
      <c r="DQJ2" s="376"/>
      <c r="DQK2" s="376"/>
      <c r="DQL2" s="376"/>
      <c r="DQM2" s="376"/>
      <c r="DQN2" s="376"/>
      <c r="DQO2" s="376"/>
      <c r="DQP2" s="376"/>
      <c r="DQQ2" s="376"/>
      <c r="DQR2" s="376"/>
      <c r="DQS2" s="376"/>
      <c r="DQT2" s="376"/>
      <c r="DQU2" s="376"/>
      <c r="DQV2" s="376"/>
      <c r="DQW2" s="376"/>
      <c r="DQX2" s="376"/>
      <c r="DQY2" s="376"/>
      <c r="DQZ2" s="376"/>
      <c r="DRA2" s="376"/>
      <c r="DRB2" s="376"/>
      <c r="DRC2" s="376"/>
      <c r="DRD2" s="376"/>
      <c r="DRE2" s="376"/>
      <c r="DRF2" s="376"/>
      <c r="DRG2" s="376"/>
      <c r="DRH2" s="376"/>
      <c r="DRI2" s="376"/>
      <c r="DRJ2" s="376"/>
      <c r="DRK2" s="376"/>
      <c r="DRL2" s="376"/>
      <c r="DRM2" s="376"/>
      <c r="DRN2" s="376"/>
      <c r="DRO2" s="376"/>
      <c r="DRP2" s="376"/>
      <c r="DRQ2" s="376"/>
      <c r="DRR2" s="376"/>
      <c r="DRS2" s="376"/>
      <c r="DRT2" s="376"/>
      <c r="DRU2" s="376"/>
      <c r="DRV2" s="376"/>
      <c r="DRW2" s="376"/>
      <c r="DRX2" s="376"/>
      <c r="DRY2" s="376"/>
      <c r="DRZ2" s="376"/>
      <c r="DSA2" s="376"/>
      <c r="DSB2" s="376"/>
      <c r="DSC2" s="376"/>
      <c r="DSD2" s="376"/>
      <c r="DSE2" s="376"/>
      <c r="DSF2" s="376"/>
      <c r="DSG2" s="376"/>
      <c r="DSH2" s="376"/>
      <c r="DSI2" s="376"/>
      <c r="DSJ2" s="376"/>
      <c r="DSK2" s="376"/>
      <c r="DSL2" s="376"/>
      <c r="DSM2" s="376"/>
      <c r="DSN2" s="376"/>
      <c r="DSO2" s="376"/>
      <c r="DSP2" s="376"/>
      <c r="DSQ2" s="376"/>
      <c r="DSR2" s="376"/>
      <c r="DSS2" s="376"/>
      <c r="DST2" s="376"/>
      <c r="DSU2" s="376"/>
      <c r="DSV2" s="376"/>
      <c r="DSW2" s="376"/>
      <c r="DSX2" s="376"/>
      <c r="DSY2" s="376"/>
      <c r="DSZ2" s="376"/>
      <c r="DTA2" s="376"/>
      <c r="DTB2" s="376"/>
      <c r="DTC2" s="376"/>
      <c r="DTD2" s="376"/>
      <c r="DTE2" s="376"/>
      <c r="DTF2" s="376"/>
      <c r="DTG2" s="376"/>
      <c r="DTH2" s="376"/>
      <c r="DTI2" s="376"/>
      <c r="DTJ2" s="376"/>
      <c r="DTK2" s="376"/>
      <c r="DTL2" s="376"/>
      <c r="DTM2" s="376"/>
      <c r="DTN2" s="376"/>
      <c r="DTO2" s="376"/>
      <c r="DTP2" s="376"/>
      <c r="DTQ2" s="376"/>
      <c r="DTR2" s="376"/>
      <c r="DTS2" s="376"/>
      <c r="DTT2" s="376"/>
      <c r="DTU2" s="376"/>
      <c r="DTV2" s="376"/>
      <c r="DTW2" s="376"/>
      <c r="DTX2" s="376"/>
      <c r="DTY2" s="376"/>
      <c r="DTZ2" s="376"/>
      <c r="DUA2" s="376"/>
      <c r="DUB2" s="376"/>
      <c r="DUC2" s="376"/>
      <c r="DUD2" s="376"/>
      <c r="DUE2" s="376"/>
      <c r="DUF2" s="376"/>
      <c r="DUG2" s="376"/>
      <c r="DUH2" s="376"/>
      <c r="DUI2" s="376"/>
      <c r="DUJ2" s="376"/>
      <c r="DUK2" s="376"/>
      <c r="DUL2" s="376"/>
      <c r="DUM2" s="376"/>
      <c r="DUN2" s="376"/>
      <c r="DUO2" s="376"/>
      <c r="DUP2" s="376"/>
      <c r="DUQ2" s="376"/>
      <c r="DUR2" s="376"/>
      <c r="DUS2" s="376"/>
      <c r="DUT2" s="376"/>
      <c r="DUU2" s="376"/>
      <c r="DUV2" s="376"/>
      <c r="DUW2" s="376"/>
      <c r="DUX2" s="376"/>
      <c r="DUY2" s="376"/>
      <c r="DUZ2" s="376"/>
      <c r="DVA2" s="376"/>
      <c r="DVB2" s="376"/>
      <c r="DVC2" s="376"/>
      <c r="DVD2" s="376"/>
      <c r="DVE2" s="376"/>
      <c r="DVF2" s="376"/>
      <c r="DVG2" s="376"/>
      <c r="DVH2" s="376"/>
      <c r="DVI2" s="376"/>
      <c r="DVJ2" s="376"/>
      <c r="DVK2" s="376"/>
      <c r="DVL2" s="376"/>
      <c r="DVM2" s="376"/>
      <c r="DVN2" s="376"/>
      <c r="DVO2" s="376"/>
      <c r="DVP2" s="376"/>
      <c r="DVQ2" s="376"/>
      <c r="DVR2" s="376"/>
      <c r="DVS2" s="376"/>
      <c r="DVT2" s="376"/>
      <c r="DVU2" s="376"/>
      <c r="DVV2" s="376"/>
      <c r="DVW2" s="376"/>
      <c r="DVX2" s="376"/>
      <c r="DVY2" s="376"/>
      <c r="DVZ2" s="376"/>
      <c r="DWA2" s="376"/>
      <c r="DWB2" s="376"/>
      <c r="DWC2" s="376"/>
      <c r="DWD2" s="376"/>
      <c r="DWE2" s="376"/>
      <c r="DWF2" s="376"/>
      <c r="DWG2" s="376"/>
      <c r="DWH2" s="376"/>
      <c r="DWI2" s="376"/>
      <c r="DWJ2" s="376"/>
      <c r="DWK2" s="376"/>
      <c r="DWL2" s="376"/>
      <c r="DWM2" s="376"/>
      <c r="DWN2" s="376"/>
      <c r="DWO2" s="376"/>
      <c r="DWP2" s="376"/>
      <c r="DWQ2" s="376"/>
      <c r="DWR2" s="376"/>
      <c r="DWS2" s="376"/>
      <c r="DWT2" s="376"/>
      <c r="DWU2" s="376"/>
      <c r="DWV2" s="376"/>
      <c r="DWW2" s="376"/>
      <c r="DWX2" s="376"/>
      <c r="DWY2" s="376"/>
      <c r="DWZ2" s="376"/>
      <c r="DXA2" s="376"/>
      <c r="DXB2" s="376"/>
      <c r="DXC2" s="376"/>
      <c r="DXD2" s="376"/>
      <c r="DXE2" s="376"/>
      <c r="DXF2" s="376"/>
      <c r="DXG2" s="376"/>
      <c r="DXH2" s="376"/>
      <c r="DXI2" s="376"/>
      <c r="DXJ2" s="376"/>
      <c r="DXK2" s="376"/>
      <c r="DXL2" s="376"/>
      <c r="DXM2" s="376"/>
      <c r="DXN2" s="376"/>
      <c r="DXO2" s="376"/>
      <c r="DXP2" s="376"/>
      <c r="DXQ2" s="376"/>
      <c r="DXR2" s="376"/>
      <c r="DXS2" s="376"/>
      <c r="DXT2" s="376"/>
      <c r="DXU2" s="376"/>
      <c r="DXV2" s="376"/>
      <c r="DXW2" s="376"/>
      <c r="DXX2" s="376"/>
      <c r="DXY2" s="376"/>
      <c r="DXZ2" s="376"/>
      <c r="DYA2" s="376"/>
      <c r="DYB2" s="376"/>
      <c r="DYC2" s="376"/>
      <c r="DYD2" s="376"/>
      <c r="DYE2" s="376"/>
      <c r="DYF2" s="376"/>
      <c r="DYG2" s="376"/>
      <c r="DYH2" s="376"/>
      <c r="DYI2" s="376"/>
      <c r="DYJ2" s="376"/>
      <c r="DYK2" s="376"/>
      <c r="DYL2" s="376"/>
      <c r="DYM2" s="376"/>
      <c r="DYN2" s="376"/>
      <c r="DYO2" s="376"/>
      <c r="DYP2" s="376"/>
      <c r="DYQ2" s="376"/>
      <c r="DYR2" s="376"/>
      <c r="DYS2" s="376"/>
      <c r="DYT2" s="376"/>
      <c r="DYU2" s="376"/>
      <c r="DYV2" s="376"/>
      <c r="DYW2" s="376"/>
      <c r="DYX2" s="376"/>
      <c r="DYY2" s="376"/>
      <c r="DYZ2" s="376"/>
      <c r="DZA2" s="376"/>
      <c r="DZB2" s="376"/>
      <c r="DZC2" s="376"/>
      <c r="DZD2" s="376"/>
      <c r="DZE2" s="376"/>
      <c r="DZF2" s="376"/>
      <c r="DZG2" s="376"/>
      <c r="DZH2" s="376"/>
      <c r="DZI2" s="376"/>
      <c r="DZJ2" s="376"/>
      <c r="DZK2" s="376"/>
      <c r="DZL2" s="376"/>
      <c r="DZM2" s="376"/>
      <c r="DZN2" s="376"/>
      <c r="DZO2" s="376"/>
      <c r="DZP2" s="376"/>
      <c r="DZQ2" s="376"/>
      <c r="DZR2" s="376"/>
      <c r="DZS2" s="376"/>
      <c r="DZT2" s="376"/>
      <c r="DZU2" s="376"/>
      <c r="DZV2" s="376"/>
      <c r="DZW2" s="376"/>
      <c r="DZX2" s="376"/>
      <c r="DZY2" s="376"/>
      <c r="DZZ2" s="376"/>
      <c r="EAA2" s="376"/>
      <c r="EAB2" s="376"/>
      <c r="EAC2" s="376"/>
      <c r="EAD2" s="376"/>
      <c r="EAE2" s="376"/>
      <c r="EAF2" s="376"/>
      <c r="EAG2" s="376"/>
      <c r="EAH2" s="376"/>
      <c r="EAI2" s="376"/>
      <c r="EAJ2" s="376"/>
      <c r="EAK2" s="376"/>
      <c r="EAL2" s="376"/>
      <c r="EAM2" s="376"/>
      <c r="EAN2" s="376"/>
      <c r="EAO2" s="376"/>
      <c r="EAP2" s="376"/>
      <c r="EAQ2" s="376"/>
      <c r="EAR2" s="376"/>
      <c r="EAS2" s="376"/>
      <c r="EAT2" s="376"/>
      <c r="EAU2" s="376"/>
      <c r="EAV2" s="376"/>
      <c r="EAW2" s="376"/>
      <c r="EAX2" s="376"/>
      <c r="EAY2" s="376"/>
      <c r="EAZ2" s="376"/>
      <c r="EBA2" s="376"/>
      <c r="EBB2" s="376"/>
      <c r="EBC2" s="376"/>
      <c r="EBD2" s="376"/>
      <c r="EBE2" s="376"/>
      <c r="EBF2" s="376"/>
      <c r="EBG2" s="376"/>
      <c r="EBH2" s="376"/>
      <c r="EBI2" s="376"/>
      <c r="EBJ2" s="376"/>
      <c r="EBK2" s="376"/>
      <c r="EBL2" s="376"/>
      <c r="EBM2" s="376"/>
      <c r="EBN2" s="376"/>
      <c r="EBO2" s="376"/>
      <c r="EBP2" s="376"/>
      <c r="EBQ2" s="376"/>
      <c r="EBR2" s="376"/>
      <c r="EBS2" s="376"/>
      <c r="EBT2" s="376"/>
      <c r="EBU2" s="376"/>
      <c r="EBV2" s="376"/>
      <c r="EBW2" s="376"/>
      <c r="EBX2" s="376"/>
      <c r="EBY2" s="376"/>
      <c r="EBZ2" s="376"/>
      <c r="ECA2" s="376"/>
      <c r="ECB2" s="376"/>
      <c r="ECC2" s="376"/>
      <c r="ECD2" s="376"/>
      <c r="ECE2" s="376"/>
      <c r="ECF2" s="376"/>
      <c r="ECG2" s="376"/>
      <c r="ECH2" s="376"/>
      <c r="ECI2" s="376"/>
      <c r="ECJ2" s="376"/>
      <c r="ECK2" s="376"/>
      <c r="ECL2" s="376"/>
      <c r="ECM2" s="376"/>
      <c r="ECN2" s="376"/>
      <c r="ECO2" s="376"/>
      <c r="ECP2" s="376"/>
      <c r="ECQ2" s="376"/>
      <c r="ECR2" s="376"/>
      <c r="ECS2" s="376"/>
      <c r="ECT2" s="376"/>
      <c r="ECU2" s="376"/>
      <c r="ECV2" s="376"/>
      <c r="ECW2" s="376"/>
      <c r="ECX2" s="376"/>
      <c r="ECY2" s="376"/>
      <c r="ECZ2" s="376"/>
      <c r="EDA2" s="376"/>
      <c r="EDB2" s="376"/>
      <c r="EDC2" s="376"/>
      <c r="EDD2" s="376"/>
      <c r="EDE2" s="376"/>
      <c r="EDF2" s="376"/>
      <c r="EDG2" s="376"/>
      <c r="EDH2" s="376"/>
      <c r="EDI2" s="376"/>
      <c r="EDJ2" s="376"/>
      <c r="EDK2" s="376"/>
      <c r="EDL2" s="376"/>
      <c r="EDM2" s="376"/>
      <c r="EDN2" s="376"/>
      <c r="EDO2" s="376"/>
      <c r="EDP2" s="376"/>
      <c r="EDQ2" s="376"/>
      <c r="EDR2" s="376"/>
      <c r="EDS2" s="376"/>
      <c r="EDT2" s="376"/>
      <c r="EDU2" s="376"/>
      <c r="EDV2" s="376"/>
      <c r="EDW2" s="376"/>
      <c r="EDX2" s="376"/>
      <c r="EDY2" s="376"/>
      <c r="EDZ2" s="376"/>
      <c r="EEA2" s="376"/>
      <c r="EEB2" s="376"/>
      <c r="EEC2" s="376"/>
      <c r="EED2" s="376"/>
      <c r="EEE2" s="376"/>
      <c r="EEF2" s="376"/>
      <c r="EEG2" s="376"/>
      <c r="EEH2" s="376"/>
      <c r="EEI2" s="376"/>
      <c r="EEJ2" s="376"/>
      <c r="EEK2" s="376"/>
      <c r="EEL2" s="376"/>
      <c r="EEM2" s="376"/>
      <c r="EEN2" s="376"/>
      <c r="EEO2" s="376"/>
      <c r="EEP2" s="376"/>
      <c r="EEQ2" s="376"/>
      <c r="EER2" s="376"/>
      <c r="EES2" s="376"/>
      <c r="EET2" s="376"/>
      <c r="EEU2" s="376"/>
      <c r="EEV2" s="376"/>
      <c r="EEW2" s="376"/>
      <c r="EEX2" s="376"/>
      <c r="EEY2" s="376"/>
      <c r="EEZ2" s="376"/>
      <c r="EFA2" s="376"/>
      <c r="EFB2" s="376"/>
      <c r="EFC2" s="376"/>
      <c r="EFD2" s="376"/>
      <c r="EFE2" s="376"/>
      <c r="EFF2" s="376"/>
      <c r="EFG2" s="376"/>
      <c r="EFH2" s="376"/>
      <c r="EFI2" s="376"/>
      <c r="EFJ2" s="376"/>
      <c r="EFK2" s="376"/>
      <c r="EFL2" s="376"/>
      <c r="EFM2" s="376"/>
      <c r="EFN2" s="376"/>
      <c r="EFO2" s="376"/>
      <c r="EFP2" s="376"/>
      <c r="EFQ2" s="376"/>
      <c r="EFR2" s="376"/>
      <c r="EFS2" s="376"/>
      <c r="EFT2" s="376"/>
      <c r="EFU2" s="376"/>
      <c r="EFV2" s="376"/>
      <c r="EFW2" s="376"/>
      <c r="EFX2" s="376"/>
      <c r="EFY2" s="376"/>
      <c r="EFZ2" s="376"/>
      <c r="EGA2" s="376"/>
      <c r="EGB2" s="376"/>
      <c r="EGC2" s="376"/>
      <c r="EGD2" s="376"/>
      <c r="EGE2" s="376"/>
      <c r="EGF2" s="376"/>
      <c r="EGG2" s="376"/>
      <c r="EGH2" s="376"/>
      <c r="EGI2" s="376"/>
      <c r="EGJ2" s="376"/>
      <c r="EGK2" s="376"/>
      <c r="EGL2" s="376"/>
      <c r="EGM2" s="376"/>
      <c r="EGN2" s="376"/>
      <c r="EGO2" s="376"/>
      <c r="EGP2" s="376"/>
      <c r="EGQ2" s="376"/>
      <c r="EGR2" s="376"/>
      <c r="EGS2" s="376"/>
      <c r="EGT2" s="376"/>
      <c r="EGU2" s="376"/>
      <c r="EGV2" s="376"/>
      <c r="EGW2" s="376"/>
      <c r="EGX2" s="376"/>
      <c r="EGY2" s="376"/>
      <c r="EGZ2" s="376"/>
      <c r="EHA2" s="376"/>
      <c r="EHB2" s="376"/>
      <c r="EHC2" s="376"/>
      <c r="EHD2" s="376"/>
      <c r="EHE2" s="376"/>
      <c r="EHF2" s="376"/>
      <c r="EHG2" s="376"/>
      <c r="EHH2" s="376"/>
      <c r="EHI2" s="376"/>
      <c r="EHJ2" s="376"/>
      <c r="EHK2" s="376"/>
      <c r="EHL2" s="376"/>
      <c r="EHM2" s="376"/>
      <c r="EHN2" s="376"/>
      <c r="EHO2" s="376"/>
      <c r="EHP2" s="376"/>
      <c r="EHQ2" s="376"/>
      <c r="EHR2" s="376"/>
      <c r="EHS2" s="376"/>
      <c r="EHT2" s="376"/>
      <c r="EHU2" s="376"/>
      <c r="EHV2" s="376"/>
      <c r="EHW2" s="376"/>
      <c r="EHX2" s="376"/>
      <c r="EHY2" s="376"/>
      <c r="EHZ2" s="376"/>
      <c r="EIA2" s="376"/>
      <c r="EIB2" s="376"/>
      <c r="EIC2" s="376"/>
      <c r="EID2" s="376"/>
      <c r="EIE2" s="376"/>
      <c r="EIF2" s="376"/>
      <c r="EIG2" s="376"/>
      <c r="EIH2" s="376"/>
      <c r="EII2" s="376"/>
      <c r="EIJ2" s="376"/>
      <c r="EIK2" s="376"/>
      <c r="EIL2" s="376"/>
      <c r="EIM2" s="376"/>
      <c r="EIN2" s="376"/>
      <c r="EIO2" s="376"/>
      <c r="EIP2" s="376"/>
      <c r="EIQ2" s="376"/>
      <c r="EIR2" s="376"/>
      <c r="EIS2" s="376"/>
      <c r="EIT2" s="376"/>
      <c r="EIU2" s="376"/>
      <c r="EIV2" s="376"/>
      <c r="EIW2" s="376"/>
      <c r="EIX2" s="376"/>
      <c r="EIY2" s="376"/>
      <c r="EIZ2" s="376"/>
      <c r="EJA2" s="376"/>
      <c r="EJB2" s="376"/>
      <c r="EJC2" s="376"/>
      <c r="EJD2" s="376"/>
      <c r="EJE2" s="376"/>
      <c r="EJF2" s="376"/>
      <c r="EJG2" s="376"/>
      <c r="EJH2" s="376"/>
      <c r="EJI2" s="376"/>
      <c r="EJJ2" s="376"/>
      <c r="EJK2" s="376"/>
      <c r="EJL2" s="376"/>
      <c r="EJM2" s="376"/>
      <c r="EJN2" s="376"/>
      <c r="EJO2" s="376"/>
      <c r="EJP2" s="376"/>
      <c r="EJQ2" s="376"/>
      <c r="EJR2" s="376"/>
      <c r="EJS2" s="376"/>
      <c r="EJT2" s="376"/>
      <c r="EJU2" s="376"/>
      <c r="EJV2" s="376"/>
      <c r="EJW2" s="376"/>
      <c r="EJX2" s="376"/>
      <c r="EJY2" s="376"/>
      <c r="EJZ2" s="376"/>
      <c r="EKA2" s="376"/>
      <c r="EKB2" s="376"/>
      <c r="EKC2" s="376"/>
      <c r="EKD2" s="376"/>
      <c r="EKE2" s="376"/>
      <c r="EKF2" s="376"/>
      <c r="EKG2" s="376"/>
      <c r="EKH2" s="376"/>
      <c r="EKI2" s="376"/>
      <c r="EKJ2" s="376"/>
      <c r="EKK2" s="376"/>
      <c r="EKL2" s="376"/>
      <c r="EKM2" s="376"/>
      <c r="EKN2" s="376"/>
      <c r="EKO2" s="376"/>
      <c r="EKP2" s="376"/>
      <c r="EKQ2" s="376"/>
      <c r="EKR2" s="376"/>
      <c r="EKS2" s="376"/>
      <c r="EKT2" s="376"/>
      <c r="EKU2" s="376"/>
      <c r="EKV2" s="376"/>
      <c r="EKW2" s="376"/>
      <c r="EKX2" s="376"/>
      <c r="EKY2" s="376"/>
      <c r="EKZ2" s="376"/>
      <c r="ELA2" s="376"/>
      <c r="ELB2" s="376"/>
      <c r="ELC2" s="376"/>
      <c r="ELD2" s="376"/>
      <c r="ELE2" s="376"/>
      <c r="ELF2" s="376"/>
      <c r="ELG2" s="376"/>
      <c r="ELH2" s="376"/>
      <c r="ELI2" s="376"/>
      <c r="ELJ2" s="376"/>
      <c r="ELK2" s="376"/>
      <c r="ELL2" s="376"/>
      <c r="ELM2" s="376"/>
      <c r="ELN2" s="376"/>
      <c r="ELO2" s="376"/>
      <c r="ELP2" s="376"/>
      <c r="ELQ2" s="376"/>
      <c r="ELR2" s="376"/>
      <c r="ELS2" s="376"/>
      <c r="ELT2" s="376"/>
      <c r="ELU2" s="376"/>
      <c r="ELV2" s="376"/>
      <c r="ELW2" s="376"/>
      <c r="ELX2" s="376"/>
      <c r="ELY2" s="376"/>
      <c r="ELZ2" s="376"/>
      <c r="EMA2" s="376"/>
      <c r="EMB2" s="376"/>
      <c r="EMC2" s="376"/>
      <c r="EMD2" s="376"/>
      <c r="EME2" s="376"/>
      <c r="EMF2" s="376"/>
      <c r="EMG2" s="376"/>
      <c r="EMH2" s="376"/>
      <c r="EMI2" s="376"/>
      <c r="EMJ2" s="376"/>
      <c r="EMK2" s="376"/>
      <c r="EML2" s="376"/>
      <c r="EMM2" s="376"/>
      <c r="EMN2" s="376"/>
      <c r="EMO2" s="376"/>
      <c r="EMP2" s="376"/>
      <c r="EMQ2" s="376"/>
      <c r="EMR2" s="376"/>
      <c r="EMS2" s="376"/>
      <c r="EMT2" s="376"/>
      <c r="EMU2" s="376"/>
      <c r="EMV2" s="376"/>
      <c r="EMW2" s="376"/>
      <c r="EMX2" s="376"/>
      <c r="EMY2" s="376"/>
      <c r="EMZ2" s="376"/>
      <c r="ENA2" s="376"/>
      <c r="ENB2" s="376"/>
      <c r="ENC2" s="376"/>
      <c r="END2" s="376"/>
      <c r="ENE2" s="376"/>
      <c r="ENF2" s="376"/>
      <c r="ENG2" s="376"/>
      <c r="ENH2" s="376"/>
      <c r="ENI2" s="376"/>
      <c r="ENJ2" s="376"/>
      <c r="ENK2" s="376"/>
      <c r="ENL2" s="376"/>
      <c r="ENM2" s="376"/>
      <c r="ENN2" s="376"/>
      <c r="ENO2" s="376"/>
      <c r="ENP2" s="376"/>
      <c r="ENQ2" s="376"/>
      <c r="ENR2" s="376"/>
      <c r="ENS2" s="376"/>
      <c r="ENT2" s="376"/>
      <c r="ENU2" s="376"/>
      <c r="ENV2" s="376"/>
      <c r="ENW2" s="376"/>
      <c r="ENX2" s="376"/>
      <c r="ENY2" s="376"/>
      <c r="ENZ2" s="376"/>
      <c r="EOA2" s="376"/>
      <c r="EOB2" s="376"/>
      <c r="EOC2" s="376"/>
      <c r="EOD2" s="376"/>
      <c r="EOE2" s="376"/>
      <c r="EOF2" s="376"/>
      <c r="EOG2" s="376"/>
      <c r="EOH2" s="376"/>
      <c r="EOI2" s="376"/>
      <c r="EOJ2" s="376"/>
      <c r="EOK2" s="376"/>
      <c r="EOL2" s="376"/>
      <c r="EOM2" s="376"/>
      <c r="EON2" s="376"/>
      <c r="EOO2" s="376"/>
      <c r="EOP2" s="376"/>
      <c r="EOQ2" s="376"/>
      <c r="EOR2" s="376"/>
      <c r="EOS2" s="376"/>
      <c r="EOT2" s="376"/>
      <c r="EOU2" s="376"/>
      <c r="EOV2" s="376"/>
      <c r="EOW2" s="376"/>
      <c r="EOX2" s="376"/>
      <c r="EOY2" s="376"/>
      <c r="EOZ2" s="376"/>
      <c r="EPA2" s="376"/>
      <c r="EPB2" s="376"/>
      <c r="EPC2" s="376"/>
      <c r="EPD2" s="376"/>
      <c r="EPE2" s="376"/>
      <c r="EPF2" s="376"/>
      <c r="EPG2" s="376"/>
      <c r="EPH2" s="376"/>
      <c r="EPI2" s="376"/>
      <c r="EPJ2" s="376"/>
      <c r="EPK2" s="376"/>
      <c r="EPL2" s="376"/>
      <c r="EPM2" s="376"/>
      <c r="EPN2" s="376"/>
      <c r="EPO2" s="376"/>
      <c r="EPP2" s="376"/>
      <c r="EPQ2" s="376"/>
      <c r="EPR2" s="376"/>
      <c r="EPS2" s="376"/>
      <c r="EPT2" s="376"/>
      <c r="EPU2" s="376"/>
      <c r="EPV2" s="376"/>
      <c r="EPW2" s="376"/>
      <c r="EPX2" s="376"/>
      <c r="EPY2" s="376"/>
      <c r="EPZ2" s="376"/>
      <c r="EQA2" s="376"/>
      <c r="EQB2" s="376"/>
      <c r="EQC2" s="376"/>
      <c r="EQD2" s="376"/>
      <c r="EQE2" s="376"/>
      <c r="EQF2" s="376"/>
      <c r="EQG2" s="376"/>
      <c r="EQH2" s="376"/>
      <c r="EQI2" s="376"/>
      <c r="EQJ2" s="376"/>
      <c r="EQK2" s="376"/>
      <c r="EQL2" s="376"/>
      <c r="EQM2" s="376"/>
      <c r="EQN2" s="376"/>
      <c r="EQO2" s="376"/>
      <c r="EQP2" s="376"/>
      <c r="EQQ2" s="376"/>
      <c r="EQR2" s="376"/>
      <c r="EQS2" s="376"/>
      <c r="EQT2" s="376"/>
      <c r="EQU2" s="376"/>
      <c r="EQV2" s="376"/>
      <c r="EQW2" s="376"/>
      <c r="EQX2" s="376"/>
      <c r="EQY2" s="376"/>
      <c r="EQZ2" s="376"/>
      <c r="ERA2" s="376"/>
      <c r="ERB2" s="376"/>
      <c r="ERC2" s="376"/>
      <c r="ERD2" s="376"/>
      <c r="ERE2" s="376"/>
      <c r="ERF2" s="376"/>
      <c r="ERG2" s="376"/>
      <c r="ERH2" s="376"/>
      <c r="ERI2" s="376"/>
      <c r="ERJ2" s="376"/>
      <c r="ERK2" s="376"/>
      <c r="ERL2" s="376"/>
      <c r="ERM2" s="376"/>
      <c r="ERN2" s="376"/>
      <c r="ERO2" s="376"/>
      <c r="ERP2" s="376"/>
      <c r="ERQ2" s="376"/>
      <c r="ERR2" s="376"/>
      <c r="ERS2" s="376"/>
      <c r="ERT2" s="376"/>
      <c r="ERU2" s="376"/>
      <c r="ERV2" s="376"/>
      <c r="ERW2" s="376"/>
      <c r="ERX2" s="376"/>
      <c r="ERY2" s="376"/>
      <c r="ERZ2" s="376"/>
      <c r="ESA2" s="376"/>
      <c r="ESB2" s="376"/>
      <c r="ESC2" s="376"/>
      <c r="ESD2" s="376"/>
      <c r="ESE2" s="376"/>
      <c r="ESF2" s="376"/>
      <c r="ESG2" s="376"/>
      <c r="ESH2" s="376"/>
      <c r="ESI2" s="376"/>
      <c r="ESJ2" s="376"/>
      <c r="ESK2" s="376"/>
      <c r="ESL2" s="376"/>
      <c r="ESM2" s="376"/>
      <c r="ESN2" s="376"/>
      <c r="ESO2" s="376"/>
      <c r="ESP2" s="376"/>
      <c r="ESQ2" s="376"/>
      <c r="ESR2" s="376"/>
      <c r="ESS2" s="376"/>
      <c r="EST2" s="376"/>
      <c r="ESU2" s="376"/>
      <c r="ESV2" s="376"/>
      <c r="ESW2" s="376"/>
      <c r="ESX2" s="376"/>
      <c r="ESY2" s="376"/>
      <c r="ESZ2" s="376"/>
      <c r="ETA2" s="376"/>
      <c r="ETB2" s="376"/>
      <c r="ETC2" s="376"/>
      <c r="ETD2" s="376"/>
      <c r="ETE2" s="376"/>
      <c r="ETF2" s="376"/>
      <c r="ETG2" s="376"/>
      <c r="ETH2" s="376"/>
      <c r="ETI2" s="376"/>
      <c r="ETJ2" s="376"/>
      <c r="ETK2" s="376"/>
      <c r="ETL2" s="376"/>
      <c r="ETM2" s="376"/>
      <c r="ETN2" s="376"/>
      <c r="ETO2" s="376"/>
      <c r="ETP2" s="376"/>
      <c r="ETQ2" s="376"/>
      <c r="ETR2" s="376"/>
      <c r="ETS2" s="376"/>
      <c r="ETT2" s="376"/>
      <c r="ETU2" s="376"/>
      <c r="ETV2" s="376"/>
      <c r="ETW2" s="376"/>
      <c r="ETX2" s="376"/>
      <c r="ETY2" s="376"/>
      <c r="ETZ2" s="376"/>
      <c r="EUA2" s="376"/>
      <c r="EUB2" s="376"/>
      <c r="EUC2" s="376"/>
      <c r="EUD2" s="376"/>
      <c r="EUE2" s="376"/>
      <c r="EUF2" s="376"/>
      <c r="EUG2" s="376"/>
      <c r="EUH2" s="376"/>
      <c r="EUI2" s="376"/>
      <c r="EUJ2" s="376"/>
      <c r="EUK2" s="376"/>
      <c r="EUL2" s="376"/>
      <c r="EUM2" s="376"/>
      <c r="EUN2" s="376"/>
      <c r="EUO2" s="376"/>
      <c r="EUP2" s="376"/>
      <c r="EUQ2" s="376"/>
      <c r="EUR2" s="376"/>
      <c r="EUS2" s="376"/>
      <c r="EUT2" s="376"/>
      <c r="EUU2" s="376"/>
      <c r="EUV2" s="376"/>
      <c r="EUW2" s="376"/>
      <c r="EUX2" s="376"/>
      <c r="EUY2" s="376"/>
      <c r="EUZ2" s="376"/>
      <c r="EVA2" s="376"/>
      <c r="EVB2" s="376"/>
      <c r="EVC2" s="376"/>
      <c r="EVD2" s="376"/>
      <c r="EVE2" s="376"/>
      <c r="EVF2" s="376"/>
      <c r="EVG2" s="376"/>
      <c r="EVH2" s="376"/>
      <c r="EVI2" s="376"/>
      <c r="EVJ2" s="376"/>
      <c r="EVK2" s="376"/>
      <c r="EVL2" s="376"/>
      <c r="EVM2" s="376"/>
      <c r="EVN2" s="376"/>
      <c r="EVO2" s="376"/>
      <c r="EVP2" s="376"/>
      <c r="EVQ2" s="376"/>
      <c r="EVR2" s="376"/>
      <c r="EVS2" s="376"/>
      <c r="EVT2" s="376"/>
      <c r="EVU2" s="376"/>
      <c r="EVV2" s="376"/>
      <c r="EVW2" s="376"/>
      <c r="EVX2" s="376"/>
      <c r="EVY2" s="376"/>
      <c r="EVZ2" s="376"/>
      <c r="EWA2" s="376"/>
      <c r="EWB2" s="376"/>
      <c r="EWC2" s="376"/>
      <c r="EWD2" s="376"/>
      <c r="EWE2" s="376"/>
      <c r="EWF2" s="376"/>
      <c r="EWG2" s="376"/>
      <c r="EWH2" s="376"/>
      <c r="EWI2" s="376"/>
      <c r="EWJ2" s="376"/>
      <c r="EWK2" s="376"/>
      <c r="EWL2" s="376"/>
      <c r="EWM2" s="376"/>
      <c r="EWN2" s="376"/>
      <c r="EWO2" s="376"/>
      <c r="EWP2" s="376"/>
      <c r="EWQ2" s="376"/>
      <c r="EWR2" s="376"/>
      <c r="EWS2" s="376"/>
      <c r="EWT2" s="376"/>
      <c r="EWU2" s="376"/>
      <c r="EWV2" s="376"/>
      <c r="EWW2" s="376"/>
      <c r="EWX2" s="376"/>
      <c r="EWY2" s="376"/>
      <c r="EWZ2" s="376"/>
      <c r="EXA2" s="376"/>
      <c r="EXB2" s="376"/>
      <c r="EXC2" s="376"/>
      <c r="EXD2" s="376"/>
      <c r="EXE2" s="376"/>
      <c r="EXF2" s="376"/>
      <c r="EXG2" s="376"/>
      <c r="EXH2" s="376"/>
      <c r="EXI2" s="376"/>
      <c r="EXJ2" s="376"/>
      <c r="EXK2" s="376"/>
      <c r="EXL2" s="376"/>
      <c r="EXM2" s="376"/>
      <c r="EXN2" s="376"/>
      <c r="EXO2" s="376"/>
      <c r="EXP2" s="376"/>
      <c r="EXQ2" s="376"/>
      <c r="EXR2" s="376"/>
      <c r="EXS2" s="376"/>
      <c r="EXT2" s="376"/>
      <c r="EXU2" s="376"/>
      <c r="EXV2" s="376"/>
      <c r="EXW2" s="376"/>
      <c r="EXX2" s="376"/>
      <c r="EXY2" s="376"/>
      <c r="EXZ2" s="376"/>
      <c r="EYA2" s="376"/>
      <c r="EYB2" s="376"/>
      <c r="EYC2" s="376"/>
      <c r="EYD2" s="376"/>
      <c r="EYE2" s="376"/>
      <c r="EYF2" s="376"/>
      <c r="EYG2" s="376"/>
      <c r="EYH2" s="376"/>
      <c r="EYI2" s="376"/>
      <c r="EYJ2" s="376"/>
      <c r="EYK2" s="376"/>
      <c r="EYL2" s="376"/>
      <c r="EYM2" s="376"/>
      <c r="EYN2" s="376"/>
      <c r="EYO2" s="376"/>
      <c r="EYP2" s="376"/>
      <c r="EYQ2" s="376"/>
      <c r="EYR2" s="376"/>
      <c r="EYS2" s="376"/>
      <c r="EYT2" s="376"/>
      <c r="EYU2" s="376"/>
      <c r="EYV2" s="376"/>
      <c r="EYW2" s="376"/>
      <c r="EYX2" s="376"/>
      <c r="EYY2" s="376"/>
      <c r="EYZ2" s="376"/>
      <c r="EZA2" s="376"/>
      <c r="EZB2" s="376"/>
      <c r="EZC2" s="376"/>
      <c r="EZD2" s="376"/>
      <c r="EZE2" s="376"/>
      <c r="EZF2" s="376"/>
      <c r="EZG2" s="376"/>
      <c r="EZH2" s="376"/>
      <c r="EZI2" s="376"/>
      <c r="EZJ2" s="376"/>
      <c r="EZK2" s="376"/>
      <c r="EZL2" s="376"/>
      <c r="EZM2" s="376"/>
      <c r="EZN2" s="376"/>
      <c r="EZO2" s="376"/>
      <c r="EZP2" s="376"/>
      <c r="EZQ2" s="376"/>
      <c r="EZR2" s="376"/>
      <c r="EZS2" s="376"/>
      <c r="EZT2" s="376"/>
      <c r="EZU2" s="376"/>
      <c r="EZV2" s="376"/>
      <c r="EZW2" s="376"/>
      <c r="EZX2" s="376"/>
      <c r="EZY2" s="376"/>
      <c r="EZZ2" s="376"/>
      <c r="FAA2" s="376"/>
      <c r="FAB2" s="376"/>
      <c r="FAC2" s="376"/>
      <c r="FAD2" s="376"/>
      <c r="FAE2" s="376"/>
      <c r="FAF2" s="376"/>
      <c r="FAG2" s="376"/>
      <c r="FAH2" s="376"/>
      <c r="FAI2" s="376"/>
      <c r="FAJ2" s="376"/>
      <c r="FAK2" s="376"/>
      <c r="FAL2" s="376"/>
      <c r="FAM2" s="376"/>
      <c r="FAN2" s="376"/>
      <c r="FAO2" s="376"/>
      <c r="FAP2" s="376"/>
      <c r="FAQ2" s="376"/>
      <c r="FAR2" s="376"/>
      <c r="FAS2" s="376"/>
      <c r="FAT2" s="376"/>
      <c r="FAU2" s="376"/>
      <c r="FAV2" s="376"/>
      <c r="FAW2" s="376"/>
      <c r="FAX2" s="376"/>
      <c r="FAY2" s="376"/>
      <c r="FAZ2" s="376"/>
      <c r="FBA2" s="376"/>
      <c r="FBB2" s="376"/>
      <c r="FBC2" s="376"/>
      <c r="FBD2" s="376"/>
      <c r="FBE2" s="376"/>
      <c r="FBF2" s="376"/>
      <c r="FBG2" s="376"/>
      <c r="FBH2" s="376"/>
      <c r="FBI2" s="376"/>
      <c r="FBJ2" s="376"/>
      <c r="FBK2" s="376"/>
      <c r="FBL2" s="376"/>
      <c r="FBM2" s="376"/>
      <c r="FBN2" s="376"/>
      <c r="FBO2" s="376"/>
      <c r="FBP2" s="376"/>
      <c r="FBQ2" s="376"/>
      <c r="FBR2" s="376"/>
      <c r="FBS2" s="376"/>
      <c r="FBT2" s="376"/>
      <c r="FBU2" s="376"/>
      <c r="FBV2" s="376"/>
      <c r="FBW2" s="376"/>
      <c r="FBX2" s="376"/>
      <c r="FBY2" s="376"/>
      <c r="FBZ2" s="376"/>
      <c r="FCA2" s="376"/>
      <c r="FCB2" s="376"/>
      <c r="FCC2" s="376"/>
      <c r="FCD2" s="376"/>
      <c r="FCE2" s="376"/>
      <c r="FCF2" s="376"/>
      <c r="FCG2" s="376"/>
      <c r="FCH2" s="376"/>
      <c r="FCI2" s="376"/>
      <c r="FCJ2" s="376"/>
      <c r="FCK2" s="376"/>
      <c r="FCL2" s="376"/>
      <c r="FCM2" s="376"/>
      <c r="FCN2" s="376"/>
      <c r="FCO2" s="376"/>
      <c r="FCP2" s="376"/>
      <c r="FCQ2" s="376"/>
      <c r="FCR2" s="376"/>
      <c r="FCS2" s="376"/>
      <c r="FCT2" s="376"/>
      <c r="FCU2" s="376"/>
      <c r="FCV2" s="376"/>
      <c r="FCW2" s="376"/>
      <c r="FCX2" s="376"/>
      <c r="FCY2" s="376"/>
      <c r="FCZ2" s="376"/>
      <c r="FDA2" s="376"/>
      <c r="FDB2" s="376"/>
      <c r="FDC2" s="376"/>
      <c r="FDD2" s="376"/>
      <c r="FDE2" s="376"/>
      <c r="FDF2" s="376"/>
      <c r="FDG2" s="376"/>
      <c r="FDH2" s="376"/>
      <c r="FDI2" s="376"/>
      <c r="FDJ2" s="376"/>
      <c r="FDK2" s="376"/>
      <c r="FDL2" s="376"/>
      <c r="FDM2" s="376"/>
      <c r="FDN2" s="376"/>
      <c r="FDO2" s="376"/>
      <c r="FDP2" s="376"/>
      <c r="FDQ2" s="376"/>
      <c r="FDR2" s="376"/>
      <c r="FDS2" s="376"/>
      <c r="FDT2" s="376"/>
      <c r="FDU2" s="376"/>
      <c r="FDV2" s="376"/>
      <c r="FDW2" s="376"/>
      <c r="FDX2" s="376"/>
      <c r="FDY2" s="376"/>
      <c r="FDZ2" s="376"/>
      <c r="FEA2" s="376"/>
      <c r="FEB2" s="376"/>
      <c r="FEC2" s="376"/>
      <c r="FED2" s="376"/>
      <c r="FEE2" s="376"/>
      <c r="FEF2" s="376"/>
      <c r="FEG2" s="376"/>
      <c r="FEH2" s="376"/>
      <c r="FEI2" s="376"/>
      <c r="FEJ2" s="376"/>
      <c r="FEK2" s="376"/>
      <c r="FEL2" s="376"/>
      <c r="FEM2" s="376"/>
      <c r="FEN2" s="376"/>
      <c r="FEO2" s="376"/>
      <c r="FEP2" s="376"/>
      <c r="FEQ2" s="376"/>
      <c r="FER2" s="376"/>
      <c r="FES2" s="376"/>
      <c r="FET2" s="376"/>
      <c r="FEU2" s="376"/>
      <c r="FEV2" s="376"/>
      <c r="FEW2" s="376"/>
      <c r="FEX2" s="376"/>
      <c r="FEY2" s="376"/>
      <c r="FEZ2" s="376"/>
      <c r="FFA2" s="376"/>
      <c r="FFB2" s="376"/>
      <c r="FFC2" s="376"/>
      <c r="FFD2" s="376"/>
      <c r="FFE2" s="376"/>
      <c r="FFF2" s="376"/>
      <c r="FFG2" s="376"/>
      <c r="FFH2" s="376"/>
      <c r="FFI2" s="376"/>
      <c r="FFJ2" s="376"/>
      <c r="FFK2" s="376"/>
      <c r="FFL2" s="376"/>
      <c r="FFM2" s="376"/>
      <c r="FFN2" s="376"/>
      <c r="FFO2" s="376"/>
      <c r="FFP2" s="376"/>
      <c r="FFQ2" s="376"/>
      <c r="FFR2" s="376"/>
      <c r="FFS2" s="376"/>
      <c r="FFT2" s="376"/>
      <c r="FFU2" s="376"/>
      <c r="FFV2" s="376"/>
      <c r="FFW2" s="376"/>
      <c r="FFX2" s="376"/>
      <c r="FFY2" s="376"/>
      <c r="FFZ2" s="376"/>
      <c r="FGA2" s="376"/>
      <c r="FGB2" s="376"/>
      <c r="FGC2" s="376"/>
      <c r="FGD2" s="376"/>
      <c r="FGE2" s="376"/>
      <c r="FGF2" s="376"/>
      <c r="FGG2" s="376"/>
      <c r="FGH2" s="376"/>
      <c r="FGI2" s="376"/>
      <c r="FGJ2" s="376"/>
      <c r="FGK2" s="376"/>
      <c r="FGL2" s="376"/>
      <c r="FGM2" s="376"/>
      <c r="FGN2" s="376"/>
      <c r="FGO2" s="376"/>
      <c r="FGP2" s="376"/>
      <c r="FGQ2" s="376"/>
      <c r="FGR2" s="376"/>
      <c r="FGS2" s="376"/>
      <c r="FGT2" s="376"/>
      <c r="FGU2" s="376"/>
      <c r="FGV2" s="376"/>
      <c r="FGW2" s="376"/>
      <c r="FGX2" s="376"/>
      <c r="FGY2" s="376"/>
      <c r="FGZ2" s="376"/>
      <c r="FHA2" s="376"/>
      <c r="FHB2" s="376"/>
      <c r="FHC2" s="376"/>
      <c r="FHD2" s="376"/>
      <c r="FHE2" s="376"/>
      <c r="FHF2" s="376"/>
      <c r="FHG2" s="376"/>
      <c r="FHH2" s="376"/>
      <c r="FHI2" s="376"/>
      <c r="FHJ2" s="376"/>
      <c r="FHK2" s="376"/>
      <c r="FHL2" s="376"/>
      <c r="FHM2" s="376"/>
      <c r="FHN2" s="376"/>
      <c r="FHO2" s="376"/>
      <c r="FHP2" s="376"/>
      <c r="FHQ2" s="376"/>
      <c r="FHR2" s="376"/>
      <c r="FHS2" s="376"/>
      <c r="FHT2" s="376"/>
      <c r="FHU2" s="376"/>
      <c r="FHV2" s="376"/>
      <c r="FHW2" s="376"/>
      <c r="FHX2" s="376"/>
      <c r="FHY2" s="376"/>
      <c r="FHZ2" s="376"/>
      <c r="FIA2" s="376"/>
      <c r="FIB2" s="376"/>
      <c r="FIC2" s="376"/>
      <c r="FID2" s="376"/>
      <c r="FIE2" s="376"/>
      <c r="FIF2" s="376"/>
      <c r="FIG2" s="376"/>
      <c r="FIH2" s="376"/>
      <c r="FII2" s="376"/>
      <c r="FIJ2" s="376"/>
      <c r="FIK2" s="376"/>
      <c r="FIL2" s="376"/>
      <c r="FIM2" s="376"/>
      <c r="FIN2" s="376"/>
      <c r="FIO2" s="376"/>
      <c r="FIP2" s="376"/>
      <c r="FIQ2" s="376"/>
      <c r="FIR2" s="376"/>
      <c r="FIS2" s="376"/>
      <c r="FIT2" s="376"/>
      <c r="FIU2" s="376"/>
      <c r="FIV2" s="376"/>
      <c r="FIW2" s="376"/>
      <c r="FIX2" s="376"/>
      <c r="FIY2" s="376"/>
      <c r="FIZ2" s="376"/>
      <c r="FJA2" s="376"/>
      <c r="FJB2" s="376"/>
      <c r="FJC2" s="376"/>
      <c r="FJD2" s="376"/>
      <c r="FJE2" s="376"/>
      <c r="FJF2" s="376"/>
      <c r="FJG2" s="376"/>
      <c r="FJH2" s="376"/>
      <c r="FJI2" s="376"/>
      <c r="FJJ2" s="376"/>
      <c r="FJK2" s="376"/>
      <c r="FJL2" s="376"/>
      <c r="FJM2" s="376"/>
      <c r="FJN2" s="376"/>
      <c r="FJO2" s="376"/>
      <c r="FJP2" s="376"/>
      <c r="FJQ2" s="376"/>
      <c r="FJR2" s="376"/>
      <c r="FJS2" s="376"/>
      <c r="FJT2" s="376"/>
      <c r="FJU2" s="376"/>
      <c r="FJV2" s="376"/>
      <c r="FJW2" s="376"/>
      <c r="FJX2" s="376"/>
      <c r="FJY2" s="376"/>
      <c r="FJZ2" s="376"/>
      <c r="FKA2" s="376"/>
      <c r="FKB2" s="376"/>
      <c r="FKC2" s="376"/>
      <c r="FKD2" s="376"/>
      <c r="FKE2" s="376"/>
      <c r="FKF2" s="376"/>
      <c r="FKG2" s="376"/>
      <c r="FKH2" s="376"/>
      <c r="FKI2" s="376"/>
      <c r="FKJ2" s="376"/>
      <c r="FKK2" s="376"/>
      <c r="FKL2" s="376"/>
      <c r="FKM2" s="376"/>
      <c r="FKN2" s="376"/>
      <c r="FKO2" s="376"/>
      <c r="FKP2" s="376"/>
      <c r="FKQ2" s="376"/>
      <c r="FKR2" s="376"/>
      <c r="FKS2" s="376"/>
      <c r="FKT2" s="376"/>
      <c r="FKU2" s="376"/>
      <c r="FKV2" s="376"/>
      <c r="FKW2" s="376"/>
      <c r="FKX2" s="376"/>
      <c r="FKY2" s="376"/>
      <c r="FKZ2" s="376"/>
      <c r="FLA2" s="376"/>
      <c r="FLB2" s="376"/>
      <c r="FLC2" s="376"/>
      <c r="FLD2" s="376"/>
      <c r="FLE2" s="376"/>
      <c r="FLF2" s="376"/>
      <c r="FLG2" s="376"/>
      <c r="FLH2" s="376"/>
      <c r="FLI2" s="376"/>
      <c r="FLJ2" s="376"/>
      <c r="FLK2" s="376"/>
      <c r="FLL2" s="376"/>
      <c r="FLM2" s="376"/>
      <c r="FLN2" s="376"/>
      <c r="FLO2" s="376"/>
      <c r="FLP2" s="376"/>
      <c r="FLQ2" s="376"/>
      <c r="FLR2" s="376"/>
      <c r="FLS2" s="376"/>
      <c r="FLT2" s="376"/>
      <c r="FLU2" s="376"/>
      <c r="FLV2" s="376"/>
      <c r="FLW2" s="376"/>
      <c r="FLX2" s="376"/>
      <c r="FLY2" s="376"/>
      <c r="FLZ2" s="376"/>
      <c r="FMA2" s="376"/>
      <c r="FMB2" s="376"/>
      <c r="FMC2" s="376"/>
      <c r="FMD2" s="376"/>
      <c r="FME2" s="376"/>
      <c r="FMF2" s="376"/>
      <c r="FMG2" s="376"/>
      <c r="FMH2" s="376"/>
      <c r="FMI2" s="376"/>
      <c r="FMJ2" s="376"/>
      <c r="FMK2" s="376"/>
      <c r="FML2" s="376"/>
      <c r="FMM2" s="376"/>
      <c r="FMN2" s="376"/>
      <c r="FMO2" s="376"/>
      <c r="FMP2" s="376"/>
      <c r="FMQ2" s="376"/>
      <c r="FMR2" s="376"/>
      <c r="FMS2" s="376"/>
      <c r="FMT2" s="376"/>
      <c r="FMU2" s="376"/>
      <c r="FMV2" s="376"/>
      <c r="FMW2" s="376"/>
      <c r="FMX2" s="376"/>
      <c r="FMY2" s="376"/>
      <c r="FMZ2" s="376"/>
      <c r="FNA2" s="376"/>
      <c r="FNB2" s="376"/>
      <c r="FNC2" s="376"/>
      <c r="FND2" s="376"/>
      <c r="FNE2" s="376"/>
      <c r="FNF2" s="376"/>
      <c r="FNG2" s="376"/>
      <c r="FNH2" s="376"/>
      <c r="FNI2" s="376"/>
      <c r="FNJ2" s="376"/>
      <c r="FNK2" s="376"/>
      <c r="FNL2" s="376"/>
      <c r="FNM2" s="376"/>
      <c r="FNN2" s="376"/>
      <c r="FNO2" s="376"/>
      <c r="FNP2" s="376"/>
      <c r="FNQ2" s="376"/>
      <c r="FNR2" s="376"/>
      <c r="FNS2" s="376"/>
      <c r="FNT2" s="376"/>
      <c r="FNU2" s="376"/>
      <c r="FNV2" s="376"/>
      <c r="FNW2" s="376"/>
      <c r="FNX2" s="376"/>
      <c r="FNY2" s="376"/>
      <c r="FNZ2" s="376"/>
      <c r="FOA2" s="376"/>
      <c r="FOB2" s="376"/>
      <c r="FOC2" s="376"/>
      <c r="FOD2" s="376"/>
      <c r="FOE2" s="376"/>
      <c r="FOF2" s="376"/>
      <c r="FOG2" s="376"/>
      <c r="FOH2" s="376"/>
      <c r="FOI2" s="376"/>
      <c r="FOJ2" s="376"/>
      <c r="FOK2" s="376"/>
      <c r="FOL2" s="376"/>
      <c r="FOM2" s="376"/>
      <c r="FON2" s="376"/>
      <c r="FOO2" s="376"/>
      <c r="FOP2" s="376"/>
      <c r="FOQ2" s="376"/>
      <c r="FOR2" s="376"/>
      <c r="FOS2" s="376"/>
      <c r="FOT2" s="376"/>
      <c r="FOU2" s="376"/>
      <c r="FOV2" s="376"/>
      <c r="FOW2" s="376"/>
      <c r="FOX2" s="376"/>
      <c r="FOY2" s="376"/>
      <c r="FOZ2" s="376"/>
      <c r="FPA2" s="376"/>
      <c r="FPB2" s="376"/>
      <c r="FPC2" s="376"/>
      <c r="FPD2" s="376"/>
      <c r="FPE2" s="376"/>
      <c r="FPF2" s="376"/>
      <c r="FPG2" s="376"/>
      <c r="FPH2" s="376"/>
      <c r="FPI2" s="376"/>
      <c r="FPJ2" s="376"/>
      <c r="FPK2" s="376"/>
      <c r="FPL2" s="376"/>
      <c r="FPM2" s="376"/>
      <c r="FPN2" s="376"/>
      <c r="FPO2" s="376"/>
      <c r="FPP2" s="376"/>
      <c r="FPQ2" s="376"/>
      <c r="FPR2" s="376"/>
      <c r="FPS2" s="376"/>
      <c r="FPT2" s="376"/>
      <c r="FPU2" s="376"/>
      <c r="FPV2" s="376"/>
      <c r="FPW2" s="376"/>
      <c r="FPX2" s="376"/>
      <c r="FPY2" s="376"/>
      <c r="FPZ2" s="376"/>
      <c r="FQA2" s="376"/>
      <c r="FQB2" s="376"/>
      <c r="FQC2" s="376"/>
      <c r="FQD2" s="376"/>
      <c r="FQE2" s="376"/>
      <c r="FQF2" s="376"/>
      <c r="FQG2" s="376"/>
      <c r="FQH2" s="376"/>
      <c r="FQI2" s="376"/>
      <c r="FQJ2" s="376"/>
      <c r="FQK2" s="376"/>
      <c r="FQL2" s="376"/>
      <c r="FQM2" s="376"/>
      <c r="FQN2" s="376"/>
      <c r="FQO2" s="376"/>
      <c r="FQP2" s="376"/>
      <c r="FQQ2" s="376"/>
      <c r="FQR2" s="376"/>
      <c r="FQS2" s="376"/>
      <c r="FQT2" s="376"/>
      <c r="FQU2" s="376"/>
      <c r="FQV2" s="376"/>
      <c r="FQW2" s="376"/>
      <c r="FQX2" s="376"/>
      <c r="FQY2" s="376"/>
      <c r="FQZ2" s="376"/>
      <c r="FRA2" s="376"/>
      <c r="FRB2" s="376"/>
      <c r="FRC2" s="376"/>
      <c r="FRD2" s="376"/>
      <c r="FRE2" s="376"/>
      <c r="FRF2" s="376"/>
      <c r="FRG2" s="376"/>
      <c r="FRH2" s="376"/>
      <c r="FRI2" s="376"/>
      <c r="FRJ2" s="376"/>
      <c r="FRK2" s="376"/>
      <c r="FRL2" s="376"/>
      <c r="FRM2" s="376"/>
      <c r="FRN2" s="376"/>
      <c r="FRO2" s="376"/>
      <c r="FRP2" s="376"/>
      <c r="FRQ2" s="376"/>
      <c r="FRR2" s="376"/>
      <c r="FRS2" s="376"/>
      <c r="FRT2" s="376"/>
      <c r="FRU2" s="376"/>
      <c r="FRV2" s="376"/>
      <c r="FRW2" s="376"/>
      <c r="FRX2" s="376"/>
      <c r="FRY2" s="376"/>
      <c r="FRZ2" s="376"/>
      <c r="FSA2" s="376"/>
      <c r="FSB2" s="376"/>
      <c r="FSC2" s="376"/>
      <c r="FSD2" s="376"/>
      <c r="FSE2" s="376"/>
      <c r="FSF2" s="376"/>
      <c r="FSG2" s="376"/>
      <c r="FSH2" s="376"/>
      <c r="FSI2" s="376"/>
      <c r="FSJ2" s="376"/>
      <c r="FSK2" s="376"/>
      <c r="FSL2" s="376"/>
      <c r="FSM2" s="376"/>
      <c r="FSN2" s="376"/>
      <c r="FSO2" s="376"/>
      <c r="FSP2" s="376"/>
      <c r="FSQ2" s="376"/>
      <c r="FSR2" s="376"/>
      <c r="FSS2" s="376"/>
      <c r="FST2" s="376"/>
      <c r="FSU2" s="376"/>
      <c r="FSV2" s="376"/>
      <c r="FSW2" s="376"/>
      <c r="FSX2" s="376"/>
      <c r="FSY2" s="376"/>
      <c r="FSZ2" s="376"/>
      <c r="FTA2" s="376"/>
      <c r="FTB2" s="376"/>
      <c r="FTC2" s="376"/>
      <c r="FTD2" s="376"/>
      <c r="FTE2" s="376"/>
      <c r="FTF2" s="376"/>
      <c r="FTG2" s="376"/>
      <c r="FTH2" s="376"/>
      <c r="FTI2" s="376"/>
      <c r="FTJ2" s="376"/>
      <c r="FTK2" s="376"/>
      <c r="FTL2" s="376"/>
      <c r="FTM2" s="376"/>
      <c r="FTN2" s="376"/>
      <c r="FTO2" s="376"/>
      <c r="FTP2" s="376"/>
      <c r="FTQ2" s="376"/>
      <c r="FTR2" s="376"/>
      <c r="FTS2" s="376"/>
      <c r="FTT2" s="376"/>
      <c r="FTU2" s="376"/>
      <c r="FTV2" s="376"/>
      <c r="FTW2" s="376"/>
      <c r="FTX2" s="376"/>
      <c r="FTY2" s="376"/>
      <c r="FTZ2" s="376"/>
      <c r="FUA2" s="376"/>
      <c r="FUB2" s="376"/>
      <c r="FUC2" s="376"/>
      <c r="FUD2" s="376"/>
      <c r="FUE2" s="376"/>
      <c r="FUF2" s="376"/>
      <c r="FUG2" s="376"/>
      <c r="FUH2" s="376"/>
      <c r="FUI2" s="376"/>
      <c r="FUJ2" s="376"/>
      <c r="FUK2" s="376"/>
      <c r="FUL2" s="376"/>
      <c r="FUM2" s="376"/>
      <c r="FUN2" s="376"/>
      <c r="FUO2" s="376"/>
      <c r="FUP2" s="376"/>
      <c r="FUQ2" s="376"/>
      <c r="FUR2" s="376"/>
      <c r="FUS2" s="376"/>
      <c r="FUT2" s="376"/>
      <c r="FUU2" s="376"/>
      <c r="FUV2" s="376"/>
      <c r="FUW2" s="376"/>
      <c r="FUX2" s="376"/>
      <c r="FUY2" s="376"/>
      <c r="FUZ2" s="376"/>
      <c r="FVA2" s="376"/>
      <c r="FVB2" s="376"/>
      <c r="FVC2" s="376"/>
      <c r="FVD2" s="376"/>
      <c r="FVE2" s="376"/>
      <c r="FVF2" s="376"/>
      <c r="FVG2" s="376"/>
      <c r="FVH2" s="376"/>
      <c r="FVI2" s="376"/>
      <c r="FVJ2" s="376"/>
      <c r="FVK2" s="376"/>
      <c r="FVL2" s="376"/>
      <c r="FVM2" s="376"/>
      <c r="FVN2" s="376"/>
      <c r="FVO2" s="376"/>
      <c r="FVP2" s="376"/>
      <c r="FVQ2" s="376"/>
      <c r="FVR2" s="376"/>
      <c r="FVS2" s="376"/>
      <c r="FVT2" s="376"/>
      <c r="FVU2" s="376"/>
      <c r="FVV2" s="376"/>
      <c r="FVW2" s="376"/>
      <c r="FVX2" s="376"/>
      <c r="FVY2" s="376"/>
      <c r="FVZ2" s="376"/>
      <c r="FWA2" s="376"/>
      <c r="FWB2" s="376"/>
      <c r="FWC2" s="376"/>
      <c r="FWD2" s="376"/>
      <c r="FWE2" s="376"/>
      <c r="FWF2" s="376"/>
      <c r="FWG2" s="376"/>
      <c r="FWH2" s="376"/>
      <c r="FWI2" s="376"/>
      <c r="FWJ2" s="376"/>
      <c r="FWK2" s="376"/>
      <c r="FWL2" s="376"/>
      <c r="FWM2" s="376"/>
      <c r="FWN2" s="376"/>
      <c r="FWO2" s="376"/>
      <c r="FWP2" s="376"/>
      <c r="FWQ2" s="376"/>
      <c r="FWR2" s="376"/>
      <c r="FWS2" s="376"/>
      <c r="FWT2" s="376"/>
      <c r="FWU2" s="376"/>
      <c r="FWV2" s="376"/>
      <c r="FWW2" s="376"/>
      <c r="FWX2" s="376"/>
      <c r="FWY2" s="376"/>
      <c r="FWZ2" s="376"/>
      <c r="FXA2" s="376"/>
      <c r="FXB2" s="376"/>
      <c r="FXC2" s="376"/>
      <c r="FXD2" s="376"/>
      <c r="FXE2" s="376"/>
      <c r="FXF2" s="376"/>
      <c r="FXG2" s="376"/>
      <c r="FXH2" s="376"/>
      <c r="FXI2" s="376"/>
      <c r="FXJ2" s="376"/>
      <c r="FXK2" s="376"/>
      <c r="FXL2" s="376"/>
      <c r="FXM2" s="376"/>
      <c r="FXN2" s="376"/>
      <c r="FXO2" s="376"/>
      <c r="FXP2" s="376"/>
      <c r="FXQ2" s="376"/>
      <c r="FXR2" s="376"/>
      <c r="FXS2" s="376"/>
      <c r="FXT2" s="376"/>
      <c r="FXU2" s="376"/>
      <c r="FXV2" s="376"/>
      <c r="FXW2" s="376"/>
      <c r="FXX2" s="376"/>
      <c r="FXY2" s="376"/>
      <c r="FXZ2" s="376"/>
      <c r="FYA2" s="376"/>
      <c r="FYB2" s="376"/>
      <c r="FYC2" s="376"/>
      <c r="FYD2" s="376"/>
      <c r="FYE2" s="376"/>
      <c r="FYF2" s="376"/>
      <c r="FYG2" s="376"/>
      <c r="FYH2" s="376"/>
      <c r="FYI2" s="376"/>
      <c r="FYJ2" s="376"/>
      <c r="FYK2" s="376"/>
      <c r="FYL2" s="376"/>
      <c r="FYM2" s="376"/>
      <c r="FYN2" s="376"/>
      <c r="FYO2" s="376"/>
      <c r="FYP2" s="376"/>
      <c r="FYQ2" s="376"/>
      <c r="FYR2" s="376"/>
      <c r="FYS2" s="376"/>
      <c r="FYT2" s="376"/>
      <c r="FYU2" s="376"/>
      <c r="FYV2" s="376"/>
      <c r="FYW2" s="376"/>
      <c r="FYX2" s="376"/>
      <c r="FYY2" s="376"/>
      <c r="FYZ2" s="376"/>
      <c r="FZA2" s="376"/>
      <c r="FZB2" s="376"/>
      <c r="FZC2" s="376"/>
      <c r="FZD2" s="376"/>
      <c r="FZE2" s="376"/>
      <c r="FZF2" s="376"/>
      <c r="FZG2" s="376"/>
      <c r="FZH2" s="376"/>
      <c r="FZI2" s="376"/>
      <c r="FZJ2" s="376"/>
      <c r="FZK2" s="376"/>
      <c r="FZL2" s="376"/>
      <c r="FZM2" s="376"/>
      <c r="FZN2" s="376"/>
      <c r="FZO2" s="376"/>
      <c r="FZP2" s="376"/>
      <c r="FZQ2" s="376"/>
      <c r="FZR2" s="376"/>
      <c r="FZS2" s="376"/>
      <c r="FZT2" s="376"/>
      <c r="FZU2" s="376"/>
      <c r="FZV2" s="376"/>
      <c r="FZW2" s="376"/>
      <c r="FZX2" s="376"/>
      <c r="FZY2" s="376"/>
      <c r="FZZ2" s="376"/>
      <c r="GAA2" s="376"/>
      <c r="GAB2" s="376"/>
      <c r="GAC2" s="376"/>
      <c r="GAD2" s="376"/>
      <c r="GAE2" s="376"/>
      <c r="GAF2" s="376"/>
      <c r="GAG2" s="376"/>
      <c r="GAH2" s="376"/>
      <c r="GAI2" s="376"/>
      <c r="GAJ2" s="376"/>
      <c r="GAK2" s="376"/>
      <c r="GAL2" s="376"/>
      <c r="GAM2" s="376"/>
      <c r="GAN2" s="376"/>
      <c r="GAO2" s="376"/>
      <c r="GAP2" s="376"/>
      <c r="GAQ2" s="376"/>
      <c r="GAR2" s="376"/>
      <c r="GAS2" s="376"/>
      <c r="GAT2" s="376"/>
      <c r="GAU2" s="376"/>
      <c r="GAV2" s="376"/>
      <c r="GAW2" s="376"/>
      <c r="GAX2" s="376"/>
      <c r="GAY2" s="376"/>
      <c r="GAZ2" s="376"/>
      <c r="GBA2" s="376"/>
      <c r="GBB2" s="376"/>
      <c r="GBC2" s="376"/>
      <c r="GBD2" s="376"/>
      <c r="GBE2" s="376"/>
      <c r="GBF2" s="376"/>
      <c r="GBG2" s="376"/>
      <c r="GBH2" s="376"/>
      <c r="GBI2" s="376"/>
      <c r="GBJ2" s="376"/>
      <c r="GBK2" s="376"/>
      <c r="GBL2" s="376"/>
      <c r="GBM2" s="376"/>
      <c r="GBN2" s="376"/>
      <c r="GBO2" s="376"/>
      <c r="GBP2" s="376"/>
      <c r="GBQ2" s="376"/>
      <c r="GBR2" s="376"/>
      <c r="GBS2" s="376"/>
      <c r="GBT2" s="376"/>
      <c r="GBU2" s="376"/>
      <c r="GBV2" s="376"/>
      <c r="GBW2" s="376"/>
      <c r="GBX2" s="376"/>
      <c r="GBY2" s="376"/>
      <c r="GBZ2" s="376"/>
      <c r="GCA2" s="376"/>
      <c r="GCB2" s="376"/>
      <c r="GCC2" s="376"/>
      <c r="GCD2" s="376"/>
      <c r="GCE2" s="376"/>
      <c r="GCF2" s="376"/>
      <c r="GCG2" s="376"/>
      <c r="GCH2" s="376"/>
      <c r="GCI2" s="376"/>
      <c r="GCJ2" s="376"/>
      <c r="GCK2" s="376"/>
      <c r="GCL2" s="376"/>
      <c r="GCM2" s="376"/>
      <c r="GCN2" s="376"/>
      <c r="GCO2" s="376"/>
      <c r="GCP2" s="376"/>
      <c r="GCQ2" s="376"/>
      <c r="GCR2" s="376"/>
      <c r="GCS2" s="376"/>
      <c r="GCT2" s="376"/>
      <c r="GCU2" s="376"/>
      <c r="GCV2" s="376"/>
      <c r="GCW2" s="376"/>
      <c r="GCX2" s="376"/>
      <c r="GCY2" s="376"/>
      <c r="GCZ2" s="376"/>
      <c r="GDA2" s="376"/>
      <c r="GDB2" s="376"/>
      <c r="GDC2" s="376"/>
      <c r="GDD2" s="376"/>
      <c r="GDE2" s="376"/>
      <c r="GDF2" s="376"/>
      <c r="GDG2" s="376"/>
      <c r="GDH2" s="376"/>
      <c r="GDI2" s="376"/>
      <c r="GDJ2" s="376"/>
      <c r="GDK2" s="376"/>
      <c r="GDL2" s="376"/>
      <c r="GDM2" s="376"/>
      <c r="GDN2" s="376"/>
      <c r="GDO2" s="376"/>
      <c r="GDP2" s="376"/>
      <c r="GDQ2" s="376"/>
      <c r="GDR2" s="376"/>
      <c r="GDS2" s="376"/>
      <c r="GDT2" s="376"/>
      <c r="GDU2" s="376"/>
      <c r="GDV2" s="376"/>
      <c r="GDW2" s="376"/>
      <c r="GDX2" s="376"/>
      <c r="GDY2" s="376"/>
      <c r="GDZ2" s="376"/>
      <c r="GEA2" s="376"/>
      <c r="GEB2" s="376"/>
      <c r="GEC2" s="376"/>
      <c r="GED2" s="376"/>
      <c r="GEE2" s="376"/>
      <c r="GEF2" s="376"/>
      <c r="GEG2" s="376"/>
      <c r="GEH2" s="376"/>
      <c r="GEI2" s="376"/>
      <c r="GEJ2" s="376"/>
      <c r="GEK2" s="376"/>
      <c r="GEL2" s="376"/>
      <c r="GEM2" s="376"/>
      <c r="GEN2" s="376"/>
      <c r="GEO2" s="376"/>
      <c r="GEP2" s="376"/>
      <c r="GEQ2" s="376"/>
      <c r="GER2" s="376"/>
      <c r="GES2" s="376"/>
      <c r="GET2" s="376"/>
      <c r="GEU2" s="376"/>
      <c r="GEV2" s="376"/>
      <c r="GEW2" s="376"/>
      <c r="GEX2" s="376"/>
      <c r="GEY2" s="376"/>
      <c r="GEZ2" s="376"/>
      <c r="GFA2" s="376"/>
      <c r="GFB2" s="376"/>
      <c r="GFC2" s="376"/>
      <c r="GFD2" s="376"/>
      <c r="GFE2" s="376"/>
      <c r="GFF2" s="376"/>
      <c r="GFG2" s="376"/>
      <c r="GFH2" s="376"/>
      <c r="GFI2" s="376"/>
      <c r="GFJ2" s="376"/>
      <c r="GFK2" s="376"/>
      <c r="GFL2" s="376"/>
      <c r="GFM2" s="376"/>
      <c r="GFN2" s="376"/>
      <c r="GFO2" s="376"/>
      <c r="GFP2" s="376"/>
      <c r="GFQ2" s="376"/>
      <c r="GFR2" s="376"/>
      <c r="GFS2" s="376"/>
      <c r="GFT2" s="376"/>
      <c r="GFU2" s="376"/>
      <c r="GFV2" s="376"/>
      <c r="GFW2" s="376"/>
      <c r="GFX2" s="376"/>
      <c r="GFY2" s="376"/>
      <c r="GFZ2" s="376"/>
      <c r="GGA2" s="376"/>
      <c r="GGB2" s="376"/>
      <c r="GGC2" s="376"/>
      <c r="GGD2" s="376"/>
      <c r="GGE2" s="376"/>
      <c r="GGF2" s="376"/>
      <c r="GGG2" s="376"/>
      <c r="GGH2" s="376"/>
      <c r="GGI2" s="376"/>
      <c r="GGJ2" s="376"/>
      <c r="GGK2" s="376"/>
      <c r="GGL2" s="376"/>
      <c r="GGM2" s="376"/>
      <c r="GGN2" s="376"/>
      <c r="GGO2" s="376"/>
      <c r="GGP2" s="376"/>
      <c r="GGQ2" s="376"/>
      <c r="GGR2" s="376"/>
      <c r="GGS2" s="376"/>
      <c r="GGT2" s="376"/>
      <c r="GGU2" s="376"/>
      <c r="GGV2" s="376"/>
      <c r="GGW2" s="376"/>
      <c r="GGX2" s="376"/>
      <c r="GGY2" s="376"/>
      <c r="GGZ2" s="376"/>
      <c r="GHA2" s="376"/>
      <c r="GHB2" s="376"/>
      <c r="GHC2" s="376"/>
      <c r="GHD2" s="376"/>
      <c r="GHE2" s="376"/>
      <c r="GHF2" s="376"/>
      <c r="GHG2" s="376"/>
      <c r="GHH2" s="376"/>
      <c r="GHI2" s="376"/>
      <c r="GHJ2" s="376"/>
      <c r="GHK2" s="376"/>
      <c r="GHL2" s="376"/>
      <c r="GHM2" s="376"/>
      <c r="GHN2" s="376"/>
      <c r="GHO2" s="376"/>
      <c r="GHP2" s="376"/>
      <c r="GHQ2" s="376"/>
      <c r="GHR2" s="376"/>
      <c r="GHS2" s="376"/>
      <c r="GHT2" s="376"/>
      <c r="GHU2" s="376"/>
      <c r="GHV2" s="376"/>
      <c r="GHW2" s="376"/>
      <c r="GHX2" s="376"/>
      <c r="GHY2" s="376"/>
      <c r="GHZ2" s="376"/>
      <c r="GIA2" s="376"/>
      <c r="GIB2" s="376"/>
      <c r="GIC2" s="376"/>
      <c r="GID2" s="376"/>
      <c r="GIE2" s="376"/>
      <c r="GIF2" s="376"/>
      <c r="GIG2" s="376"/>
      <c r="GIH2" s="376"/>
      <c r="GII2" s="376"/>
      <c r="GIJ2" s="376"/>
      <c r="GIK2" s="376"/>
      <c r="GIL2" s="376"/>
      <c r="GIM2" s="376"/>
      <c r="GIN2" s="376"/>
      <c r="GIO2" s="376"/>
      <c r="GIP2" s="376"/>
      <c r="GIQ2" s="376"/>
      <c r="GIR2" s="376"/>
      <c r="GIS2" s="376"/>
      <c r="GIT2" s="376"/>
      <c r="GIU2" s="376"/>
      <c r="GIV2" s="376"/>
      <c r="GIW2" s="376"/>
      <c r="GIX2" s="376"/>
      <c r="GIY2" s="376"/>
      <c r="GIZ2" s="376"/>
      <c r="GJA2" s="376"/>
      <c r="GJB2" s="376"/>
      <c r="GJC2" s="376"/>
      <c r="GJD2" s="376"/>
      <c r="GJE2" s="376"/>
      <c r="GJF2" s="376"/>
      <c r="GJG2" s="376"/>
      <c r="GJH2" s="376"/>
      <c r="GJI2" s="376"/>
      <c r="GJJ2" s="376"/>
      <c r="GJK2" s="376"/>
      <c r="GJL2" s="376"/>
      <c r="GJM2" s="376"/>
      <c r="GJN2" s="376"/>
      <c r="GJO2" s="376"/>
      <c r="GJP2" s="376"/>
      <c r="GJQ2" s="376"/>
      <c r="GJR2" s="376"/>
      <c r="GJS2" s="376"/>
      <c r="GJT2" s="376"/>
      <c r="GJU2" s="376"/>
      <c r="GJV2" s="376"/>
      <c r="GJW2" s="376"/>
      <c r="GJX2" s="376"/>
      <c r="GJY2" s="376"/>
      <c r="GJZ2" s="376"/>
      <c r="GKA2" s="376"/>
      <c r="GKB2" s="376"/>
      <c r="GKC2" s="376"/>
      <c r="GKD2" s="376"/>
      <c r="GKE2" s="376"/>
      <c r="GKF2" s="376"/>
      <c r="GKG2" s="376"/>
      <c r="GKH2" s="376"/>
      <c r="GKI2" s="376"/>
      <c r="GKJ2" s="376"/>
      <c r="GKK2" s="376"/>
      <c r="GKL2" s="376"/>
      <c r="GKM2" s="376"/>
      <c r="GKN2" s="376"/>
      <c r="GKO2" s="376"/>
      <c r="GKP2" s="376"/>
      <c r="GKQ2" s="376"/>
      <c r="GKR2" s="376"/>
      <c r="GKS2" s="376"/>
      <c r="GKT2" s="376"/>
      <c r="GKU2" s="376"/>
      <c r="GKV2" s="376"/>
      <c r="GKW2" s="376"/>
      <c r="GKX2" s="376"/>
      <c r="GKY2" s="376"/>
      <c r="GKZ2" s="376"/>
      <c r="GLA2" s="376"/>
      <c r="GLB2" s="376"/>
      <c r="GLC2" s="376"/>
      <c r="GLD2" s="376"/>
      <c r="GLE2" s="376"/>
      <c r="GLF2" s="376"/>
      <c r="GLG2" s="376"/>
      <c r="GLH2" s="376"/>
      <c r="GLI2" s="376"/>
      <c r="GLJ2" s="376"/>
      <c r="GLK2" s="376"/>
      <c r="GLL2" s="376"/>
      <c r="GLM2" s="376"/>
      <c r="GLN2" s="376"/>
      <c r="GLO2" s="376"/>
      <c r="GLP2" s="376"/>
      <c r="GLQ2" s="376"/>
      <c r="GLR2" s="376"/>
      <c r="GLS2" s="376"/>
      <c r="GLT2" s="376"/>
      <c r="GLU2" s="376"/>
      <c r="GLV2" s="376"/>
      <c r="GLW2" s="376"/>
      <c r="GLX2" s="376"/>
      <c r="GLY2" s="376"/>
      <c r="GLZ2" s="376"/>
      <c r="GMA2" s="376"/>
      <c r="GMB2" s="376"/>
      <c r="GMC2" s="376"/>
      <c r="GMD2" s="376"/>
      <c r="GME2" s="376"/>
      <c r="GMF2" s="376"/>
      <c r="GMG2" s="376"/>
      <c r="GMH2" s="376"/>
      <c r="GMI2" s="376"/>
      <c r="GMJ2" s="376"/>
      <c r="GMK2" s="376"/>
      <c r="GML2" s="376"/>
      <c r="GMM2" s="376"/>
      <c r="GMN2" s="376"/>
      <c r="GMO2" s="376"/>
      <c r="GMP2" s="376"/>
      <c r="GMQ2" s="376"/>
      <c r="GMR2" s="376"/>
      <c r="GMS2" s="376"/>
      <c r="GMT2" s="376"/>
      <c r="GMU2" s="376"/>
      <c r="GMV2" s="376"/>
      <c r="GMW2" s="376"/>
      <c r="GMX2" s="376"/>
      <c r="GMY2" s="376"/>
      <c r="GMZ2" s="376"/>
      <c r="GNA2" s="376"/>
      <c r="GNB2" s="376"/>
      <c r="GNC2" s="376"/>
      <c r="GND2" s="376"/>
      <c r="GNE2" s="376"/>
      <c r="GNF2" s="376"/>
      <c r="GNG2" s="376"/>
      <c r="GNH2" s="376"/>
      <c r="GNI2" s="376"/>
      <c r="GNJ2" s="376"/>
      <c r="GNK2" s="376"/>
      <c r="GNL2" s="376"/>
      <c r="GNM2" s="376"/>
      <c r="GNN2" s="376"/>
      <c r="GNO2" s="376"/>
      <c r="GNP2" s="376"/>
      <c r="GNQ2" s="376"/>
      <c r="GNR2" s="376"/>
      <c r="GNS2" s="376"/>
      <c r="GNT2" s="376"/>
      <c r="GNU2" s="376"/>
      <c r="GNV2" s="376"/>
      <c r="GNW2" s="376"/>
      <c r="GNX2" s="376"/>
      <c r="GNY2" s="376"/>
      <c r="GNZ2" s="376"/>
      <c r="GOA2" s="376"/>
      <c r="GOB2" s="376"/>
      <c r="GOC2" s="376"/>
      <c r="GOD2" s="376"/>
      <c r="GOE2" s="376"/>
      <c r="GOF2" s="376"/>
      <c r="GOG2" s="376"/>
      <c r="GOH2" s="376"/>
      <c r="GOI2" s="376"/>
      <c r="GOJ2" s="376"/>
      <c r="GOK2" s="376"/>
      <c r="GOL2" s="376"/>
      <c r="GOM2" s="376"/>
      <c r="GON2" s="376"/>
      <c r="GOO2" s="376"/>
      <c r="GOP2" s="376"/>
      <c r="GOQ2" s="376"/>
      <c r="GOR2" s="376"/>
      <c r="GOS2" s="376"/>
      <c r="GOT2" s="376"/>
      <c r="GOU2" s="376"/>
      <c r="GOV2" s="376"/>
      <c r="GOW2" s="376"/>
      <c r="GOX2" s="376"/>
      <c r="GOY2" s="376"/>
      <c r="GOZ2" s="376"/>
      <c r="GPA2" s="376"/>
      <c r="GPB2" s="376"/>
      <c r="GPC2" s="376"/>
      <c r="GPD2" s="376"/>
      <c r="GPE2" s="376"/>
      <c r="GPF2" s="376"/>
      <c r="GPG2" s="376"/>
      <c r="GPH2" s="376"/>
      <c r="GPI2" s="376"/>
      <c r="GPJ2" s="376"/>
      <c r="GPK2" s="376"/>
      <c r="GPL2" s="376"/>
      <c r="GPM2" s="376"/>
      <c r="GPN2" s="376"/>
      <c r="GPO2" s="376"/>
      <c r="GPP2" s="376"/>
      <c r="GPQ2" s="376"/>
      <c r="GPR2" s="376"/>
      <c r="GPS2" s="376"/>
      <c r="GPT2" s="376"/>
      <c r="GPU2" s="376"/>
      <c r="GPV2" s="376"/>
      <c r="GPW2" s="376"/>
      <c r="GPX2" s="376"/>
      <c r="GPY2" s="376"/>
      <c r="GPZ2" s="376"/>
      <c r="GQA2" s="376"/>
      <c r="GQB2" s="376"/>
      <c r="GQC2" s="376"/>
      <c r="GQD2" s="376"/>
      <c r="GQE2" s="376"/>
      <c r="GQF2" s="376"/>
      <c r="GQG2" s="376"/>
      <c r="GQH2" s="376"/>
      <c r="GQI2" s="376"/>
      <c r="GQJ2" s="376"/>
      <c r="GQK2" s="376"/>
      <c r="GQL2" s="376"/>
      <c r="GQM2" s="376"/>
      <c r="GQN2" s="376"/>
      <c r="GQO2" s="376"/>
      <c r="GQP2" s="376"/>
      <c r="GQQ2" s="376"/>
      <c r="GQR2" s="376"/>
      <c r="GQS2" s="376"/>
      <c r="GQT2" s="376"/>
      <c r="GQU2" s="376"/>
      <c r="GQV2" s="376"/>
      <c r="GQW2" s="376"/>
      <c r="GQX2" s="376"/>
      <c r="GQY2" s="376"/>
      <c r="GQZ2" s="376"/>
      <c r="GRA2" s="376"/>
      <c r="GRB2" s="376"/>
      <c r="GRC2" s="376"/>
      <c r="GRD2" s="376"/>
      <c r="GRE2" s="376"/>
      <c r="GRF2" s="376"/>
      <c r="GRG2" s="376"/>
      <c r="GRH2" s="376"/>
      <c r="GRI2" s="376"/>
      <c r="GRJ2" s="376"/>
      <c r="GRK2" s="376"/>
      <c r="GRL2" s="376"/>
      <c r="GRM2" s="376"/>
      <c r="GRN2" s="376"/>
      <c r="GRO2" s="376"/>
      <c r="GRP2" s="376"/>
      <c r="GRQ2" s="376"/>
      <c r="GRR2" s="376"/>
      <c r="GRS2" s="376"/>
      <c r="GRT2" s="376"/>
      <c r="GRU2" s="376"/>
      <c r="GRV2" s="376"/>
      <c r="GRW2" s="376"/>
      <c r="GRX2" s="376"/>
      <c r="GRY2" s="376"/>
      <c r="GRZ2" s="376"/>
      <c r="GSA2" s="376"/>
      <c r="GSB2" s="376"/>
      <c r="GSC2" s="376"/>
      <c r="GSD2" s="376"/>
      <c r="GSE2" s="376"/>
      <c r="GSF2" s="376"/>
      <c r="GSG2" s="376"/>
      <c r="GSH2" s="376"/>
      <c r="GSI2" s="376"/>
      <c r="GSJ2" s="376"/>
      <c r="GSK2" s="376"/>
      <c r="GSL2" s="376"/>
      <c r="GSM2" s="376"/>
      <c r="GSN2" s="376"/>
      <c r="GSO2" s="376"/>
      <c r="GSP2" s="376"/>
      <c r="GSQ2" s="376"/>
      <c r="GSR2" s="376"/>
      <c r="GSS2" s="376"/>
      <c r="GST2" s="376"/>
      <c r="GSU2" s="376"/>
      <c r="GSV2" s="376"/>
      <c r="GSW2" s="376"/>
      <c r="GSX2" s="376"/>
      <c r="GSY2" s="376"/>
      <c r="GSZ2" s="376"/>
      <c r="GTA2" s="376"/>
      <c r="GTB2" s="376"/>
      <c r="GTC2" s="376"/>
      <c r="GTD2" s="376"/>
      <c r="GTE2" s="376"/>
      <c r="GTF2" s="376"/>
      <c r="GTG2" s="376"/>
      <c r="GTH2" s="376"/>
      <c r="GTI2" s="376"/>
      <c r="GTJ2" s="376"/>
      <c r="GTK2" s="376"/>
      <c r="GTL2" s="376"/>
      <c r="GTM2" s="376"/>
      <c r="GTN2" s="376"/>
      <c r="GTO2" s="376"/>
      <c r="GTP2" s="376"/>
      <c r="GTQ2" s="376"/>
      <c r="GTR2" s="376"/>
      <c r="GTS2" s="376"/>
      <c r="GTT2" s="376"/>
      <c r="GTU2" s="376"/>
      <c r="GTV2" s="376"/>
      <c r="GTW2" s="376"/>
      <c r="GTX2" s="376"/>
      <c r="GTY2" s="376"/>
      <c r="GTZ2" s="376"/>
      <c r="GUA2" s="376"/>
      <c r="GUB2" s="376"/>
      <c r="GUC2" s="376"/>
      <c r="GUD2" s="376"/>
      <c r="GUE2" s="376"/>
      <c r="GUF2" s="376"/>
      <c r="GUG2" s="376"/>
      <c r="GUH2" s="376"/>
      <c r="GUI2" s="376"/>
      <c r="GUJ2" s="376"/>
      <c r="GUK2" s="376"/>
      <c r="GUL2" s="376"/>
      <c r="GUM2" s="376"/>
      <c r="GUN2" s="376"/>
      <c r="GUO2" s="376"/>
      <c r="GUP2" s="376"/>
      <c r="GUQ2" s="376"/>
      <c r="GUR2" s="376"/>
      <c r="GUS2" s="376"/>
      <c r="GUT2" s="376"/>
      <c r="GUU2" s="376"/>
      <c r="GUV2" s="376"/>
      <c r="GUW2" s="376"/>
      <c r="GUX2" s="376"/>
      <c r="GUY2" s="376"/>
      <c r="GUZ2" s="376"/>
      <c r="GVA2" s="376"/>
      <c r="GVB2" s="376"/>
      <c r="GVC2" s="376"/>
      <c r="GVD2" s="376"/>
      <c r="GVE2" s="376"/>
      <c r="GVF2" s="376"/>
      <c r="GVG2" s="376"/>
      <c r="GVH2" s="376"/>
      <c r="GVI2" s="376"/>
      <c r="GVJ2" s="376"/>
      <c r="GVK2" s="376"/>
      <c r="GVL2" s="376"/>
      <c r="GVM2" s="376"/>
      <c r="GVN2" s="376"/>
      <c r="GVO2" s="376"/>
      <c r="GVP2" s="376"/>
      <c r="GVQ2" s="376"/>
      <c r="GVR2" s="376"/>
      <c r="GVS2" s="376"/>
      <c r="GVT2" s="376"/>
      <c r="GVU2" s="376"/>
      <c r="GVV2" s="376"/>
      <c r="GVW2" s="376"/>
      <c r="GVX2" s="376"/>
      <c r="GVY2" s="376"/>
      <c r="GVZ2" s="376"/>
      <c r="GWA2" s="376"/>
      <c r="GWB2" s="376"/>
      <c r="GWC2" s="376"/>
      <c r="GWD2" s="376"/>
      <c r="GWE2" s="376"/>
      <c r="GWF2" s="376"/>
      <c r="GWG2" s="376"/>
      <c r="GWH2" s="376"/>
      <c r="GWI2" s="376"/>
      <c r="GWJ2" s="376"/>
      <c r="GWK2" s="376"/>
      <c r="GWL2" s="376"/>
      <c r="GWM2" s="376"/>
      <c r="GWN2" s="376"/>
      <c r="GWO2" s="376"/>
      <c r="GWP2" s="376"/>
      <c r="GWQ2" s="376"/>
      <c r="GWR2" s="376"/>
      <c r="GWS2" s="376"/>
      <c r="GWT2" s="376"/>
      <c r="GWU2" s="376"/>
      <c r="GWV2" s="376"/>
      <c r="GWW2" s="376"/>
      <c r="GWX2" s="376"/>
      <c r="GWY2" s="376"/>
      <c r="GWZ2" s="376"/>
      <c r="GXA2" s="376"/>
      <c r="GXB2" s="376"/>
      <c r="GXC2" s="376"/>
      <c r="GXD2" s="376"/>
      <c r="GXE2" s="376"/>
      <c r="GXF2" s="376"/>
      <c r="GXG2" s="376"/>
      <c r="GXH2" s="376"/>
      <c r="GXI2" s="376"/>
      <c r="GXJ2" s="376"/>
      <c r="GXK2" s="376"/>
      <c r="GXL2" s="376"/>
      <c r="GXM2" s="376"/>
      <c r="GXN2" s="376"/>
      <c r="GXO2" s="376"/>
      <c r="GXP2" s="376"/>
      <c r="GXQ2" s="376"/>
      <c r="GXR2" s="376"/>
      <c r="GXS2" s="376"/>
      <c r="GXT2" s="376"/>
      <c r="GXU2" s="376"/>
      <c r="GXV2" s="376"/>
      <c r="GXW2" s="376"/>
      <c r="GXX2" s="376"/>
      <c r="GXY2" s="376"/>
      <c r="GXZ2" s="376"/>
      <c r="GYA2" s="376"/>
      <c r="GYB2" s="376"/>
      <c r="GYC2" s="376"/>
      <c r="GYD2" s="376"/>
      <c r="GYE2" s="376"/>
      <c r="GYF2" s="376"/>
      <c r="GYG2" s="376"/>
      <c r="GYH2" s="376"/>
    </row>
    <row r="3" spans="1:5390" ht="13.5" thickBot="1" x14ac:dyDescent="0.25"/>
    <row r="4" spans="1:5390" s="231" customFormat="1" ht="60" customHeight="1" thickBot="1" x14ac:dyDescent="0.25">
      <c r="A4" s="225" t="s">
        <v>220</v>
      </c>
      <c r="B4" s="248" t="s">
        <v>221</v>
      </c>
      <c r="C4" s="225" t="s">
        <v>223</v>
      </c>
      <c r="D4" s="244" t="s">
        <v>1632</v>
      </c>
      <c r="E4" s="226" t="s">
        <v>947</v>
      </c>
      <c r="F4" s="226"/>
      <c r="G4" s="227" t="s">
        <v>1604</v>
      </c>
      <c r="H4" s="227" t="s">
        <v>1395</v>
      </c>
      <c r="I4" s="227" t="s">
        <v>1602</v>
      </c>
      <c r="J4" s="227" t="s">
        <v>1487</v>
      </c>
      <c r="K4" s="227" t="s">
        <v>1486</v>
      </c>
      <c r="L4" s="227" t="s">
        <v>1210</v>
      </c>
      <c r="M4" s="227" t="s">
        <v>1392</v>
      </c>
      <c r="N4" s="227" t="s">
        <v>1393</v>
      </c>
      <c r="O4" s="227" t="s">
        <v>1390</v>
      </c>
      <c r="P4" s="227" t="s">
        <v>1209</v>
      </c>
      <c r="Q4" s="227" t="s">
        <v>1148</v>
      </c>
      <c r="R4" s="227" t="s">
        <v>1040</v>
      </c>
      <c r="S4" s="227" t="s">
        <v>87</v>
      </c>
      <c r="T4" s="227" t="s">
        <v>1041</v>
      </c>
      <c r="U4" s="227" t="s">
        <v>18</v>
      </c>
      <c r="V4" s="227" t="s">
        <v>253</v>
      </c>
      <c r="W4" s="227" t="s">
        <v>152</v>
      </c>
      <c r="X4" s="227" t="s">
        <v>561</v>
      </c>
      <c r="Y4" s="227" t="s">
        <v>129</v>
      </c>
      <c r="Z4" s="227" t="s">
        <v>874</v>
      </c>
      <c r="AA4" s="227" t="s">
        <v>835</v>
      </c>
      <c r="AB4" s="227" t="s">
        <v>601</v>
      </c>
      <c r="AC4" s="228" t="s">
        <v>41</v>
      </c>
      <c r="AD4" s="228" t="s">
        <v>366</v>
      </c>
      <c r="AE4" s="228" t="s">
        <v>1128</v>
      </c>
      <c r="AF4" s="228" t="s">
        <v>368</v>
      </c>
      <c r="AG4" s="228" t="s">
        <v>954</v>
      </c>
      <c r="AH4" s="229" t="s">
        <v>948</v>
      </c>
      <c r="AI4" s="230" t="s">
        <v>951</v>
      </c>
      <c r="AJ4" s="230" t="s">
        <v>950</v>
      </c>
      <c r="AK4" s="227" t="s">
        <v>949</v>
      </c>
      <c r="AL4" s="228" t="s">
        <v>953</v>
      </c>
      <c r="AM4" s="228" t="s">
        <v>696</v>
      </c>
      <c r="AN4" s="228" t="s">
        <v>493</v>
      </c>
      <c r="AO4" s="228" t="s">
        <v>994</v>
      </c>
      <c r="AP4" s="228" t="s">
        <v>952</v>
      </c>
      <c r="AQ4" s="228" t="s">
        <v>539</v>
      </c>
      <c r="AR4" s="228" t="s">
        <v>540</v>
      </c>
      <c r="AS4" s="228" t="s">
        <v>1030</v>
      </c>
      <c r="AT4" s="228" t="s">
        <v>967</v>
      </c>
      <c r="AU4" s="228" t="s">
        <v>1031</v>
      </c>
      <c r="AV4" s="228" t="s">
        <v>589</v>
      </c>
      <c r="AW4" s="228" t="s">
        <v>367</v>
      </c>
      <c r="AX4" s="227" t="s">
        <v>535</v>
      </c>
      <c r="BO4" s="377"/>
      <c r="BP4" s="377"/>
      <c r="BQ4" s="377"/>
      <c r="BR4" s="377"/>
      <c r="BS4" s="377"/>
      <c r="BT4" s="377"/>
      <c r="BU4" s="377"/>
      <c r="BV4" s="377"/>
      <c r="BW4" s="377"/>
      <c r="BX4" s="377"/>
      <c r="BY4" s="377"/>
      <c r="BZ4" s="377"/>
      <c r="CA4" s="377"/>
      <c r="CB4" s="377"/>
      <c r="CC4" s="377"/>
      <c r="CD4" s="377"/>
      <c r="CE4" s="377"/>
      <c r="CF4" s="377"/>
      <c r="CG4" s="377"/>
      <c r="CH4" s="377"/>
      <c r="CI4" s="377"/>
      <c r="CJ4" s="377"/>
      <c r="CK4" s="377"/>
      <c r="CL4" s="377"/>
      <c r="CM4" s="377"/>
      <c r="CN4" s="377"/>
      <c r="CO4" s="377"/>
      <c r="CP4" s="377"/>
      <c r="CQ4" s="377"/>
      <c r="CR4" s="377"/>
      <c r="CS4" s="377"/>
      <c r="CT4" s="377"/>
      <c r="CU4" s="377"/>
      <c r="CV4" s="377"/>
      <c r="CW4" s="377"/>
      <c r="CX4" s="377"/>
      <c r="CY4" s="377"/>
      <c r="CZ4" s="377"/>
      <c r="DA4" s="377"/>
      <c r="DB4" s="377"/>
      <c r="DC4" s="377"/>
      <c r="DD4" s="377"/>
      <c r="DE4" s="377"/>
      <c r="DF4" s="377"/>
      <c r="DG4" s="377"/>
      <c r="DH4" s="377"/>
      <c r="DI4" s="377"/>
      <c r="DJ4" s="377"/>
      <c r="DK4" s="377"/>
      <c r="DL4" s="377"/>
      <c r="DM4" s="377"/>
      <c r="DN4" s="377"/>
      <c r="DO4" s="377"/>
      <c r="DP4" s="377"/>
      <c r="DQ4" s="377"/>
      <c r="DR4" s="377"/>
      <c r="DS4" s="377"/>
      <c r="DT4" s="377"/>
      <c r="DU4" s="377"/>
      <c r="DV4" s="377"/>
      <c r="DW4" s="377"/>
      <c r="DX4" s="377"/>
      <c r="DY4" s="377"/>
      <c r="DZ4" s="377"/>
      <c r="EA4" s="377"/>
      <c r="EB4" s="377"/>
      <c r="EC4" s="377"/>
      <c r="ED4" s="377"/>
      <c r="EE4" s="377"/>
      <c r="EF4" s="377"/>
      <c r="EG4" s="377"/>
      <c r="EH4" s="377"/>
      <c r="EI4" s="377"/>
      <c r="EJ4" s="377"/>
      <c r="EK4" s="377"/>
      <c r="EL4" s="377"/>
      <c r="EM4" s="377"/>
      <c r="EN4" s="377"/>
      <c r="EO4" s="377"/>
      <c r="EP4" s="377"/>
      <c r="EQ4" s="377"/>
      <c r="ER4" s="377"/>
      <c r="ES4" s="377"/>
      <c r="ET4" s="377"/>
      <c r="EU4" s="377"/>
      <c r="EV4" s="377"/>
      <c r="EW4" s="377"/>
      <c r="EX4" s="377"/>
      <c r="EY4" s="377"/>
      <c r="EZ4" s="377"/>
      <c r="FA4" s="377"/>
      <c r="FB4" s="377"/>
      <c r="FC4" s="377"/>
      <c r="FD4" s="377"/>
      <c r="FE4" s="377"/>
      <c r="FF4" s="377"/>
      <c r="FG4" s="377"/>
      <c r="FH4" s="377"/>
      <c r="FI4" s="377"/>
      <c r="FJ4" s="377"/>
      <c r="FK4" s="377"/>
      <c r="FL4" s="377"/>
      <c r="FM4" s="377"/>
      <c r="FN4" s="377"/>
      <c r="FO4" s="377"/>
      <c r="FP4" s="377"/>
      <c r="FQ4" s="377"/>
      <c r="FR4" s="377"/>
      <c r="FS4" s="377"/>
      <c r="FT4" s="377"/>
      <c r="FU4" s="377"/>
      <c r="FV4" s="377"/>
      <c r="FW4" s="377"/>
      <c r="FX4" s="377"/>
      <c r="FY4" s="377"/>
      <c r="FZ4" s="377"/>
      <c r="GA4" s="377"/>
      <c r="GB4" s="377"/>
      <c r="GC4" s="377"/>
      <c r="GD4" s="377"/>
      <c r="GE4" s="377"/>
      <c r="GF4" s="377"/>
      <c r="GG4" s="377"/>
      <c r="GH4" s="377"/>
      <c r="GI4" s="377"/>
      <c r="GJ4" s="377"/>
      <c r="GK4" s="377"/>
      <c r="GL4" s="377"/>
      <c r="GM4" s="377"/>
      <c r="GN4" s="377"/>
      <c r="GO4" s="377"/>
      <c r="GP4" s="377"/>
      <c r="GQ4" s="377"/>
      <c r="GR4" s="377"/>
      <c r="GS4" s="377"/>
      <c r="GT4" s="377"/>
      <c r="GU4" s="377"/>
      <c r="GV4" s="377"/>
      <c r="GW4" s="377"/>
      <c r="GX4" s="377"/>
      <c r="GY4" s="377"/>
      <c r="GZ4" s="377"/>
      <c r="HA4" s="377"/>
      <c r="HB4" s="377"/>
      <c r="HC4" s="377"/>
      <c r="HD4" s="377"/>
      <c r="HE4" s="377"/>
      <c r="HF4" s="377"/>
      <c r="HG4" s="377"/>
      <c r="HH4" s="377"/>
      <c r="HI4" s="377"/>
      <c r="HJ4" s="377"/>
      <c r="HK4" s="377"/>
      <c r="HL4" s="377"/>
      <c r="HM4" s="377"/>
      <c r="HN4" s="377"/>
      <c r="HO4" s="377"/>
      <c r="HP4" s="377"/>
      <c r="HQ4" s="377"/>
      <c r="HR4" s="377"/>
      <c r="HS4" s="377"/>
      <c r="HT4" s="377"/>
      <c r="HU4" s="377"/>
      <c r="HV4" s="377"/>
      <c r="HW4" s="377"/>
      <c r="HX4" s="377"/>
      <c r="HY4" s="377"/>
      <c r="HZ4" s="377"/>
      <c r="IA4" s="377"/>
      <c r="IB4" s="377"/>
      <c r="IC4" s="377"/>
      <c r="ID4" s="377"/>
      <c r="IE4" s="377"/>
      <c r="IF4" s="377"/>
      <c r="IG4" s="377"/>
      <c r="IH4" s="377"/>
      <c r="II4" s="377"/>
      <c r="IJ4" s="377"/>
      <c r="IK4" s="377"/>
      <c r="IL4" s="377"/>
      <c r="IM4" s="377"/>
      <c r="IN4" s="377"/>
      <c r="IO4" s="377"/>
      <c r="IP4" s="377"/>
      <c r="IQ4" s="377"/>
      <c r="IR4" s="377"/>
      <c r="IS4" s="377"/>
      <c r="IT4" s="377"/>
      <c r="IU4" s="377"/>
      <c r="IV4" s="377"/>
      <c r="IW4" s="377"/>
      <c r="IX4" s="377"/>
      <c r="IY4" s="377"/>
      <c r="IZ4" s="377"/>
      <c r="JA4" s="377"/>
      <c r="JB4" s="377"/>
      <c r="JC4" s="377"/>
      <c r="JD4" s="377"/>
      <c r="JE4" s="377"/>
      <c r="JF4" s="377"/>
      <c r="JG4" s="377"/>
      <c r="JH4" s="377"/>
      <c r="JI4" s="377"/>
      <c r="JJ4" s="377"/>
      <c r="JK4" s="377"/>
      <c r="JL4" s="377"/>
      <c r="JM4" s="377"/>
      <c r="JN4" s="377"/>
      <c r="JO4" s="377"/>
      <c r="JP4" s="377"/>
      <c r="JQ4" s="377"/>
      <c r="JR4" s="377"/>
      <c r="JS4" s="377"/>
      <c r="JT4" s="377"/>
      <c r="JU4" s="377"/>
      <c r="JV4" s="377"/>
      <c r="JW4" s="377"/>
      <c r="JX4" s="377"/>
      <c r="JY4" s="377"/>
      <c r="JZ4" s="377"/>
      <c r="KA4" s="377"/>
      <c r="KB4" s="377"/>
      <c r="KC4" s="377"/>
      <c r="KD4" s="377"/>
      <c r="KE4" s="377"/>
      <c r="KF4" s="377"/>
      <c r="KG4" s="377"/>
      <c r="KH4" s="377"/>
      <c r="KI4" s="377"/>
      <c r="KJ4" s="377"/>
      <c r="KK4" s="377"/>
      <c r="KL4" s="377"/>
      <c r="KM4" s="377"/>
      <c r="KN4" s="377"/>
      <c r="KO4" s="377"/>
      <c r="KP4" s="377"/>
      <c r="KQ4" s="377"/>
      <c r="KR4" s="377"/>
      <c r="KS4" s="377"/>
      <c r="KT4" s="377"/>
      <c r="KU4" s="377"/>
      <c r="KV4" s="377"/>
      <c r="KW4" s="377"/>
      <c r="KX4" s="377"/>
      <c r="KY4" s="377"/>
      <c r="KZ4" s="377"/>
      <c r="LA4" s="377"/>
      <c r="LB4" s="377"/>
      <c r="LC4" s="377"/>
      <c r="LD4" s="377"/>
      <c r="LE4" s="377"/>
      <c r="LF4" s="377"/>
      <c r="LG4" s="377"/>
      <c r="LH4" s="377"/>
      <c r="LI4" s="377"/>
      <c r="LJ4" s="377"/>
      <c r="LK4" s="377"/>
      <c r="LL4" s="377"/>
      <c r="LM4" s="377"/>
      <c r="LN4" s="377"/>
      <c r="LO4" s="377"/>
      <c r="LP4" s="377"/>
      <c r="LQ4" s="377"/>
      <c r="LR4" s="377"/>
      <c r="LS4" s="377"/>
      <c r="LT4" s="377"/>
      <c r="LU4" s="377"/>
      <c r="LV4" s="377"/>
      <c r="LW4" s="377"/>
      <c r="LX4" s="377"/>
      <c r="LY4" s="377"/>
      <c r="LZ4" s="377"/>
      <c r="MA4" s="377"/>
      <c r="MB4" s="377"/>
      <c r="MC4" s="377"/>
      <c r="MD4" s="377"/>
      <c r="ME4" s="377"/>
      <c r="MF4" s="377"/>
      <c r="MG4" s="377"/>
      <c r="MH4" s="377"/>
      <c r="MI4" s="377"/>
      <c r="MJ4" s="377"/>
      <c r="MK4" s="377"/>
      <c r="ML4" s="377"/>
      <c r="MM4" s="377"/>
      <c r="MN4" s="377"/>
      <c r="MO4" s="377"/>
      <c r="MP4" s="377"/>
      <c r="MQ4" s="377"/>
      <c r="MR4" s="377"/>
      <c r="MS4" s="377"/>
      <c r="MT4" s="377"/>
      <c r="MU4" s="377"/>
      <c r="MV4" s="377"/>
      <c r="MW4" s="377"/>
      <c r="MX4" s="377"/>
      <c r="MY4" s="377"/>
      <c r="MZ4" s="377"/>
      <c r="NA4" s="377"/>
      <c r="NB4" s="377"/>
      <c r="NC4" s="377"/>
      <c r="ND4" s="377"/>
      <c r="NE4" s="377"/>
      <c r="NF4" s="377"/>
      <c r="NG4" s="377"/>
      <c r="NH4" s="377"/>
      <c r="NI4" s="377"/>
      <c r="NJ4" s="377"/>
      <c r="NK4" s="377"/>
      <c r="NL4" s="377"/>
      <c r="NM4" s="377"/>
      <c r="NN4" s="377"/>
      <c r="NO4" s="377"/>
      <c r="NP4" s="377"/>
      <c r="NQ4" s="377"/>
      <c r="NR4" s="377"/>
      <c r="NS4" s="377"/>
      <c r="NT4" s="377"/>
      <c r="NU4" s="377"/>
      <c r="NV4" s="377"/>
      <c r="NW4" s="377"/>
      <c r="NX4" s="377"/>
      <c r="NY4" s="377"/>
      <c r="NZ4" s="377"/>
      <c r="OA4" s="377"/>
      <c r="OB4" s="377"/>
      <c r="OC4" s="377"/>
      <c r="OD4" s="377"/>
      <c r="OE4" s="377"/>
      <c r="OF4" s="377"/>
      <c r="OG4" s="377"/>
      <c r="OH4" s="377"/>
      <c r="OI4" s="377"/>
      <c r="OJ4" s="377"/>
      <c r="OK4" s="377"/>
      <c r="OL4" s="377"/>
      <c r="OM4" s="377"/>
      <c r="ON4" s="377"/>
      <c r="OO4" s="377"/>
      <c r="OP4" s="377"/>
      <c r="OQ4" s="377"/>
      <c r="OR4" s="377"/>
      <c r="OS4" s="377"/>
      <c r="OT4" s="377"/>
      <c r="OU4" s="377"/>
      <c r="OV4" s="377"/>
      <c r="OW4" s="377"/>
      <c r="OX4" s="377"/>
      <c r="OY4" s="377"/>
      <c r="OZ4" s="377"/>
      <c r="PA4" s="377"/>
      <c r="PB4" s="377"/>
      <c r="PC4" s="377"/>
      <c r="PD4" s="377"/>
      <c r="PE4" s="377"/>
      <c r="PF4" s="377"/>
      <c r="PG4" s="377"/>
      <c r="PH4" s="377"/>
      <c r="PI4" s="377"/>
      <c r="PJ4" s="377"/>
      <c r="PK4" s="377"/>
      <c r="PL4" s="377"/>
      <c r="PM4" s="377"/>
      <c r="PN4" s="377"/>
      <c r="PO4" s="377"/>
      <c r="PP4" s="377"/>
      <c r="PQ4" s="377"/>
      <c r="PR4" s="377"/>
      <c r="PS4" s="377"/>
      <c r="PT4" s="377"/>
      <c r="PU4" s="377"/>
      <c r="PV4" s="377"/>
      <c r="PW4" s="377"/>
      <c r="PX4" s="377"/>
      <c r="PY4" s="377"/>
      <c r="PZ4" s="377"/>
      <c r="QA4" s="377"/>
      <c r="QB4" s="377"/>
      <c r="QC4" s="377"/>
      <c r="QD4" s="377"/>
      <c r="QE4" s="377"/>
      <c r="QF4" s="377"/>
      <c r="QG4" s="377"/>
      <c r="QH4" s="377"/>
      <c r="QI4" s="377"/>
      <c r="QJ4" s="377"/>
      <c r="QK4" s="377"/>
      <c r="QL4" s="377"/>
      <c r="QM4" s="377"/>
      <c r="QN4" s="377"/>
      <c r="QO4" s="377"/>
      <c r="QP4" s="377"/>
      <c r="QQ4" s="377"/>
      <c r="QR4" s="377"/>
      <c r="QS4" s="377"/>
      <c r="QT4" s="377"/>
      <c r="QU4" s="377"/>
      <c r="QV4" s="377"/>
      <c r="QW4" s="377"/>
      <c r="QX4" s="377"/>
      <c r="QY4" s="377"/>
      <c r="QZ4" s="377"/>
      <c r="RA4" s="377"/>
      <c r="RB4" s="377"/>
      <c r="RC4" s="377"/>
      <c r="RD4" s="377"/>
      <c r="RE4" s="377"/>
      <c r="RF4" s="377"/>
      <c r="RG4" s="377"/>
      <c r="RH4" s="377"/>
      <c r="RI4" s="377"/>
      <c r="RJ4" s="377"/>
      <c r="RK4" s="377"/>
      <c r="RL4" s="377"/>
      <c r="RM4" s="377"/>
      <c r="RN4" s="377"/>
      <c r="RO4" s="377"/>
      <c r="RP4" s="377"/>
      <c r="RQ4" s="377"/>
      <c r="RR4" s="377"/>
      <c r="RS4" s="377"/>
      <c r="RT4" s="377"/>
      <c r="RU4" s="377"/>
      <c r="RV4" s="377"/>
      <c r="RW4" s="377"/>
      <c r="RX4" s="377"/>
      <c r="RY4" s="377"/>
      <c r="RZ4" s="377"/>
      <c r="SA4" s="377"/>
      <c r="SB4" s="377"/>
      <c r="SC4" s="377"/>
      <c r="SD4" s="377"/>
      <c r="SE4" s="377"/>
      <c r="SF4" s="377"/>
      <c r="SG4" s="377"/>
      <c r="SH4" s="377"/>
      <c r="SI4" s="377"/>
      <c r="SJ4" s="377"/>
      <c r="SK4" s="377"/>
      <c r="SL4" s="377"/>
      <c r="SM4" s="377"/>
      <c r="SN4" s="377"/>
      <c r="SO4" s="377"/>
      <c r="SP4" s="377"/>
      <c r="SQ4" s="377"/>
      <c r="SR4" s="377"/>
      <c r="SS4" s="377"/>
      <c r="ST4" s="377"/>
      <c r="SU4" s="377"/>
      <c r="SV4" s="377"/>
      <c r="SW4" s="377"/>
      <c r="SX4" s="377"/>
      <c r="SY4" s="377"/>
      <c r="SZ4" s="377"/>
      <c r="TA4" s="377"/>
      <c r="TB4" s="377"/>
      <c r="TC4" s="377"/>
      <c r="TD4" s="377"/>
      <c r="TE4" s="377"/>
      <c r="TF4" s="377"/>
      <c r="TG4" s="377"/>
      <c r="TH4" s="377"/>
      <c r="TI4" s="377"/>
      <c r="TJ4" s="377"/>
      <c r="TK4" s="377"/>
      <c r="TL4" s="377"/>
      <c r="TM4" s="377"/>
      <c r="TN4" s="377"/>
      <c r="TO4" s="377"/>
      <c r="TP4" s="377"/>
      <c r="TQ4" s="377"/>
      <c r="TR4" s="377"/>
      <c r="TS4" s="377"/>
      <c r="TT4" s="377"/>
      <c r="TU4" s="377"/>
      <c r="TV4" s="377"/>
      <c r="TW4" s="377"/>
      <c r="TX4" s="377"/>
      <c r="TY4" s="377"/>
      <c r="TZ4" s="377"/>
      <c r="UA4" s="377"/>
      <c r="UB4" s="377"/>
      <c r="UC4" s="377"/>
      <c r="UD4" s="377"/>
      <c r="UE4" s="377"/>
      <c r="UF4" s="377"/>
      <c r="UG4" s="377"/>
      <c r="UH4" s="377"/>
      <c r="UI4" s="377"/>
      <c r="UJ4" s="377"/>
      <c r="UK4" s="377"/>
      <c r="UL4" s="377"/>
      <c r="UM4" s="377"/>
      <c r="UN4" s="377"/>
      <c r="UO4" s="377"/>
      <c r="UP4" s="377"/>
      <c r="UQ4" s="377"/>
      <c r="UR4" s="377"/>
      <c r="US4" s="377"/>
      <c r="UT4" s="377"/>
      <c r="UU4" s="377"/>
      <c r="UV4" s="377"/>
      <c r="UW4" s="377"/>
      <c r="UX4" s="377"/>
      <c r="UY4" s="377"/>
      <c r="UZ4" s="377"/>
      <c r="VA4" s="377"/>
      <c r="VB4" s="377"/>
      <c r="VC4" s="377"/>
      <c r="VD4" s="377"/>
      <c r="VE4" s="377"/>
      <c r="VF4" s="377"/>
      <c r="VG4" s="377"/>
      <c r="VH4" s="377"/>
      <c r="VI4" s="377"/>
      <c r="VJ4" s="377"/>
      <c r="VK4" s="377"/>
      <c r="VL4" s="377"/>
      <c r="VM4" s="377"/>
      <c r="VN4" s="377"/>
      <c r="VO4" s="377"/>
      <c r="VP4" s="377"/>
      <c r="VQ4" s="377"/>
      <c r="VR4" s="377"/>
      <c r="VS4" s="377"/>
      <c r="VT4" s="377"/>
      <c r="VU4" s="377"/>
      <c r="VV4" s="377"/>
      <c r="VW4" s="377"/>
      <c r="VX4" s="377"/>
      <c r="VY4" s="377"/>
      <c r="VZ4" s="377"/>
      <c r="WA4" s="377"/>
      <c r="WB4" s="377"/>
      <c r="WC4" s="377"/>
      <c r="WD4" s="377"/>
      <c r="WE4" s="377"/>
      <c r="WF4" s="377"/>
      <c r="WG4" s="377"/>
      <c r="WH4" s="377"/>
      <c r="WI4" s="377"/>
      <c r="WJ4" s="377"/>
      <c r="WK4" s="377"/>
      <c r="WL4" s="377"/>
      <c r="WM4" s="377"/>
      <c r="WN4" s="377"/>
      <c r="WO4" s="377"/>
      <c r="WP4" s="377"/>
      <c r="WQ4" s="377"/>
      <c r="WR4" s="377"/>
      <c r="WS4" s="377"/>
      <c r="WT4" s="377"/>
      <c r="WU4" s="377"/>
      <c r="WV4" s="377"/>
      <c r="WW4" s="377"/>
      <c r="WX4" s="377"/>
      <c r="WY4" s="377"/>
      <c r="WZ4" s="377"/>
      <c r="XA4" s="377"/>
      <c r="XB4" s="377"/>
      <c r="XC4" s="377"/>
      <c r="XD4" s="377"/>
      <c r="XE4" s="377"/>
      <c r="XF4" s="377"/>
      <c r="XG4" s="377"/>
      <c r="XH4" s="377"/>
      <c r="XI4" s="377"/>
      <c r="XJ4" s="377"/>
      <c r="XK4" s="377"/>
      <c r="XL4" s="377"/>
      <c r="XM4" s="377"/>
      <c r="XN4" s="377"/>
      <c r="XO4" s="377"/>
      <c r="XP4" s="377"/>
      <c r="XQ4" s="377"/>
      <c r="XR4" s="377"/>
      <c r="XS4" s="377"/>
      <c r="XT4" s="377"/>
      <c r="XU4" s="377"/>
      <c r="XV4" s="377"/>
      <c r="XW4" s="377"/>
      <c r="XX4" s="377"/>
      <c r="XY4" s="377"/>
      <c r="XZ4" s="377"/>
      <c r="YA4" s="377"/>
      <c r="YB4" s="377"/>
      <c r="YC4" s="377"/>
      <c r="YD4" s="377"/>
      <c r="YE4" s="377"/>
      <c r="YF4" s="377"/>
      <c r="YG4" s="377"/>
      <c r="YH4" s="377"/>
      <c r="YI4" s="377"/>
      <c r="YJ4" s="377"/>
      <c r="YK4" s="377"/>
      <c r="YL4" s="377"/>
      <c r="YM4" s="377"/>
      <c r="YN4" s="377"/>
      <c r="YO4" s="377"/>
      <c r="YP4" s="377"/>
      <c r="YQ4" s="377"/>
      <c r="YR4" s="377"/>
      <c r="YS4" s="377"/>
      <c r="YT4" s="377"/>
      <c r="YU4" s="377"/>
      <c r="YV4" s="377"/>
      <c r="YW4" s="377"/>
      <c r="YX4" s="377"/>
      <c r="YY4" s="377"/>
      <c r="YZ4" s="377"/>
      <c r="ZA4" s="377"/>
      <c r="ZB4" s="377"/>
      <c r="ZC4" s="377"/>
      <c r="ZD4" s="377"/>
      <c r="ZE4" s="377"/>
      <c r="ZF4" s="377"/>
      <c r="ZG4" s="377"/>
      <c r="ZH4" s="377"/>
      <c r="ZI4" s="377"/>
      <c r="ZJ4" s="377"/>
      <c r="ZK4" s="377"/>
      <c r="ZL4" s="377"/>
      <c r="ZM4" s="377"/>
      <c r="ZN4" s="377"/>
      <c r="ZO4" s="377"/>
      <c r="ZP4" s="377"/>
      <c r="ZQ4" s="377"/>
      <c r="ZR4" s="377"/>
      <c r="ZS4" s="377"/>
      <c r="ZT4" s="377"/>
      <c r="ZU4" s="377"/>
      <c r="ZV4" s="377"/>
      <c r="ZW4" s="377"/>
      <c r="ZX4" s="377"/>
      <c r="ZY4" s="377"/>
      <c r="ZZ4" s="377"/>
      <c r="AAA4" s="377"/>
      <c r="AAB4" s="377"/>
      <c r="AAC4" s="377"/>
      <c r="AAD4" s="377"/>
      <c r="AAE4" s="377"/>
      <c r="AAF4" s="377"/>
      <c r="AAG4" s="377"/>
      <c r="AAH4" s="377"/>
      <c r="AAI4" s="377"/>
      <c r="AAJ4" s="377"/>
      <c r="AAK4" s="377"/>
      <c r="AAL4" s="377"/>
      <c r="AAM4" s="377"/>
      <c r="AAN4" s="377"/>
      <c r="AAO4" s="377"/>
      <c r="AAP4" s="377"/>
      <c r="AAQ4" s="377"/>
      <c r="AAR4" s="377"/>
      <c r="AAS4" s="377"/>
      <c r="AAT4" s="377"/>
      <c r="AAU4" s="377"/>
      <c r="AAV4" s="377"/>
      <c r="AAW4" s="377"/>
      <c r="AAX4" s="377"/>
      <c r="AAY4" s="377"/>
      <c r="AAZ4" s="377"/>
      <c r="ABA4" s="377"/>
      <c r="ABB4" s="377"/>
      <c r="ABC4" s="377"/>
      <c r="ABD4" s="377"/>
      <c r="ABE4" s="377"/>
      <c r="ABF4" s="377"/>
      <c r="ABG4" s="377"/>
      <c r="ABH4" s="377"/>
      <c r="ABI4" s="377"/>
      <c r="ABJ4" s="377"/>
      <c r="ABK4" s="377"/>
      <c r="ABL4" s="377"/>
      <c r="ABM4" s="377"/>
      <c r="ABN4" s="377"/>
      <c r="ABO4" s="377"/>
      <c r="ABP4" s="377"/>
      <c r="ABQ4" s="377"/>
      <c r="ABR4" s="377"/>
      <c r="ABS4" s="377"/>
      <c r="ABT4" s="377"/>
      <c r="ABU4" s="377"/>
      <c r="ABV4" s="377"/>
      <c r="ABW4" s="377"/>
      <c r="ABX4" s="377"/>
      <c r="ABY4" s="377"/>
      <c r="ABZ4" s="377"/>
      <c r="ACA4" s="377"/>
      <c r="ACB4" s="377"/>
      <c r="ACC4" s="377"/>
      <c r="ACD4" s="377"/>
      <c r="ACE4" s="377"/>
      <c r="ACF4" s="377"/>
      <c r="ACG4" s="377"/>
      <c r="ACH4" s="377"/>
      <c r="ACI4" s="377"/>
      <c r="ACJ4" s="377"/>
      <c r="ACK4" s="377"/>
      <c r="ACL4" s="377"/>
      <c r="ACM4" s="377"/>
      <c r="ACN4" s="377"/>
      <c r="ACO4" s="377"/>
      <c r="ACP4" s="377"/>
      <c r="ACQ4" s="377"/>
      <c r="ACR4" s="377"/>
      <c r="ACS4" s="377"/>
      <c r="ACT4" s="377"/>
      <c r="ACU4" s="377"/>
      <c r="ACV4" s="377"/>
      <c r="ACW4" s="377"/>
      <c r="ACX4" s="377"/>
      <c r="ACY4" s="377"/>
      <c r="ACZ4" s="377"/>
      <c r="ADA4" s="377"/>
      <c r="ADB4" s="377"/>
      <c r="ADC4" s="377"/>
      <c r="ADD4" s="377"/>
      <c r="ADE4" s="377"/>
      <c r="ADF4" s="377"/>
      <c r="ADG4" s="377"/>
      <c r="ADH4" s="377"/>
      <c r="ADI4" s="377"/>
      <c r="ADJ4" s="377"/>
      <c r="ADK4" s="377"/>
      <c r="ADL4" s="377"/>
      <c r="ADM4" s="377"/>
      <c r="ADN4" s="377"/>
      <c r="ADO4" s="377"/>
      <c r="ADP4" s="377"/>
      <c r="ADQ4" s="377"/>
      <c r="ADR4" s="377"/>
      <c r="ADS4" s="377"/>
      <c r="ADT4" s="377"/>
      <c r="ADU4" s="377"/>
      <c r="ADV4" s="377"/>
      <c r="ADW4" s="377"/>
      <c r="ADX4" s="377"/>
      <c r="ADY4" s="377"/>
      <c r="ADZ4" s="377"/>
      <c r="AEA4" s="377"/>
      <c r="AEB4" s="377"/>
      <c r="AEC4" s="377"/>
      <c r="AED4" s="377"/>
      <c r="AEE4" s="377"/>
      <c r="AEF4" s="377"/>
      <c r="AEG4" s="377"/>
      <c r="AEH4" s="377"/>
      <c r="AEI4" s="377"/>
      <c r="AEJ4" s="377"/>
      <c r="AEK4" s="377"/>
      <c r="AEL4" s="377"/>
      <c r="AEM4" s="377"/>
      <c r="AEN4" s="377"/>
      <c r="AEO4" s="377"/>
      <c r="AEP4" s="377"/>
      <c r="AEQ4" s="377"/>
      <c r="AER4" s="377"/>
      <c r="AES4" s="377"/>
      <c r="AET4" s="377"/>
      <c r="AEU4" s="377"/>
      <c r="AEV4" s="377"/>
      <c r="AEW4" s="377"/>
      <c r="AEX4" s="377"/>
      <c r="AEY4" s="377"/>
      <c r="AEZ4" s="377"/>
      <c r="AFA4" s="377"/>
      <c r="AFB4" s="377"/>
      <c r="AFC4" s="377"/>
      <c r="AFD4" s="377"/>
      <c r="AFE4" s="377"/>
      <c r="AFF4" s="377"/>
      <c r="AFG4" s="377"/>
      <c r="AFH4" s="377"/>
      <c r="AFI4" s="377"/>
      <c r="AFJ4" s="377"/>
      <c r="AFK4" s="377"/>
      <c r="AFL4" s="377"/>
      <c r="AFM4" s="377"/>
      <c r="AFN4" s="377"/>
      <c r="AFO4" s="377"/>
      <c r="AFP4" s="377"/>
      <c r="AFQ4" s="377"/>
      <c r="AFR4" s="377"/>
      <c r="AFS4" s="377"/>
      <c r="AFT4" s="377"/>
      <c r="AFU4" s="377"/>
      <c r="AFV4" s="377"/>
      <c r="AFW4" s="377"/>
      <c r="AFX4" s="377"/>
      <c r="AFY4" s="377"/>
      <c r="AFZ4" s="377"/>
      <c r="AGA4" s="377"/>
      <c r="AGB4" s="377"/>
      <c r="AGC4" s="377"/>
      <c r="AGD4" s="377"/>
      <c r="AGE4" s="377"/>
      <c r="AGF4" s="377"/>
      <c r="AGG4" s="377"/>
      <c r="AGH4" s="377"/>
      <c r="AGI4" s="377"/>
      <c r="AGJ4" s="377"/>
      <c r="AGK4" s="377"/>
      <c r="AGL4" s="377"/>
      <c r="AGM4" s="377"/>
      <c r="AGN4" s="377"/>
      <c r="AGO4" s="377"/>
      <c r="AGP4" s="377"/>
      <c r="AGQ4" s="377"/>
      <c r="AGR4" s="377"/>
      <c r="AGS4" s="377"/>
      <c r="AGT4" s="377"/>
      <c r="AGU4" s="377"/>
      <c r="AGV4" s="377"/>
      <c r="AGW4" s="377"/>
      <c r="AGX4" s="377"/>
      <c r="AGY4" s="377"/>
      <c r="AGZ4" s="377"/>
      <c r="AHA4" s="377"/>
      <c r="AHB4" s="377"/>
      <c r="AHC4" s="377"/>
      <c r="AHD4" s="377"/>
      <c r="AHE4" s="377"/>
      <c r="AHF4" s="377"/>
      <c r="AHG4" s="377"/>
      <c r="AHH4" s="377"/>
      <c r="AHI4" s="377"/>
      <c r="AHJ4" s="377"/>
      <c r="AHK4" s="377"/>
      <c r="AHL4" s="377"/>
      <c r="AHM4" s="377"/>
      <c r="AHN4" s="377"/>
      <c r="AHO4" s="377"/>
      <c r="AHP4" s="377"/>
      <c r="AHQ4" s="377"/>
      <c r="AHR4" s="377"/>
      <c r="AHS4" s="377"/>
      <c r="AHT4" s="377"/>
      <c r="AHU4" s="377"/>
      <c r="AHV4" s="377"/>
      <c r="AHW4" s="377"/>
      <c r="AHX4" s="377"/>
      <c r="AHY4" s="377"/>
      <c r="AHZ4" s="377"/>
      <c r="AIA4" s="377"/>
      <c r="AIB4" s="377"/>
      <c r="AIC4" s="377"/>
      <c r="AID4" s="377"/>
      <c r="AIE4" s="377"/>
      <c r="AIF4" s="377"/>
      <c r="AIG4" s="377"/>
      <c r="AIH4" s="377"/>
      <c r="AII4" s="377"/>
      <c r="AIJ4" s="377"/>
      <c r="AIK4" s="377"/>
      <c r="AIL4" s="377"/>
      <c r="AIM4" s="377"/>
      <c r="AIN4" s="377"/>
      <c r="AIO4" s="377"/>
      <c r="AIP4" s="377"/>
      <c r="AIQ4" s="377"/>
      <c r="AIR4" s="377"/>
      <c r="AIS4" s="377"/>
      <c r="AIT4" s="377"/>
      <c r="AIU4" s="377"/>
      <c r="AIV4" s="377"/>
      <c r="AIW4" s="377"/>
      <c r="AIX4" s="377"/>
      <c r="AIY4" s="377"/>
      <c r="AIZ4" s="377"/>
      <c r="AJA4" s="377"/>
      <c r="AJB4" s="377"/>
      <c r="AJC4" s="377"/>
      <c r="AJD4" s="377"/>
      <c r="AJE4" s="377"/>
      <c r="AJF4" s="377"/>
      <c r="AJG4" s="377"/>
      <c r="AJH4" s="377"/>
      <c r="AJI4" s="377"/>
      <c r="AJJ4" s="377"/>
      <c r="AJK4" s="377"/>
      <c r="AJL4" s="377"/>
      <c r="AJM4" s="377"/>
      <c r="AJN4" s="377"/>
      <c r="AJO4" s="377"/>
      <c r="AJP4" s="377"/>
      <c r="AJQ4" s="377"/>
      <c r="AJR4" s="377"/>
      <c r="AJS4" s="377"/>
      <c r="AJT4" s="377"/>
      <c r="AJU4" s="377"/>
      <c r="AJV4" s="377"/>
      <c r="AJW4" s="377"/>
      <c r="AJX4" s="377"/>
      <c r="AJY4" s="377"/>
      <c r="AJZ4" s="377"/>
      <c r="AKA4" s="377"/>
      <c r="AKB4" s="377"/>
      <c r="AKC4" s="377"/>
      <c r="AKD4" s="377"/>
      <c r="AKE4" s="377"/>
      <c r="AKF4" s="377"/>
      <c r="AKG4" s="377"/>
      <c r="AKH4" s="377"/>
      <c r="AKI4" s="377"/>
      <c r="AKJ4" s="377"/>
      <c r="AKK4" s="377"/>
      <c r="AKL4" s="377"/>
      <c r="AKM4" s="377"/>
      <c r="AKN4" s="377"/>
      <c r="AKO4" s="377"/>
      <c r="AKP4" s="377"/>
      <c r="AKQ4" s="377"/>
      <c r="AKR4" s="377"/>
      <c r="AKS4" s="377"/>
      <c r="AKT4" s="377"/>
      <c r="AKU4" s="377"/>
      <c r="AKV4" s="377"/>
      <c r="AKW4" s="377"/>
      <c r="AKX4" s="377"/>
      <c r="AKY4" s="377"/>
      <c r="AKZ4" s="377"/>
      <c r="ALA4" s="377"/>
      <c r="ALB4" s="377"/>
      <c r="ALC4" s="377"/>
      <c r="ALD4" s="377"/>
      <c r="ALE4" s="377"/>
      <c r="ALF4" s="377"/>
      <c r="ALG4" s="377"/>
      <c r="ALH4" s="377"/>
      <c r="ALI4" s="377"/>
      <c r="ALJ4" s="377"/>
      <c r="ALK4" s="377"/>
      <c r="ALL4" s="377"/>
      <c r="ALM4" s="377"/>
      <c r="ALN4" s="377"/>
      <c r="ALO4" s="377"/>
      <c r="ALP4" s="377"/>
      <c r="ALQ4" s="377"/>
      <c r="ALR4" s="377"/>
      <c r="ALS4" s="377"/>
      <c r="ALT4" s="377"/>
      <c r="ALU4" s="377"/>
      <c r="ALV4" s="377"/>
      <c r="ALW4" s="377"/>
      <c r="ALX4" s="377"/>
      <c r="ALY4" s="377"/>
      <c r="ALZ4" s="377"/>
      <c r="AMA4" s="377"/>
      <c r="AMB4" s="377"/>
      <c r="AMC4" s="377"/>
      <c r="AMD4" s="377"/>
      <c r="AME4" s="377"/>
      <c r="AMF4" s="377"/>
      <c r="AMG4" s="377"/>
      <c r="AMH4" s="377"/>
      <c r="AMI4" s="377"/>
      <c r="AMJ4" s="377"/>
      <c r="AMK4" s="377"/>
      <c r="AML4" s="377"/>
      <c r="AMM4" s="377"/>
      <c r="AMN4" s="377"/>
      <c r="AMO4" s="377"/>
      <c r="AMP4" s="377"/>
      <c r="AMQ4" s="377"/>
      <c r="AMR4" s="377"/>
      <c r="AMS4" s="377"/>
      <c r="AMT4" s="377"/>
      <c r="AMU4" s="377"/>
      <c r="AMV4" s="377"/>
      <c r="AMW4" s="377"/>
      <c r="AMX4" s="377"/>
      <c r="AMY4" s="377"/>
      <c r="AMZ4" s="377"/>
      <c r="ANA4" s="377"/>
      <c r="ANB4" s="377"/>
      <c r="ANC4" s="377"/>
      <c r="AND4" s="377"/>
      <c r="ANE4" s="377"/>
      <c r="ANF4" s="377"/>
      <c r="ANG4" s="377"/>
      <c r="ANH4" s="377"/>
      <c r="ANI4" s="377"/>
      <c r="ANJ4" s="377"/>
      <c r="ANK4" s="377"/>
      <c r="ANL4" s="377"/>
      <c r="ANM4" s="377"/>
      <c r="ANN4" s="377"/>
      <c r="ANO4" s="377"/>
      <c r="ANP4" s="377"/>
      <c r="ANQ4" s="377"/>
      <c r="ANR4" s="377"/>
      <c r="ANS4" s="377"/>
      <c r="ANT4" s="377"/>
      <c r="ANU4" s="377"/>
      <c r="ANV4" s="377"/>
      <c r="ANW4" s="377"/>
      <c r="ANX4" s="377"/>
      <c r="ANY4" s="377"/>
      <c r="ANZ4" s="377"/>
      <c r="AOA4" s="377"/>
      <c r="AOB4" s="377"/>
      <c r="AOC4" s="377"/>
      <c r="AOD4" s="377"/>
      <c r="AOE4" s="377"/>
      <c r="AOF4" s="377"/>
      <c r="AOG4" s="377"/>
      <c r="AOH4" s="377"/>
      <c r="AOI4" s="377"/>
      <c r="AOJ4" s="377"/>
      <c r="AOK4" s="377"/>
      <c r="AOL4" s="377"/>
      <c r="AOM4" s="377"/>
      <c r="AON4" s="377"/>
      <c r="AOO4" s="377"/>
      <c r="AOP4" s="377"/>
      <c r="AOQ4" s="377"/>
      <c r="AOR4" s="377"/>
      <c r="AOS4" s="377"/>
      <c r="AOT4" s="377"/>
      <c r="AOU4" s="377"/>
      <c r="AOV4" s="377"/>
      <c r="AOW4" s="377"/>
      <c r="AOX4" s="377"/>
      <c r="AOY4" s="377"/>
      <c r="AOZ4" s="377"/>
      <c r="APA4" s="377"/>
      <c r="APB4" s="377"/>
      <c r="APC4" s="377"/>
      <c r="APD4" s="377"/>
      <c r="APE4" s="377"/>
      <c r="APF4" s="377"/>
      <c r="APG4" s="377"/>
      <c r="APH4" s="377"/>
      <c r="API4" s="377"/>
      <c r="APJ4" s="377"/>
      <c r="APK4" s="377"/>
      <c r="APL4" s="377"/>
      <c r="APM4" s="377"/>
      <c r="APN4" s="377"/>
      <c r="APO4" s="377"/>
      <c r="APP4" s="377"/>
      <c r="APQ4" s="377"/>
      <c r="APR4" s="377"/>
      <c r="APS4" s="377"/>
      <c r="APT4" s="377"/>
      <c r="APU4" s="377"/>
      <c r="APV4" s="377"/>
      <c r="APW4" s="377"/>
      <c r="APX4" s="377"/>
      <c r="APY4" s="377"/>
      <c r="APZ4" s="377"/>
      <c r="AQA4" s="377"/>
      <c r="AQB4" s="377"/>
      <c r="AQC4" s="377"/>
      <c r="AQD4" s="377"/>
      <c r="AQE4" s="377"/>
      <c r="AQF4" s="377"/>
      <c r="AQG4" s="377"/>
      <c r="AQH4" s="377"/>
      <c r="AQI4" s="377"/>
      <c r="AQJ4" s="377"/>
      <c r="AQK4" s="377"/>
      <c r="AQL4" s="377"/>
      <c r="AQM4" s="377"/>
      <c r="AQN4" s="377"/>
      <c r="AQO4" s="377"/>
      <c r="AQP4" s="377"/>
      <c r="AQQ4" s="377"/>
      <c r="AQR4" s="377"/>
      <c r="AQS4" s="377"/>
      <c r="AQT4" s="377"/>
      <c r="AQU4" s="377"/>
      <c r="AQV4" s="377"/>
      <c r="AQW4" s="377"/>
      <c r="AQX4" s="377"/>
      <c r="AQY4" s="377"/>
      <c r="AQZ4" s="377"/>
      <c r="ARA4" s="377"/>
      <c r="ARB4" s="377"/>
      <c r="ARC4" s="377"/>
      <c r="ARD4" s="377"/>
      <c r="ARE4" s="377"/>
      <c r="ARF4" s="377"/>
      <c r="ARG4" s="377"/>
      <c r="ARH4" s="377"/>
      <c r="ARI4" s="377"/>
      <c r="ARJ4" s="377"/>
      <c r="ARK4" s="377"/>
      <c r="ARL4" s="377"/>
      <c r="ARM4" s="377"/>
      <c r="ARN4" s="377"/>
      <c r="ARO4" s="377"/>
      <c r="ARP4" s="377"/>
      <c r="ARQ4" s="377"/>
      <c r="ARR4" s="377"/>
      <c r="ARS4" s="377"/>
      <c r="ART4" s="377"/>
      <c r="ARU4" s="377"/>
      <c r="ARV4" s="377"/>
      <c r="ARW4" s="377"/>
      <c r="ARX4" s="377"/>
      <c r="ARY4" s="377"/>
      <c r="ARZ4" s="377"/>
      <c r="ASA4" s="377"/>
      <c r="ASB4" s="377"/>
      <c r="ASC4" s="377"/>
      <c r="ASD4" s="377"/>
      <c r="ASE4" s="377"/>
      <c r="ASF4" s="377"/>
      <c r="ASG4" s="377"/>
      <c r="ASH4" s="377"/>
      <c r="ASI4" s="377"/>
      <c r="ASJ4" s="377"/>
      <c r="ASK4" s="377"/>
      <c r="ASL4" s="377"/>
      <c r="ASM4" s="377"/>
      <c r="ASN4" s="377"/>
      <c r="ASO4" s="377"/>
      <c r="ASP4" s="377"/>
      <c r="ASQ4" s="377"/>
      <c r="ASR4" s="377"/>
      <c r="ASS4" s="377"/>
      <c r="AST4" s="377"/>
      <c r="ASU4" s="377"/>
      <c r="ASV4" s="377"/>
      <c r="ASW4" s="377"/>
      <c r="ASX4" s="377"/>
      <c r="ASY4" s="377"/>
      <c r="ASZ4" s="377"/>
      <c r="ATA4" s="377"/>
      <c r="ATB4" s="377"/>
      <c r="ATC4" s="377"/>
      <c r="ATD4" s="377"/>
      <c r="ATE4" s="377"/>
      <c r="ATF4" s="377"/>
      <c r="ATG4" s="377"/>
      <c r="ATH4" s="377"/>
      <c r="ATI4" s="377"/>
      <c r="ATJ4" s="377"/>
      <c r="ATK4" s="377"/>
      <c r="ATL4" s="377"/>
      <c r="ATM4" s="377"/>
      <c r="ATN4" s="377"/>
      <c r="ATO4" s="377"/>
      <c r="ATP4" s="377"/>
      <c r="ATQ4" s="377"/>
      <c r="ATR4" s="377"/>
      <c r="ATS4" s="377"/>
      <c r="ATT4" s="377"/>
      <c r="ATU4" s="377"/>
      <c r="ATV4" s="377"/>
      <c r="ATW4" s="377"/>
      <c r="ATX4" s="377"/>
      <c r="ATY4" s="377"/>
      <c r="ATZ4" s="377"/>
      <c r="AUA4" s="377"/>
      <c r="AUB4" s="377"/>
      <c r="AUC4" s="377"/>
      <c r="AUD4" s="377"/>
      <c r="AUE4" s="377"/>
      <c r="AUF4" s="377"/>
      <c r="AUG4" s="377"/>
      <c r="AUH4" s="377"/>
      <c r="AUI4" s="377"/>
      <c r="AUJ4" s="377"/>
      <c r="AUK4" s="377"/>
      <c r="AUL4" s="377"/>
      <c r="AUM4" s="377"/>
      <c r="AUN4" s="377"/>
      <c r="AUO4" s="377"/>
      <c r="AUP4" s="377"/>
      <c r="AUQ4" s="377"/>
      <c r="AUR4" s="377"/>
      <c r="AUS4" s="377"/>
      <c r="AUT4" s="377"/>
      <c r="AUU4" s="377"/>
      <c r="AUV4" s="377"/>
      <c r="AUW4" s="377"/>
      <c r="AUX4" s="377"/>
      <c r="AUY4" s="377"/>
      <c r="AUZ4" s="377"/>
      <c r="AVA4" s="377"/>
      <c r="AVB4" s="377"/>
      <c r="AVC4" s="377"/>
      <c r="AVD4" s="377"/>
      <c r="AVE4" s="377"/>
      <c r="AVF4" s="377"/>
      <c r="AVG4" s="377"/>
      <c r="AVH4" s="377"/>
      <c r="AVI4" s="377"/>
      <c r="AVJ4" s="377"/>
      <c r="AVK4" s="377"/>
      <c r="AVL4" s="377"/>
      <c r="AVM4" s="377"/>
      <c r="AVN4" s="377"/>
      <c r="AVO4" s="377"/>
      <c r="AVP4" s="377"/>
      <c r="AVQ4" s="377"/>
      <c r="AVR4" s="377"/>
      <c r="AVS4" s="377"/>
      <c r="AVT4" s="377"/>
      <c r="AVU4" s="377"/>
      <c r="AVV4" s="377"/>
      <c r="AVW4" s="377"/>
      <c r="AVX4" s="377"/>
      <c r="AVY4" s="377"/>
      <c r="AVZ4" s="377"/>
      <c r="AWA4" s="377"/>
      <c r="AWB4" s="377"/>
      <c r="AWC4" s="377"/>
      <c r="AWD4" s="377"/>
      <c r="AWE4" s="377"/>
      <c r="AWF4" s="377"/>
      <c r="AWG4" s="377"/>
      <c r="AWH4" s="377"/>
      <c r="AWI4" s="377"/>
      <c r="AWJ4" s="377"/>
      <c r="AWK4" s="377"/>
      <c r="AWL4" s="377"/>
      <c r="AWM4" s="377"/>
      <c r="AWN4" s="377"/>
      <c r="AWO4" s="377"/>
      <c r="AWP4" s="377"/>
      <c r="AWQ4" s="377"/>
      <c r="AWR4" s="377"/>
      <c r="AWS4" s="377"/>
      <c r="AWT4" s="377"/>
      <c r="AWU4" s="377"/>
      <c r="AWV4" s="377"/>
      <c r="AWW4" s="377"/>
      <c r="AWX4" s="377"/>
      <c r="AWY4" s="377"/>
      <c r="AWZ4" s="377"/>
      <c r="AXA4" s="377"/>
      <c r="AXB4" s="377"/>
      <c r="AXC4" s="377"/>
      <c r="AXD4" s="377"/>
      <c r="AXE4" s="377"/>
      <c r="AXF4" s="377"/>
      <c r="AXG4" s="377"/>
      <c r="AXH4" s="377"/>
      <c r="AXI4" s="377"/>
      <c r="AXJ4" s="377"/>
      <c r="AXK4" s="377"/>
      <c r="AXL4" s="377"/>
      <c r="AXM4" s="377"/>
      <c r="AXN4" s="377"/>
      <c r="AXO4" s="377"/>
      <c r="AXP4" s="377"/>
      <c r="AXQ4" s="377"/>
      <c r="AXR4" s="377"/>
      <c r="AXS4" s="377"/>
      <c r="AXT4" s="377"/>
      <c r="AXU4" s="377"/>
      <c r="AXV4" s="377"/>
      <c r="AXW4" s="377"/>
      <c r="AXX4" s="377"/>
      <c r="AXY4" s="377"/>
      <c r="AXZ4" s="377"/>
      <c r="AYA4" s="377"/>
      <c r="AYB4" s="377"/>
      <c r="AYC4" s="377"/>
      <c r="AYD4" s="377"/>
      <c r="AYE4" s="377"/>
      <c r="AYF4" s="377"/>
      <c r="AYG4" s="377"/>
      <c r="AYH4" s="377"/>
      <c r="AYI4" s="377"/>
      <c r="AYJ4" s="377"/>
      <c r="AYK4" s="377"/>
      <c r="AYL4" s="377"/>
      <c r="AYM4" s="377"/>
      <c r="AYN4" s="377"/>
      <c r="AYO4" s="377"/>
      <c r="AYP4" s="377"/>
      <c r="AYQ4" s="377"/>
      <c r="AYR4" s="377"/>
      <c r="AYS4" s="377"/>
      <c r="AYT4" s="377"/>
      <c r="AYU4" s="377"/>
      <c r="AYV4" s="377"/>
      <c r="AYW4" s="377"/>
      <c r="AYX4" s="377"/>
      <c r="AYY4" s="377"/>
      <c r="AYZ4" s="377"/>
      <c r="AZA4" s="377"/>
      <c r="AZB4" s="377"/>
      <c r="AZC4" s="377"/>
      <c r="AZD4" s="377"/>
      <c r="AZE4" s="377"/>
      <c r="AZF4" s="377"/>
      <c r="AZG4" s="377"/>
      <c r="AZH4" s="377"/>
      <c r="AZI4" s="377"/>
      <c r="AZJ4" s="377"/>
      <c r="AZK4" s="377"/>
      <c r="AZL4" s="377"/>
      <c r="AZM4" s="377"/>
      <c r="AZN4" s="377"/>
      <c r="AZO4" s="377"/>
      <c r="AZP4" s="377"/>
      <c r="AZQ4" s="377"/>
      <c r="AZR4" s="377"/>
      <c r="AZS4" s="377"/>
      <c r="AZT4" s="377"/>
      <c r="AZU4" s="377"/>
      <c r="AZV4" s="377"/>
      <c r="AZW4" s="377"/>
      <c r="AZX4" s="377"/>
      <c r="AZY4" s="377"/>
      <c r="AZZ4" s="377"/>
      <c r="BAA4" s="377"/>
      <c r="BAB4" s="377"/>
      <c r="BAC4" s="377"/>
      <c r="BAD4" s="377"/>
      <c r="BAE4" s="377"/>
      <c r="BAF4" s="377"/>
      <c r="BAG4" s="377"/>
      <c r="BAH4" s="377"/>
      <c r="BAI4" s="377"/>
      <c r="BAJ4" s="377"/>
      <c r="BAK4" s="377"/>
      <c r="BAL4" s="377"/>
      <c r="BAM4" s="377"/>
      <c r="BAN4" s="377"/>
      <c r="BAO4" s="377"/>
      <c r="BAP4" s="377"/>
      <c r="BAQ4" s="377"/>
      <c r="BAR4" s="377"/>
      <c r="BAS4" s="377"/>
      <c r="BAT4" s="377"/>
      <c r="BAU4" s="377"/>
      <c r="BAV4" s="377"/>
      <c r="BAW4" s="377"/>
      <c r="BAX4" s="377"/>
      <c r="BAY4" s="377"/>
      <c r="BAZ4" s="377"/>
      <c r="BBA4" s="377"/>
      <c r="BBB4" s="377"/>
      <c r="BBC4" s="377"/>
      <c r="BBD4" s="377"/>
      <c r="BBE4" s="377"/>
      <c r="BBF4" s="377"/>
      <c r="BBG4" s="377"/>
      <c r="BBH4" s="377"/>
      <c r="BBI4" s="377"/>
      <c r="BBJ4" s="377"/>
      <c r="BBK4" s="377"/>
      <c r="BBL4" s="377"/>
      <c r="BBM4" s="377"/>
      <c r="BBN4" s="377"/>
      <c r="BBO4" s="377"/>
      <c r="BBP4" s="377"/>
      <c r="BBQ4" s="377"/>
      <c r="BBR4" s="377"/>
      <c r="BBS4" s="377"/>
      <c r="BBT4" s="377"/>
      <c r="BBU4" s="377"/>
      <c r="BBV4" s="377"/>
      <c r="BBW4" s="377"/>
      <c r="BBX4" s="377"/>
      <c r="BBY4" s="377"/>
      <c r="BBZ4" s="377"/>
      <c r="BCA4" s="377"/>
      <c r="BCB4" s="377"/>
      <c r="BCC4" s="377"/>
      <c r="BCD4" s="377"/>
      <c r="BCE4" s="377"/>
      <c r="BCF4" s="377"/>
      <c r="BCG4" s="377"/>
      <c r="BCH4" s="377"/>
      <c r="BCI4" s="377"/>
      <c r="BCJ4" s="377"/>
      <c r="BCK4" s="377"/>
      <c r="BCL4" s="377"/>
      <c r="BCM4" s="377"/>
      <c r="BCN4" s="377"/>
      <c r="BCO4" s="377"/>
      <c r="BCP4" s="377"/>
      <c r="BCQ4" s="377"/>
      <c r="BCR4" s="377"/>
      <c r="BCS4" s="377"/>
      <c r="BCT4" s="377"/>
      <c r="BCU4" s="377"/>
      <c r="BCV4" s="377"/>
      <c r="BCW4" s="377"/>
      <c r="BCX4" s="377"/>
      <c r="BCY4" s="377"/>
      <c r="BCZ4" s="377"/>
      <c r="BDA4" s="377"/>
      <c r="BDB4" s="377"/>
      <c r="BDC4" s="377"/>
      <c r="BDD4" s="377"/>
      <c r="BDE4" s="377"/>
      <c r="BDF4" s="377"/>
      <c r="BDG4" s="377"/>
      <c r="BDH4" s="377"/>
      <c r="BDI4" s="377"/>
      <c r="BDJ4" s="377"/>
      <c r="BDK4" s="377"/>
      <c r="BDL4" s="377"/>
      <c r="BDM4" s="377"/>
      <c r="BDN4" s="377"/>
      <c r="BDO4" s="377"/>
      <c r="BDP4" s="377"/>
      <c r="BDQ4" s="377"/>
      <c r="BDR4" s="377"/>
      <c r="BDS4" s="377"/>
      <c r="BDT4" s="377"/>
      <c r="BDU4" s="377"/>
      <c r="BDV4" s="377"/>
      <c r="BDW4" s="377"/>
      <c r="BDX4" s="377"/>
      <c r="BDY4" s="377"/>
      <c r="BDZ4" s="377"/>
      <c r="BEA4" s="377"/>
      <c r="BEB4" s="377"/>
      <c r="BEC4" s="377"/>
      <c r="BED4" s="377"/>
      <c r="BEE4" s="377"/>
      <c r="BEF4" s="377"/>
      <c r="BEG4" s="377"/>
      <c r="BEH4" s="377"/>
      <c r="BEI4" s="377"/>
      <c r="BEJ4" s="377"/>
      <c r="BEK4" s="377"/>
      <c r="BEL4" s="377"/>
      <c r="BEM4" s="377"/>
      <c r="BEN4" s="377"/>
      <c r="BEO4" s="377"/>
      <c r="BEP4" s="377"/>
      <c r="BEQ4" s="377"/>
      <c r="BER4" s="377"/>
      <c r="BES4" s="377"/>
      <c r="BET4" s="377"/>
      <c r="BEU4" s="377"/>
      <c r="BEV4" s="377"/>
      <c r="BEW4" s="377"/>
      <c r="BEX4" s="377"/>
      <c r="BEY4" s="377"/>
      <c r="BEZ4" s="377"/>
      <c r="BFA4" s="377"/>
      <c r="BFB4" s="377"/>
      <c r="BFC4" s="377"/>
      <c r="BFD4" s="377"/>
      <c r="BFE4" s="377"/>
      <c r="BFF4" s="377"/>
      <c r="BFG4" s="377"/>
      <c r="BFH4" s="377"/>
      <c r="BFI4" s="377"/>
      <c r="BFJ4" s="377"/>
      <c r="BFK4" s="377"/>
      <c r="BFL4" s="377"/>
      <c r="BFM4" s="377"/>
      <c r="BFN4" s="377"/>
      <c r="BFO4" s="377"/>
      <c r="BFP4" s="377"/>
      <c r="BFQ4" s="377"/>
      <c r="BFR4" s="377"/>
      <c r="BFS4" s="377"/>
      <c r="BFT4" s="377"/>
      <c r="BFU4" s="377"/>
      <c r="BFV4" s="377"/>
      <c r="BFW4" s="377"/>
      <c r="BFX4" s="377"/>
      <c r="BFY4" s="377"/>
      <c r="BFZ4" s="377"/>
      <c r="BGA4" s="377"/>
      <c r="BGB4" s="377"/>
      <c r="BGC4" s="377"/>
      <c r="BGD4" s="377"/>
      <c r="BGE4" s="377"/>
      <c r="BGF4" s="377"/>
      <c r="BGG4" s="377"/>
      <c r="BGH4" s="377"/>
      <c r="BGI4" s="377"/>
      <c r="BGJ4" s="377"/>
      <c r="BGK4" s="377"/>
      <c r="BGL4" s="377"/>
      <c r="BGM4" s="377"/>
      <c r="BGN4" s="377"/>
      <c r="BGO4" s="377"/>
      <c r="BGP4" s="377"/>
      <c r="BGQ4" s="377"/>
      <c r="BGR4" s="377"/>
      <c r="BGS4" s="377"/>
      <c r="BGT4" s="377"/>
      <c r="BGU4" s="377"/>
      <c r="BGV4" s="377"/>
      <c r="BGW4" s="377"/>
      <c r="BGX4" s="377"/>
      <c r="BGY4" s="377"/>
      <c r="BGZ4" s="377"/>
      <c r="BHA4" s="377"/>
      <c r="BHB4" s="377"/>
      <c r="BHC4" s="377"/>
      <c r="BHD4" s="377"/>
      <c r="BHE4" s="377"/>
      <c r="BHF4" s="377"/>
      <c r="BHG4" s="377"/>
      <c r="BHH4" s="377"/>
      <c r="BHI4" s="377"/>
      <c r="BHJ4" s="377"/>
      <c r="BHK4" s="377"/>
      <c r="BHL4" s="377"/>
      <c r="BHM4" s="377"/>
      <c r="BHN4" s="377"/>
      <c r="BHO4" s="377"/>
      <c r="BHP4" s="377"/>
      <c r="BHQ4" s="377"/>
      <c r="BHR4" s="377"/>
      <c r="BHS4" s="377"/>
      <c r="BHT4" s="377"/>
      <c r="BHU4" s="377"/>
      <c r="BHV4" s="377"/>
      <c r="BHW4" s="377"/>
      <c r="BHX4" s="377"/>
      <c r="BHY4" s="377"/>
      <c r="BHZ4" s="377"/>
      <c r="BIA4" s="377"/>
      <c r="BIB4" s="377"/>
      <c r="BIC4" s="377"/>
      <c r="BID4" s="377"/>
      <c r="BIE4" s="377"/>
      <c r="BIF4" s="377"/>
      <c r="BIG4" s="377"/>
      <c r="BIH4" s="377"/>
      <c r="BII4" s="377"/>
      <c r="BIJ4" s="377"/>
      <c r="BIK4" s="377"/>
      <c r="BIL4" s="377"/>
      <c r="BIM4" s="377"/>
      <c r="BIN4" s="377"/>
      <c r="BIO4" s="377"/>
      <c r="BIP4" s="377"/>
      <c r="BIQ4" s="377"/>
      <c r="BIR4" s="377"/>
      <c r="BIS4" s="377"/>
      <c r="BIT4" s="377"/>
      <c r="BIU4" s="377"/>
      <c r="BIV4" s="377"/>
      <c r="BIW4" s="377"/>
      <c r="BIX4" s="377"/>
      <c r="BIY4" s="377"/>
      <c r="BIZ4" s="377"/>
      <c r="BJA4" s="377"/>
      <c r="BJB4" s="377"/>
      <c r="BJC4" s="377"/>
      <c r="BJD4" s="377"/>
      <c r="BJE4" s="377"/>
      <c r="BJF4" s="377"/>
      <c r="BJG4" s="377"/>
      <c r="BJH4" s="377"/>
      <c r="BJI4" s="377"/>
      <c r="BJJ4" s="377"/>
      <c r="BJK4" s="377"/>
      <c r="BJL4" s="377"/>
      <c r="BJM4" s="377"/>
      <c r="BJN4" s="377"/>
      <c r="BJO4" s="377"/>
      <c r="BJP4" s="377"/>
      <c r="BJQ4" s="377"/>
      <c r="BJR4" s="377"/>
      <c r="BJS4" s="377"/>
      <c r="BJT4" s="377"/>
      <c r="BJU4" s="377"/>
      <c r="BJV4" s="377"/>
      <c r="BJW4" s="377"/>
      <c r="BJX4" s="377"/>
      <c r="BJY4" s="377"/>
      <c r="BJZ4" s="377"/>
      <c r="BKA4" s="377"/>
      <c r="BKB4" s="377"/>
      <c r="BKC4" s="377"/>
      <c r="BKD4" s="377"/>
      <c r="BKE4" s="377"/>
      <c r="BKF4" s="377"/>
      <c r="BKG4" s="377"/>
      <c r="BKH4" s="377"/>
      <c r="BKI4" s="377"/>
      <c r="BKJ4" s="377"/>
      <c r="BKK4" s="377"/>
      <c r="BKL4" s="377"/>
      <c r="BKM4" s="377"/>
      <c r="BKN4" s="377"/>
      <c r="BKO4" s="377"/>
      <c r="BKP4" s="377"/>
      <c r="BKQ4" s="377"/>
      <c r="BKR4" s="377"/>
      <c r="BKS4" s="377"/>
      <c r="BKT4" s="377"/>
      <c r="BKU4" s="377"/>
      <c r="BKV4" s="377"/>
      <c r="BKW4" s="377"/>
      <c r="BKX4" s="377"/>
      <c r="BKY4" s="377"/>
      <c r="BKZ4" s="377"/>
      <c r="BLA4" s="377"/>
      <c r="BLB4" s="377"/>
      <c r="BLC4" s="377"/>
      <c r="BLD4" s="377"/>
      <c r="BLE4" s="377"/>
      <c r="BLF4" s="377"/>
      <c r="BLG4" s="377"/>
      <c r="BLH4" s="377"/>
      <c r="BLI4" s="377"/>
      <c r="BLJ4" s="377"/>
      <c r="BLK4" s="377"/>
      <c r="BLL4" s="377"/>
      <c r="BLM4" s="377"/>
      <c r="BLN4" s="377"/>
      <c r="BLO4" s="377"/>
      <c r="BLP4" s="377"/>
      <c r="BLQ4" s="377"/>
      <c r="BLR4" s="377"/>
      <c r="BLS4" s="377"/>
      <c r="BLT4" s="377"/>
      <c r="BLU4" s="377"/>
      <c r="BLV4" s="377"/>
      <c r="BLW4" s="377"/>
      <c r="BLX4" s="377"/>
      <c r="BLY4" s="377"/>
      <c r="BLZ4" s="377"/>
      <c r="BMA4" s="377"/>
      <c r="BMB4" s="377"/>
      <c r="BMC4" s="377"/>
      <c r="BMD4" s="377"/>
      <c r="BME4" s="377"/>
      <c r="BMF4" s="377"/>
      <c r="BMG4" s="377"/>
      <c r="BMH4" s="377"/>
      <c r="BMI4" s="377"/>
      <c r="BMJ4" s="377"/>
      <c r="BMK4" s="377"/>
      <c r="BML4" s="377"/>
      <c r="BMM4" s="377"/>
      <c r="BMN4" s="377"/>
      <c r="BMO4" s="377"/>
      <c r="BMP4" s="377"/>
      <c r="BMQ4" s="377"/>
      <c r="BMR4" s="377"/>
      <c r="BMS4" s="377"/>
      <c r="BMT4" s="377"/>
      <c r="BMU4" s="377"/>
      <c r="BMV4" s="377"/>
      <c r="BMW4" s="377"/>
      <c r="BMX4" s="377"/>
      <c r="BMY4" s="377"/>
      <c r="BMZ4" s="377"/>
      <c r="BNA4" s="377"/>
      <c r="BNB4" s="377"/>
      <c r="BNC4" s="377"/>
      <c r="BND4" s="377"/>
      <c r="BNE4" s="377"/>
      <c r="BNF4" s="377"/>
      <c r="BNG4" s="377"/>
      <c r="BNH4" s="377"/>
      <c r="BNI4" s="377"/>
      <c r="BNJ4" s="377"/>
      <c r="BNK4" s="377"/>
      <c r="BNL4" s="377"/>
      <c r="BNM4" s="377"/>
      <c r="BNN4" s="377"/>
      <c r="BNO4" s="377"/>
      <c r="BNP4" s="377"/>
      <c r="BNQ4" s="377"/>
      <c r="BNR4" s="377"/>
      <c r="BNS4" s="377"/>
      <c r="BNT4" s="377"/>
      <c r="BNU4" s="377"/>
      <c r="BNV4" s="377"/>
      <c r="BNW4" s="377"/>
      <c r="BNX4" s="377"/>
      <c r="BNY4" s="377"/>
      <c r="BNZ4" s="377"/>
      <c r="BOA4" s="377"/>
      <c r="BOB4" s="377"/>
      <c r="BOC4" s="377"/>
      <c r="BOD4" s="377"/>
      <c r="BOE4" s="377"/>
      <c r="BOF4" s="377"/>
      <c r="BOG4" s="377"/>
      <c r="BOH4" s="377"/>
      <c r="BOI4" s="377"/>
      <c r="BOJ4" s="377"/>
      <c r="BOK4" s="377"/>
      <c r="BOL4" s="377"/>
      <c r="BOM4" s="377"/>
      <c r="BON4" s="377"/>
      <c r="BOO4" s="377"/>
      <c r="BOP4" s="377"/>
      <c r="BOQ4" s="377"/>
      <c r="BOR4" s="377"/>
      <c r="BOS4" s="377"/>
      <c r="BOT4" s="377"/>
      <c r="BOU4" s="377"/>
      <c r="BOV4" s="377"/>
      <c r="BOW4" s="377"/>
      <c r="BOX4" s="377"/>
      <c r="BOY4" s="377"/>
      <c r="BOZ4" s="377"/>
      <c r="BPA4" s="377"/>
      <c r="BPB4" s="377"/>
      <c r="BPC4" s="377"/>
      <c r="BPD4" s="377"/>
      <c r="BPE4" s="377"/>
      <c r="BPF4" s="377"/>
      <c r="BPG4" s="377"/>
      <c r="BPH4" s="377"/>
      <c r="BPI4" s="377"/>
      <c r="BPJ4" s="377"/>
      <c r="BPK4" s="377"/>
      <c r="BPL4" s="377"/>
      <c r="BPM4" s="377"/>
      <c r="BPN4" s="377"/>
      <c r="BPO4" s="377"/>
      <c r="BPP4" s="377"/>
      <c r="BPQ4" s="377"/>
      <c r="BPR4" s="377"/>
      <c r="BPS4" s="377"/>
      <c r="BPT4" s="377"/>
      <c r="BPU4" s="377"/>
      <c r="BPV4" s="377"/>
      <c r="BPW4" s="377"/>
      <c r="BPX4" s="377"/>
      <c r="BPY4" s="377"/>
      <c r="BPZ4" s="377"/>
      <c r="BQA4" s="377"/>
      <c r="BQB4" s="377"/>
      <c r="BQC4" s="377"/>
      <c r="BQD4" s="377"/>
      <c r="BQE4" s="377"/>
      <c r="BQF4" s="377"/>
      <c r="BQG4" s="377"/>
      <c r="BQH4" s="377"/>
      <c r="BQI4" s="377"/>
      <c r="BQJ4" s="377"/>
      <c r="BQK4" s="377"/>
      <c r="BQL4" s="377"/>
      <c r="BQM4" s="377"/>
      <c r="BQN4" s="377"/>
      <c r="BQO4" s="377"/>
      <c r="BQP4" s="377"/>
      <c r="BQQ4" s="377"/>
      <c r="BQR4" s="377"/>
      <c r="BQS4" s="377"/>
      <c r="BQT4" s="377"/>
      <c r="BQU4" s="377"/>
      <c r="BQV4" s="377"/>
      <c r="BQW4" s="377"/>
      <c r="BQX4" s="377"/>
      <c r="BQY4" s="377"/>
      <c r="BQZ4" s="377"/>
      <c r="BRA4" s="377"/>
      <c r="BRB4" s="377"/>
      <c r="BRC4" s="377"/>
      <c r="BRD4" s="377"/>
      <c r="BRE4" s="377"/>
      <c r="BRF4" s="377"/>
      <c r="BRG4" s="377"/>
      <c r="BRH4" s="377"/>
      <c r="BRI4" s="377"/>
      <c r="BRJ4" s="377"/>
      <c r="BRK4" s="377"/>
      <c r="BRL4" s="377"/>
      <c r="BRM4" s="377"/>
      <c r="BRN4" s="377"/>
      <c r="BRO4" s="377"/>
      <c r="BRP4" s="377"/>
      <c r="BRQ4" s="377"/>
      <c r="BRR4" s="377"/>
      <c r="BRS4" s="377"/>
      <c r="BRT4" s="377"/>
      <c r="BRU4" s="377"/>
      <c r="BRV4" s="377"/>
      <c r="BRW4" s="377"/>
      <c r="BRX4" s="377"/>
      <c r="BRY4" s="377"/>
      <c r="BRZ4" s="377"/>
      <c r="BSA4" s="377"/>
      <c r="BSB4" s="377"/>
      <c r="BSC4" s="377"/>
      <c r="BSD4" s="377"/>
      <c r="BSE4" s="377"/>
      <c r="BSF4" s="377"/>
      <c r="BSG4" s="377"/>
      <c r="BSH4" s="377"/>
      <c r="BSI4" s="377"/>
      <c r="BSJ4" s="377"/>
      <c r="BSK4" s="377"/>
      <c r="BSL4" s="377"/>
      <c r="BSM4" s="377"/>
      <c r="BSN4" s="377"/>
      <c r="BSO4" s="377"/>
      <c r="BSP4" s="377"/>
      <c r="BSQ4" s="377"/>
      <c r="BSR4" s="377"/>
      <c r="BSS4" s="377"/>
      <c r="BST4" s="377"/>
      <c r="BSU4" s="377"/>
      <c r="BSV4" s="377"/>
      <c r="BSW4" s="377"/>
      <c r="BSX4" s="377"/>
      <c r="BSY4" s="377"/>
      <c r="BSZ4" s="377"/>
      <c r="BTA4" s="377"/>
      <c r="BTB4" s="377"/>
      <c r="BTC4" s="377"/>
      <c r="BTD4" s="377"/>
      <c r="BTE4" s="377"/>
      <c r="BTF4" s="377"/>
      <c r="BTG4" s="377"/>
      <c r="BTH4" s="377"/>
      <c r="BTI4" s="377"/>
      <c r="BTJ4" s="377"/>
      <c r="BTK4" s="377"/>
      <c r="BTL4" s="377"/>
      <c r="BTM4" s="377"/>
      <c r="BTN4" s="377"/>
      <c r="BTO4" s="377"/>
      <c r="BTP4" s="377"/>
      <c r="BTQ4" s="377"/>
      <c r="BTR4" s="377"/>
      <c r="BTS4" s="377"/>
      <c r="BTT4" s="377"/>
      <c r="BTU4" s="377"/>
      <c r="BTV4" s="377"/>
      <c r="BTW4" s="377"/>
      <c r="BTX4" s="377"/>
      <c r="BTY4" s="377"/>
      <c r="BTZ4" s="377"/>
      <c r="BUA4" s="377"/>
      <c r="BUB4" s="377"/>
      <c r="BUC4" s="377"/>
      <c r="BUD4" s="377"/>
      <c r="BUE4" s="377"/>
      <c r="BUF4" s="377"/>
      <c r="BUG4" s="377"/>
      <c r="BUH4" s="377"/>
      <c r="BUI4" s="377"/>
      <c r="BUJ4" s="377"/>
      <c r="BUK4" s="377"/>
      <c r="BUL4" s="377"/>
      <c r="BUM4" s="377"/>
      <c r="BUN4" s="377"/>
      <c r="BUO4" s="377"/>
      <c r="BUP4" s="377"/>
      <c r="BUQ4" s="377"/>
      <c r="BUR4" s="377"/>
      <c r="BUS4" s="377"/>
      <c r="BUT4" s="377"/>
      <c r="BUU4" s="377"/>
      <c r="BUV4" s="377"/>
      <c r="BUW4" s="377"/>
      <c r="BUX4" s="377"/>
      <c r="BUY4" s="377"/>
      <c r="BUZ4" s="377"/>
      <c r="BVA4" s="377"/>
      <c r="BVB4" s="377"/>
      <c r="BVC4" s="377"/>
      <c r="BVD4" s="377"/>
      <c r="BVE4" s="377"/>
      <c r="BVF4" s="377"/>
      <c r="BVG4" s="377"/>
      <c r="BVH4" s="377"/>
      <c r="BVI4" s="377"/>
      <c r="BVJ4" s="377"/>
      <c r="BVK4" s="377"/>
      <c r="BVL4" s="377"/>
      <c r="BVM4" s="377"/>
      <c r="BVN4" s="377"/>
      <c r="BVO4" s="377"/>
      <c r="BVP4" s="377"/>
      <c r="BVQ4" s="377"/>
      <c r="BVR4" s="377"/>
      <c r="BVS4" s="377"/>
      <c r="BVT4" s="377"/>
      <c r="BVU4" s="377"/>
      <c r="BVV4" s="377"/>
      <c r="BVW4" s="377"/>
      <c r="BVX4" s="377"/>
      <c r="BVY4" s="377"/>
      <c r="BVZ4" s="377"/>
      <c r="BWA4" s="377"/>
      <c r="BWB4" s="377"/>
      <c r="BWC4" s="377"/>
      <c r="BWD4" s="377"/>
      <c r="BWE4" s="377"/>
      <c r="BWF4" s="377"/>
      <c r="BWG4" s="377"/>
      <c r="BWH4" s="377"/>
      <c r="BWI4" s="377"/>
      <c r="BWJ4" s="377"/>
      <c r="BWK4" s="377"/>
      <c r="BWL4" s="377"/>
      <c r="BWM4" s="377"/>
      <c r="BWN4" s="377"/>
      <c r="BWO4" s="377"/>
      <c r="BWP4" s="377"/>
      <c r="BWQ4" s="377"/>
      <c r="BWR4" s="377"/>
      <c r="BWS4" s="377"/>
      <c r="BWT4" s="377"/>
      <c r="BWU4" s="377"/>
      <c r="BWV4" s="377"/>
      <c r="BWW4" s="377"/>
      <c r="BWX4" s="377"/>
      <c r="BWY4" s="377"/>
      <c r="BWZ4" s="377"/>
      <c r="BXA4" s="377"/>
      <c r="BXB4" s="377"/>
      <c r="BXC4" s="377"/>
      <c r="BXD4" s="377"/>
      <c r="BXE4" s="377"/>
      <c r="BXF4" s="377"/>
      <c r="BXG4" s="377"/>
      <c r="BXH4" s="377"/>
      <c r="BXI4" s="377"/>
      <c r="BXJ4" s="377"/>
      <c r="BXK4" s="377"/>
      <c r="BXL4" s="377"/>
      <c r="BXM4" s="377"/>
      <c r="BXN4" s="377"/>
      <c r="BXO4" s="377"/>
      <c r="BXP4" s="377"/>
      <c r="BXQ4" s="377"/>
      <c r="BXR4" s="377"/>
      <c r="BXS4" s="377"/>
      <c r="BXT4" s="377"/>
      <c r="BXU4" s="377"/>
      <c r="BXV4" s="377"/>
      <c r="BXW4" s="377"/>
      <c r="BXX4" s="377"/>
      <c r="BXY4" s="377"/>
      <c r="BXZ4" s="377"/>
      <c r="BYA4" s="377"/>
      <c r="BYB4" s="377"/>
      <c r="BYC4" s="377"/>
      <c r="BYD4" s="377"/>
      <c r="BYE4" s="377"/>
      <c r="BYF4" s="377"/>
      <c r="BYG4" s="377"/>
      <c r="BYH4" s="377"/>
      <c r="BYI4" s="377"/>
      <c r="BYJ4" s="377"/>
      <c r="BYK4" s="377"/>
      <c r="BYL4" s="377"/>
      <c r="BYM4" s="377"/>
      <c r="BYN4" s="377"/>
      <c r="BYO4" s="377"/>
      <c r="BYP4" s="377"/>
      <c r="BYQ4" s="377"/>
      <c r="BYR4" s="377"/>
      <c r="BYS4" s="377"/>
      <c r="BYT4" s="377"/>
      <c r="BYU4" s="377"/>
      <c r="BYV4" s="377"/>
      <c r="BYW4" s="377"/>
      <c r="BYX4" s="377"/>
      <c r="BYY4" s="377"/>
      <c r="BYZ4" s="377"/>
      <c r="BZA4" s="377"/>
      <c r="BZB4" s="377"/>
      <c r="BZC4" s="377"/>
      <c r="BZD4" s="377"/>
      <c r="BZE4" s="377"/>
      <c r="BZF4" s="377"/>
      <c r="BZG4" s="377"/>
      <c r="BZH4" s="377"/>
      <c r="BZI4" s="377"/>
      <c r="BZJ4" s="377"/>
      <c r="BZK4" s="377"/>
      <c r="BZL4" s="377"/>
      <c r="BZM4" s="377"/>
      <c r="BZN4" s="377"/>
      <c r="BZO4" s="377"/>
      <c r="BZP4" s="377"/>
      <c r="BZQ4" s="377"/>
      <c r="BZR4" s="377"/>
      <c r="BZS4" s="377"/>
      <c r="BZT4" s="377"/>
      <c r="BZU4" s="377"/>
      <c r="BZV4" s="377"/>
      <c r="BZW4" s="377"/>
      <c r="BZX4" s="377"/>
      <c r="BZY4" s="377"/>
      <c r="BZZ4" s="377"/>
      <c r="CAA4" s="377"/>
      <c r="CAB4" s="377"/>
      <c r="CAC4" s="377"/>
      <c r="CAD4" s="377"/>
      <c r="CAE4" s="377"/>
      <c r="CAF4" s="377"/>
      <c r="CAG4" s="377"/>
      <c r="CAH4" s="377"/>
      <c r="CAI4" s="377"/>
      <c r="CAJ4" s="377"/>
      <c r="CAK4" s="377"/>
      <c r="CAL4" s="377"/>
      <c r="CAM4" s="377"/>
      <c r="CAN4" s="377"/>
      <c r="CAO4" s="377"/>
      <c r="CAP4" s="377"/>
      <c r="CAQ4" s="377"/>
      <c r="CAR4" s="377"/>
      <c r="CAS4" s="377"/>
      <c r="CAT4" s="377"/>
      <c r="CAU4" s="377"/>
      <c r="CAV4" s="377"/>
      <c r="CAW4" s="377"/>
      <c r="CAX4" s="377"/>
      <c r="CAY4" s="377"/>
      <c r="CAZ4" s="377"/>
      <c r="CBA4" s="377"/>
      <c r="CBB4" s="377"/>
      <c r="CBC4" s="377"/>
      <c r="CBD4" s="377"/>
      <c r="CBE4" s="377"/>
      <c r="CBF4" s="377"/>
      <c r="CBG4" s="377"/>
      <c r="CBH4" s="377"/>
      <c r="CBI4" s="377"/>
      <c r="CBJ4" s="377"/>
      <c r="CBK4" s="377"/>
      <c r="CBL4" s="377"/>
      <c r="CBM4" s="377"/>
      <c r="CBN4" s="377"/>
      <c r="CBO4" s="377"/>
      <c r="CBP4" s="377"/>
      <c r="CBQ4" s="377"/>
      <c r="CBR4" s="377"/>
      <c r="CBS4" s="377"/>
      <c r="CBT4" s="377"/>
      <c r="CBU4" s="377"/>
      <c r="CBV4" s="377"/>
      <c r="CBW4" s="377"/>
      <c r="CBX4" s="377"/>
      <c r="CBY4" s="377"/>
      <c r="CBZ4" s="377"/>
      <c r="CCA4" s="377"/>
      <c r="CCB4" s="377"/>
      <c r="CCC4" s="377"/>
      <c r="CCD4" s="377"/>
      <c r="CCE4" s="377"/>
      <c r="CCF4" s="377"/>
      <c r="CCG4" s="377"/>
      <c r="CCH4" s="377"/>
      <c r="CCI4" s="377"/>
      <c r="CCJ4" s="377"/>
      <c r="CCK4" s="377"/>
      <c r="CCL4" s="377"/>
      <c r="CCM4" s="377"/>
      <c r="CCN4" s="377"/>
      <c r="CCO4" s="377"/>
      <c r="CCP4" s="377"/>
      <c r="CCQ4" s="377"/>
      <c r="CCR4" s="377"/>
      <c r="CCS4" s="377"/>
      <c r="CCT4" s="377"/>
      <c r="CCU4" s="377"/>
      <c r="CCV4" s="377"/>
      <c r="CCW4" s="377"/>
      <c r="CCX4" s="377"/>
      <c r="CCY4" s="377"/>
      <c r="CCZ4" s="377"/>
      <c r="CDA4" s="377"/>
      <c r="CDB4" s="377"/>
      <c r="CDC4" s="377"/>
      <c r="CDD4" s="377"/>
      <c r="CDE4" s="377"/>
      <c r="CDF4" s="377"/>
      <c r="CDG4" s="377"/>
      <c r="CDH4" s="377"/>
      <c r="CDI4" s="377"/>
      <c r="CDJ4" s="377"/>
      <c r="CDK4" s="377"/>
      <c r="CDL4" s="377"/>
      <c r="CDM4" s="377"/>
      <c r="CDN4" s="377"/>
      <c r="CDO4" s="377"/>
      <c r="CDP4" s="377"/>
      <c r="CDQ4" s="377"/>
      <c r="CDR4" s="377"/>
      <c r="CDS4" s="377"/>
      <c r="CDT4" s="377"/>
      <c r="CDU4" s="377"/>
      <c r="CDV4" s="377"/>
      <c r="CDW4" s="377"/>
      <c r="CDX4" s="377"/>
      <c r="CDY4" s="377"/>
      <c r="CDZ4" s="377"/>
      <c r="CEA4" s="377"/>
      <c r="CEB4" s="377"/>
      <c r="CEC4" s="377"/>
      <c r="CED4" s="377"/>
      <c r="CEE4" s="377"/>
      <c r="CEF4" s="377"/>
      <c r="CEG4" s="377"/>
      <c r="CEH4" s="377"/>
      <c r="CEI4" s="377"/>
      <c r="CEJ4" s="377"/>
      <c r="CEK4" s="377"/>
      <c r="CEL4" s="377"/>
      <c r="CEM4" s="377"/>
      <c r="CEN4" s="377"/>
      <c r="CEO4" s="377"/>
      <c r="CEP4" s="377"/>
      <c r="CEQ4" s="377"/>
      <c r="CER4" s="377"/>
      <c r="CES4" s="377"/>
      <c r="CET4" s="377"/>
      <c r="CEU4" s="377"/>
      <c r="CEV4" s="377"/>
      <c r="CEW4" s="377"/>
      <c r="CEX4" s="377"/>
      <c r="CEY4" s="377"/>
      <c r="CEZ4" s="377"/>
      <c r="CFA4" s="377"/>
      <c r="CFB4" s="377"/>
      <c r="CFC4" s="377"/>
      <c r="CFD4" s="377"/>
      <c r="CFE4" s="377"/>
      <c r="CFF4" s="377"/>
      <c r="CFG4" s="377"/>
      <c r="CFH4" s="377"/>
      <c r="CFI4" s="377"/>
      <c r="CFJ4" s="377"/>
      <c r="CFK4" s="377"/>
      <c r="CFL4" s="377"/>
      <c r="CFM4" s="377"/>
      <c r="CFN4" s="377"/>
      <c r="CFO4" s="377"/>
      <c r="CFP4" s="377"/>
      <c r="CFQ4" s="377"/>
      <c r="CFR4" s="377"/>
      <c r="CFS4" s="377"/>
      <c r="CFT4" s="377"/>
      <c r="CFU4" s="377"/>
      <c r="CFV4" s="377"/>
      <c r="CFW4" s="377"/>
      <c r="CFX4" s="377"/>
      <c r="CFY4" s="377"/>
      <c r="CFZ4" s="377"/>
      <c r="CGA4" s="377"/>
      <c r="CGB4" s="377"/>
      <c r="CGC4" s="377"/>
      <c r="CGD4" s="377"/>
      <c r="CGE4" s="377"/>
      <c r="CGF4" s="377"/>
      <c r="CGG4" s="377"/>
      <c r="CGH4" s="377"/>
      <c r="CGI4" s="377"/>
      <c r="CGJ4" s="377"/>
      <c r="CGK4" s="377"/>
      <c r="CGL4" s="377"/>
      <c r="CGM4" s="377"/>
      <c r="CGN4" s="377"/>
      <c r="CGO4" s="377"/>
      <c r="CGP4" s="377"/>
      <c r="CGQ4" s="377"/>
      <c r="CGR4" s="377"/>
      <c r="CGS4" s="377"/>
      <c r="CGT4" s="377"/>
      <c r="CGU4" s="377"/>
      <c r="CGV4" s="377"/>
      <c r="CGW4" s="377"/>
      <c r="CGX4" s="377"/>
      <c r="CGY4" s="377"/>
      <c r="CGZ4" s="377"/>
      <c r="CHA4" s="377"/>
      <c r="CHB4" s="377"/>
      <c r="CHC4" s="377"/>
      <c r="CHD4" s="377"/>
      <c r="CHE4" s="377"/>
      <c r="CHF4" s="377"/>
      <c r="CHG4" s="377"/>
      <c r="CHH4" s="377"/>
      <c r="CHI4" s="377"/>
      <c r="CHJ4" s="377"/>
      <c r="CHK4" s="377"/>
      <c r="CHL4" s="377"/>
      <c r="CHM4" s="377"/>
      <c r="CHN4" s="377"/>
      <c r="CHO4" s="377"/>
      <c r="CHP4" s="377"/>
      <c r="CHQ4" s="377"/>
      <c r="CHR4" s="377"/>
      <c r="CHS4" s="377"/>
      <c r="CHT4" s="377"/>
      <c r="CHU4" s="377"/>
      <c r="CHV4" s="377"/>
      <c r="CHW4" s="377"/>
      <c r="CHX4" s="377"/>
      <c r="CHY4" s="377"/>
      <c r="CHZ4" s="377"/>
      <c r="CIA4" s="377"/>
      <c r="CIB4" s="377"/>
      <c r="CIC4" s="377"/>
      <c r="CID4" s="377"/>
      <c r="CIE4" s="377"/>
      <c r="CIF4" s="377"/>
      <c r="CIG4" s="377"/>
      <c r="CIH4" s="377"/>
      <c r="CII4" s="377"/>
      <c r="CIJ4" s="377"/>
      <c r="CIK4" s="377"/>
      <c r="CIL4" s="377"/>
      <c r="CIM4" s="377"/>
      <c r="CIN4" s="377"/>
      <c r="CIO4" s="377"/>
      <c r="CIP4" s="377"/>
      <c r="CIQ4" s="377"/>
      <c r="CIR4" s="377"/>
      <c r="CIS4" s="377"/>
      <c r="CIT4" s="377"/>
      <c r="CIU4" s="377"/>
      <c r="CIV4" s="377"/>
      <c r="CIW4" s="377"/>
      <c r="CIX4" s="377"/>
      <c r="CIY4" s="377"/>
      <c r="CIZ4" s="377"/>
      <c r="CJA4" s="377"/>
      <c r="CJB4" s="377"/>
      <c r="CJC4" s="377"/>
      <c r="CJD4" s="377"/>
      <c r="CJE4" s="377"/>
      <c r="CJF4" s="377"/>
      <c r="CJG4" s="377"/>
      <c r="CJH4" s="377"/>
      <c r="CJI4" s="377"/>
      <c r="CJJ4" s="377"/>
      <c r="CJK4" s="377"/>
      <c r="CJL4" s="377"/>
      <c r="CJM4" s="377"/>
      <c r="CJN4" s="377"/>
      <c r="CJO4" s="377"/>
      <c r="CJP4" s="377"/>
      <c r="CJQ4" s="377"/>
      <c r="CJR4" s="377"/>
      <c r="CJS4" s="377"/>
      <c r="CJT4" s="377"/>
      <c r="CJU4" s="377"/>
      <c r="CJV4" s="377"/>
      <c r="CJW4" s="377"/>
      <c r="CJX4" s="377"/>
      <c r="CJY4" s="377"/>
      <c r="CJZ4" s="377"/>
      <c r="CKA4" s="377"/>
      <c r="CKB4" s="377"/>
      <c r="CKC4" s="377"/>
      <c r="CKD4" s="377"/>
      <c r="CKE4" s="377"/>
      <c r="CKF4" s="377"/>
      <c r="CKG4" s="377"/>
      <c r="CKH4" s="377"/>
      <c r="CKI4" s="377"/>
      <c r="CKJ4" s="377"/>
      <c r="CKK4" s="377"/>
      <c r="CKL4" s="377"/>
      <c r="CKM4" s="377"/>
      <c r="CKN4" s="377"/>
      <c r="CKO4" s="377"/>
      <c r="CKP4" s="377"/>
      <c r="CKQ4" s="377"/>
      <c r="CKR4" s="377"/>
      <c r="CKS4" s="377"/>
      <c r="CKT4" s="377"/>
      <c r="CKU4" s="377"/>
      <c r="CKV4" s="377"/>
      <c r="CKW4" s="377"/>
      <c r="CKX4" s="377"/>
      <c r="CKY4" s="377"/>
      <c r="CKZ4" s="377"/>
      <c r="CLA4" s="377"/>
      <c r="CLB4" s="377"/>
      <c r="CLC4" s="377"/>
      <c r="CLD4" s="377"/>
      <c r="CLE4" s="377"/>
      <c r="CLF4" s="377"/>
      <c r="CLG4" s="377"/>
      <c r="CLH4" s="377"/>
      <c r="CLI4" s="377"/>
      <c r="CLJ4" s="377"/>
      <c r="CLK4" s="377"/>
      <c r="CLL4" s="377"/>
      <c r="CLM4" s="377"/>
      <c r="CLN4" s="377"/>
      <c r="CLO4" s="377"/>
      <c r="CLP4" s="377"/>
      <c r="CLQ4" s="377"/>
      <c r="CLR4" s="377"/>
      <c r="CLS4" s="377"/>
      <c r="CLT4" s="377"/>
      <c r="CLU4" s="377"/>
      <c r="CLV4" s="377"/>
      <c r="CLW4" s="377"/>
      <c r="CLX4" s="377"/>
      <c r="CLY4" s="377"/>
      <c r="CLZ4" s="377"/>
      <c r="CMA4" s="377"/>
      <c r="CMB4" s="377"/>
      <c r="CMC4" s="377"/>
      <c r="CMD4" s="377"/>
      <c r="CME4" s="377"/>
      <c r="CMF4" s="377"/>
      <c r="CMG4" s="377"/>
      <c r="CMH4" s="377"/>
      <c r="CMI4" s="377"/>
      <c r="CMJ4" s="377"/>
      <c r="CMK4" s="377"/>
      <c r="CML4" s="377"/>
      <c r="CMM4" s="377"/>
      <c r="CMN4" s="377"/>
      <c r="CMO4" s="377"/>
      <c r="CMP4" s="377"/>
      <c r="CMQ4" s="377"/>
      <c r="CMR4" s="377"/>
      <c r="CMS4" s="377"/>
      <c r="CMT4" s="377"/>
      <c r="CMU4" s="377"/>
      <c r="CMV4" s="377"/>
      <c r="CMW4" s="377"/>
      <c r="CMX4" s="377"/>
      <c r="CMY4" s="377"/>
      <c r="CMZ4" s="377"/>
      <c r="CNA4" s="377"/>
      <c r="CNB4" s="377"/>
      <c r="CNC4" s="377"/>
      <c r="CND4" s="377"/>
      <c r="CNE4" s="377"/>
      <c r="CNF4" s="377"/>
      <c r="CNG4" s="377"/>
      <c r="CNH4" s="377"/>
      <c r="CNI4" s="377"/>
      <c r="CNJ4" s="377"/>
      <c r="CNK4" s="377"/>
      <c r="CNL4" s="377"/>
      <c r="CNM4" s="377"/>
      <c r="CNN4" s="377"/>
      <c r="CNO4" s="377"/>
      <c r="CNP4" s="377"/>
      <c r="CNQ4" s="377"/>
      <c r="CNR4" s="377"/>
      <c r="CNS4" s="377"/>
      <c r="CNT4" s="377"/>
      <c r="CNU4" s="377"/>
      <c r="CNV4" s="377"/>
      <c r="CNW4" s="377"/>
      <c r="CNX4" s="377"/>
      <c r="CNY4" s="377"/>
      <c r="CNZ4" s="377"/>
      <c r="COA4" s="377"/>
      <c r="COB4" s="377"/>
      <c r="COC4" s="377"/>
      <c r="COD4" s="377"/>
      <c r="COE4" s="377"/>
      <c r="COF4" s="377"/>
      <c r="COG4" s="377"/>
      <c r="COH4" s="377"/>
      <c r="COI4" s="377"/>
      <c r="COJ4" s="377"/>
      <c r="COK4" s="377"/>
      <c r="COL4" s="377"/>
      <c r="COM4" s="377"/>
      <c r="CON4" s="377"/>
      <c r="COO4" s="377"/>
      <c r="COP4" s="377"/>
      <c r="COQ4" s="377"/>
      <c r="COR4" s="377"/>
      <c r="COS4" s="377"/>
      <c r="COT4" s="377"/>
      <c r="COU4" s="377"/>
      <c r="COV4" s="377"/>
      <c r="COW4" s="377"/>
      <c r="COX4" s="377"/>
      <c r="COY4" s="377"/>
      <c r="COZ4" s="377"/>
      <c r="CPA4" s="377"/>
      <c r="CPB4" s="377"/>
      <c r="CPC4" s="377"/>
      <c r="CPD4" s="377"/>
      <c r="CPE4" s="377"/>
      <c r="CPF4" s="377"/>
      <c r="CPG4" s="377"/>
      <c r="CPH4" s="377"/>
      <c r="CPI4" s="377"/>
      <c r="CPJ4" s="377"/>
      <c r="CPK4" s="377"/>
      <c r="CPL4" s="377"/>
      <c r="CPM4" s="377"/>
      <c r="CPN4" s="377"/>
      <c r="CPO4" s="377"/>
      <c r="CPP4" s="377"/>
      <c r="CPQ4" s="377"/>
      <c r="CPR4" s="377"/>
      <c r="CPS4" s="377"/>
      <c r="CPT4" s="377"/>
      <c r="CPU4" s="377"/>
      <c r="CPV4" s="377"/>
      <c r="CPW4" s="377"/>
      <c r="CPX4" s="377"/>
      <c r="CPY4" s="377"/>
      <c r="CPZ4" s="377"/>
      <c r="CQA4" s="377"/>
      <c r="CQB4" s="377"/>
      <c r="CQC4" s="377"/>
      <c r="CQD4" s="377"/>
      <c r="CQE4" s="377"/>
      <c r="CQF4" s="377"/>
      <c r="CQG4" s="377"/>
      <c r="CQH4" s="377"/>
      <c r="CQI4" s="377"/>
      <c r="CQJ4" s="377"/>
      <c r="CQK4" s="377"/>
      <c r="CQL4" s="377"/>
      <c r="CQM4" s="377"/>
      <c r="CQN4" s="377"/>
      <c r="CQO4" s="377"/>
      <c r="CQP4" s="377"/>
      <c r="CQQ4" s="377"/>
      <c r="CQR4" s="377"/>
      <c r="CQS4" s="377"/>
      <c r="CQT4" s="377"/>
      <c r="CQU4" s="377"/>
      <c r="CQV4" s="377"/>
      <c r="CQW4" s="377"/>
      <c r="CQX4" s="377"/>
      <c r="CQY4" s="377"/>
      <c r="CQZ4" s="377"/>
      <c r="CRA4" s="377"/>
      <c r="CRB4" s="377"/>
      <c r="CRC4" s="377"/>
      <c r="CRD4" s="377"/>
      <c r="CRE4" s="377"/>
      <c r="CRF4" s="377"/>
      <c r="CRG4" s="377"/>
      <c r="CRH4" s="377"/>
      <c r="CRI4" s="377"/>
      <c r="CRJ4" s="377"/>
      <c r="CRK4" s="377"/>
      <c r="CRL4" s="377"/>
      <c r="CRM4" s="377"/>
      <c r="CRN4" s="377"/>
      <c r="CRO4" s="377"/>
      <c r="CRP4" s="377"/>
      <c r="CRQ4" s="377"/>
      <c r="CRR4" s="377"/>
      <c r="CRS4" s="377"/>
      <c r="CRT4" s="377"/>
      <c r="CRU4" s="377"/>
      <c r="CRV4" s="377"/>
      <c r="CRW4" s="377"/>
      <c r="CRX4" s="377"/>
      <c r="CRY4" s="377"/>
      <c r="CRZ4" s="377"/>
      <c r="CSA4" s="377"/>
      <c r="CSB4" s="377"/>
      <c r="CSC4" s="377"/>
      <c r="CSD4" s="377"/>
      <c r="CSE4" s="377"/>
      <c r="CSF4" s="377"/>
      <c r="CSG4" s="377"/>
      <c r="CSH4" s="377"/>
      <c r="CSI4" s="377"/>
      <c r="CSJ4" s="377"/>
      <c r="CSK4" s="377"/>
      <c r="CSL4" s="377"/>
      <c r="CSM4" s="377"/>
      <c r="CSN4" s="377"/>
      <c r="CSO4" s="377"/>
      <c r="CSP4" s="377"/>
      <c r="CSQ4" s="377"/>
      <c r="CSR4" s="377"/>
      <c r="CSS4" s="377"/>
      <c r="CST4" s="377"/>
      <c r="CSU4" s="377"/>
      <c r="CSV4" s="377"/>
      <c r="CSW4" s="377"/>
      <c r="CSX4" s="377"/>
      <c r="CSY4" s="377"/>
      <c r="CSZ4" s="377"/>
      <c r="CTA4" s="377"/>
      <c r="CTB4" s="377"/>
      <c r="CTC4" s="377"/>
      <c r="CTD4" s="377"/>
      <c r="CTE4" s="377"/>
      <c r="CTF4" s="377"/>
      <c r="CTG4" s="377"/>
      <c r="CTH4" s="377"/>
      <c r="CTI4" s="377"/>
      <c r="CTJ4" s="377"/>
      <c r="CTK4" s="377"/>
      <c r="CTL4" s="377"/>
      <c r="CTM4" s="377"/>
      <c r="CTN4" s="377"/>
      <c r="CTO4" s="377"/>
      <c r="CTP4" s="377"/>
      <c r="CTQ4" s="377"/>
      <c r="CTR4" s="377"/>
      <c r="CTS4" s="377"/>
      <c r="CTT4" s="377"/>
      <c r="CTU4" s="377"/>
      <c r="CTV4" s="377"/>
      <c r="CTW4" s="377"/>
      <c r="CTX4" s="377"/>
      <c r="CTY4" s="377"/>
      <c r="CTZ4" s="377"/>
      <c r="CUA4" s="377"/>
      <c r="CUB4" s="377"/>
      <c r="CUC4" s="377"/>
      <c r="CUD4" s="377"/>
      <c r="CUE4" s="377"/>
      <c r="CUF4" s="377"/>
      <c r="CUG4" s="377"/>
      <c r="CUH4" s="377"/>
      <c r="CUI4" s="377"/>
      <c r="CUJ4" s="377"/>
      <c r="CUK4" s="377"/>
      <c r="CUL4" s="377"/>
      <c r="CUM4" s="377"/>
      <c r="CUN4" s="377"/>
      <c r="CUO4" s="377"/>
      <c r="CUP4" s="377"/>
      <c r="CUQ4" s="377"/>
      <c r="CUR4" s="377"/>
      <c r="CUS4" s="377"/>
      <c r="CUT4" s="377"/>
      <c r="CUU4" s="377"/>
      <c r="CUV4" s="377"/>
      <c r="CUW4" s="377"/>
      <c r="CUX4" s="377"/>
      <c r="CUY4" s="377"/>
      <c r="CUZ4" s="377"/>
      <c r="CVA4" s="377"/>
      <c r="CVB4" s="377"/>
      <c r="CVC4" s="377"/>
      <c r="CVD4" s="377"/>
      <c r="CVE4" s="377"/>
      <c r="CVF4" s="377"/>
      <c r="CVG4" s="377"/>
      <c r="CVH4" s="377"/>
      <c r="CVI4" s="377"/>
      <c r="CVJ4" s="377"/>
      <c r="CVK4" s="377"/>
      <c r="CVL4" s="377"/>
      <c r="CVM4" s="377"/>
      <c r="CVN4" s="377"/>
      <c r="CVO4" s="377"/>
      <c r="CVP4" s="377"/>
      <c r="CVQ4" s="377"/>
      <c r="CVR4" s="377"/>
      <c r="CVS4" s="377"/>
      <c r="CVT4" s="377"/>
      <c r="CVU4" s="377"/>
      <c r="CVV4" s="377"/>
      <c r="CVW4" s="377"/>
      <c r="CVX4" s="377"/>
      <c r="CVY4" s="377"/>
      <c r="CVZ4" s="377"/>
      <c r="CWA4" s="377"/>
      <c r="CWB4" s="377"/>
      <c r="CWC4" s="377"/>
      <c r="CWD4" s="377"/>
      <c r="CWE4" s="377"/>
      <c r="CWF4" s="377"/>
      <c r="CWG4" s="377"/>
      <c r="CWH4" s="377"/>
      <c r="CWI4" s="377"/>
      <c r="CWJ4" s="377"/>
      <c r="CWK4" s="377"/>
      <c r="CWL4" s="377"/>
      <c r="CWM4" s="377"/>
      <c r="CWN4" s="377"/>
      <c r="CWO4" s="377"/>
      <c r="CWP4" s="377"/>
      <c r="CWQ4" s="377"/>
      <c r="CWR4" s="377"/>
      <c r="CWS4" s="377"/>
      <c r="CWT4" s="377"/>
      <c r="CWU4" s="377"/>
      <c r="CWV4" s="377"/>
      <c r="CWW4" s="377"/>
      <c r="CWX4" s="377"/>
      <c r="CWY4" s="377"/>
      <c r="CWZ4" s="377"/>
      <c r="CXA4" s="377"/>
      <c r="CXB4" s="377"/>
      <c r="CXC4" s="377"/>
      <c r="CXD4" s="377"/>
      <c r="CXE4" s="377"/>
      <c r="CXF4" s="377"/>
      <c r="CXG4" s="377"/>
      <c r="CXH4" s="377"/>
      <c r="CXI4" s="377"/>
      <c r="CXJ4" s="377"/>
      <c r="CXK4" s="377"/>
      <c r="CXL4" s="377"/>
      <c r="CXM4" s="377"/>
      <c r="CXN4" s="377"/>
      <c r="CXO4" s="377"/>
      <c r="CXP4" s="377"/>
      <c r="CXQ4" s="377"/>
      <c r="CXR4" s="377"/>
      <c r="CXS4" s="377"/>
      <c r="CXT4" s="377"/>
      <c r="CXU4" s="377"/>
      <c r="CXV4" s="377"/>
      <c r="CXW4" s="377"/>
      <c r="CXX4" s="377"/>
      <c r="CXY4" s="377"/>
      <c r="CXZ4" s="377"/>
      <c r="CYA4" s="377"/>
      <c r="CYB4" s="377"/>
      <c r="CYC4" s="377"/>
      <c r="CYD4" s="377"/>
      <c r="CYE4" s="377"/>
      <c r="CYF4" s="377"/>
      <c r="CYG4" s="377"/>
      <c r="CYH4" s="377"/>
      <c r="CYI4" s="377"/>
      <c r="CYJ4" s="377"/>
      <c r="CYK4" s="377"/>
      <c r="CYL4" s="377"/>
      <c r="CYM4" s="377"/>
      <c r="CYN4" s="377"/>
      <c r="CYO4" s="377"/>
      <c r="CYP4" s="377"/>
      <c r="CYQ4" s="377"/>
      <c r="CYR4" s="377"/>
      <c r="CYS4" s="377"/>
      <c r="CYT4" s="377"/>
      <c r="CYU4" s="377"/>
      <c r="CYV4" s="377"/>
      <c r="CYW4" s="377"/>
      <c r="CYX4" s="377"/>
      <c r="CYY4" s="377"/>
      <c r="CYZ4" s="377"/>
      <c r="CZA4" s="377"/>
      <c r="CZB4" s="377"/>
      <c r="CZC4" s="377"/>
      <c r="CZD4" s="377"/>
      <c r="CZE4" s="377"/>
      <c r="CZF4" s="377"/>
      <c r="CZG4" s="377"/>
      <c r="CZH4" s="377"/>
      <c r="CZI4" s="377"/>
      <c r="CZJ4" s="377"/>
      <c r="CZK4" s="377"/>
      <c r="CZL4" s="377"/>
      <c r="CZM4" s="377"/>
      <c r="CZN4" s="377"/>
      <c r="CZO4" s="377"/>
      <c r="CZP4" s="377"/>
      <c r="CZQ4" s="377"/>
      <c r="CZR4" s="377"/>
      <c r="CZS4" s="377"/>
      <c r="CZT4" s="377"/>
      <c r="CZU4" s="377"/>
      <c r="CZV4" s="377"/>
      <c r="CZW4" s="377"/>
      <c r="CZX4" s="377"/>
      <c r="CZY4" s="377"/>
      <c r="CZZ4" s="377"/>
      <c r="DAA4" s="377"/>
      <c r="DAB4" s="377"/>
      <c r="DAC4" s="377"/>
      <c r="DAD4" s="377"/>
      <c r="DAE4" s="377"/>
      <c r="DAF4" s="377"/>
      <c r="DAG4" s="377"/>
      <c r="DAH4" s="377"/>
      <c r="DAI4" s="377"/>
      <c r="DAJ4" s="377"/>
      <c r="DAK4" s="377"/>
      <c r="DAL4" s="377"/>
      <c r="DAM4" s="377"/>
      <c r="DAN4" s="377"/>
      <c r="DAO4" s="377"/>
      <c r="DAP4" s="377"/>
      <c r="DAQ4" s="377"/>
      <c r="DAR4" s="377"/>
      <c r="DAS4" s="377"/>
      <c r="DAT4" s="377"/>
      <c r="DAU4" s="377"/>
      <c r="DAV4" s="377"/>
      <c r="DAW4" s="377"/>
      <c r="DAX4" s="377"/>
      <c r="DAY4" s="377"/>
      <c r="DAZ4" s="377"/>
      <c r="DBA4" s="377"/>
      <c r="DBB4" s="377"/>
      <c r="DBC4" s="377"/>
      <c r="DBD4" s="377"/>
      <c r="DBE4" s="377"/>
      <c r="DBF4" s="377"/>
      <c r="DBG4" s="377"/>
      <c r="DBH4" s="377"/>
      <c r="DBI4" s="377"/>
      <c r="DBJ4" s="377"/>
      <c r="DBK4" s="377"/>
      <c r="DBL4" s="377"/>
      <c r="DBM4" s="377"/>
      <c r="DBN4" s="377"/>
      <c r="DBO4" s="377"/>
      <c r="DBP4" s="377"/>
      <c r="DBQ4" s="377"/>
      <c r="DBR4" s="377"/>
      <c r="DBS4" s="377"/>
      <c r="DBT4" s="377"/>
      <c r="DBU4" s="377"/>
      <c r="DBV4" s="377"/>
      <c r="DBW4" s="377"/>
      <c r="DBX4" s="377"/>
      <c r="DBY4" s="377"/>
      <c r="DBZ4" s="377"/>
      <c r="DCA4" s="377"/>
      <c r="DCB4" s="377"/>
      <c r="DCC4" s="377"/>
      <c r="DCD4" s="377"/>
      <c r="DCE4" s="377"/>
      <c r="DCF4" s="377"/>
      <c r="DCG4" s="377"/>
      <c r="DCH4" s="377"/>
      <c r="DCI4" s="377"/>
      <c r="DCJ4" s="377"/>
      <c r="DCK4" s="377"/>
      <c r="DCL4" s="377"/>
      <c r="DCM4" s="377"/>
      <c r="DCN4" s="377"/>
      <c r="DCO4" s="377"/>
      <c r="DCP4" s="377"/>
      <c r="DCQ4" s="377"/>
      <c r="DCR4" s="377"/>
      <c r="DCS4" s="377"/>
      <c r="DCT4" s="377"/>
      <c r="DCU4" s="377"/>
      <c r="DCV4" s="377"/>
      <c r="DCW4" s="377"/>
      <c r="DCX4" s="377"/>
      <c r="DCY4" s="377"/>
      <c r="DCZ4" s="377"/>
      <c r="DDA4" s="377"/>
      <c r="DDB4" s="377"/>
      <c r="DDC4" s="377"/>
      <c r="DDD4" s="377"/>
      <c r="DDE4" s="377"/>
      <c r="DDF4" s="377"/>
      <c r="DDG4" s="377"/>
      <c r="DDH4" s="377"/>
      <c r="DDI4" s="377"/>
      <c r="DDJ4" s="377"/>
      <c r="DDK4" s="377"/>
      <c r="DDL4" s="377"/>
      <c r="DDM4" s="377"/>
      <c r="DDN4" s="377"/>
      <c r="DDO4" s="377"/>
      <c r="DDP4" s="377"/>
      <c r="DDQ4" s="377"/>
      <c r="DDR4" s="377"/>
      <c r="DDS4" s="377"/>
      <c r="DDT4" s="377"/>
      <c r="DDU4" s="377"/>
      <c r="DDV4" s="377"/>
      <c r="DDW4" s="377"/>
      <c r="DDX4" s="377"/>
      <c r="DDY4" s="377"/>
      <c r="DDZ4" s="377"/>
      <c r="DEA4" s="377"/>
      <c r="DEB4" s="377"/>
      <c r="DEC4" s="377"/>
      <c r="DED4" s="377"/>
      <c r="DEE4" s="377"/>
      <c r="DEF4" s="377"/>
      <c r="DEG4" s="377"/>
      <c r="DEH4" s="377"/>
      <c r="DEI4" s="377"/>
      <c r="DEJ4" s="377"/>
      <c r="DEK4" s="377"/>
      <c r="DEL4" s="377"/>
      <c r="DEM4" s="377"/>
      <c r="DEN4" s="377"/>
      <c r="DEO4" s="377"/>
      <c r="DEP4" s="377"/>
      <c r="DEQ4" s="377"/>
      <c r="DER4" s="377"/>
      <c r="DES4" s="377"/>
      <c r="DET4" s="377"/>
      <c r="DEU4" s="377"/>
      <c r="DEV4" s="377"/>
      <c r="DEW4" s="377"/>
      <c r="DEX4" s="377"/>
      <c r="DEY4" s="377"/>
      <c r="DEZ4" s="377"/>
      <c r="DFA4" s="377"/>
      <c r="DFB4" s="377"/>
      <c r="DFC4" s="377"/>
      <c r="DFD4" s="377"/>
      <c r="DFE4" s="377"/>
      <c r="DFF4" s="377"/>
      <c r="DFG4" s="377"/>
      <c r="DFH4" s="377"/>
      <c r="DFI4" s="377"/>
      <c r="DFJ4" s="377"/>
      <c r="DFK4" s="377"/>
      <c r="DFL4" s="377"/>
      <c r="DFM4" s="377"/>
      <c r="DFN4" s="377"/>
      <c r="DFO4" s="377"/>
      <c r="DFP4" s="377"/>
      <c r="DFQ4" s="377"/>
      <c r="DFR4" s="377"/>
      <c r="DFS4" s="377"/>
      <c r="DFT4" s="377"/>
      <c r="DFU4" s="377"/>
      <c r="DFV4" s="377"/>
      <c r="DFW4" s="377"/>
      <c r="DFX4" s="377"/>
      <c r="DFY4" s="377"/>
      <c r="DFZ4" s="377"/>
      <c r="DGA4" s="377"/>
      <c r="DGB4" s="377"/>
      <c r="DGC4" s="377"/>
      <c r="DGD4" s="377"/>
      <c r="DGE4" s="377"/>
      <c r="DGF4" s="377"/>
      <c r="DGG4" s="377"/>
      <c r="DGH4" s="377"/>
      <c r="DGI4" s="377"/>
      <c r="DGJ4" s="377"/>
      <c r="DGK4" s="377"/>
      <c r="DGL4" s="377"/>
      <c r="DGM4" s="377"/>
      <c r="DGN4" s="377"/>
      <c r="DGO4" s="377"/>
      <c r="DGP4" s="377"/>
      <c r="DGQ4" s="377"/>
      <c r="DGR4" s="377"/>
      <c r="DGS4" s="377"/>
      <c r="DGT4" s="377"/>
      <c r="DGU4" s="377"/>
      <c r="DGV4" s="377"/>
      <c r="DGW4" s="377"/>
      <c r="DGX4" s="377"/>
      <c r="DGY4" s="377"/>
      <c r="DGZ4" s="377"/>
      <c r="DHA4" s="377"/>
      <c r="DHB4" s="377"/>
      <c r="DHC4" s="377"/>
      <c r="DHD4" s="377"/>
      <c r="DHE4" s="377"/>
      <c r="DHF4" s="377"/>
      <c r="DHG4" s="377"/>
      <c r="DHH4" s="377"/>
      <c r="DHI4" s="377"/>
      <c r="DHJ4" s="377"/>
      <c r="DHK4" s="377"/>
      <c r="DHL4" s="377"/>
      <c r="DHM4" s="377"/>
      <c r="DHN4" s="377"/>
      <c r="DHO4" s="377"/>
      <c r="DHP4" s="377"/>
      <c r="DHQ4" s="377"/>
      <c r="DHR4" s="377"/>
      <c r="DHS4" s="377"/>
      <c r="DHT4" s="377"/>
      <c r="DHU4" s="377"/>
      <c r="DHV4" s="377"/>
      <c r="DHW4" s="377"/>
      <c r="DHX4" s="377"/>
      <c r="DHY4" s="377"/>
      <c r="DHZ4" s="377"/>
      <c r="DIA4" s="377"/>
      <c r="DIB4" s="377"/>
      <c r="DIC4" s="377"/>
      <c r="DID4" s="377"/>
      <c r="DIE4" s="377"/>
      <c r="DIF4" s="377"/>
      <c r="DIG4" s="377"/>
      <c r="DIH4" s="377"/>
      <c r="DII4" s="377"/>
      <c r="DIJ4" s="377"/>
      <c r="DIK4" s="377"/>
      <c r="DIL4" s="377"/>
      <c r="DIM4" s="377"/>
      <c r="DIN4" s="377"/>
      <c r="DIO4" s="377"/>
      <c r="DIP4" s="377"/>
      <c r="DIQ4" s="377"/>
      <c r="DIR4" s="377"/>
      <c r="DIS4" s="377"/>
      <c r="DIT4" s="377"/>
      <c r="DIU4" s="377"/>
      <c r="DIV4" s="377"/>
      <c r="DIW4" s="377"/>
      <c r="DIX4" s="377"/>
      <c r="DIY4" s="377"/>
      <c r="DIZ4" s="377"/>
      <c r="DJA4" s="377"/>
      <c r="DJB4" s="377"/>
      <c r="DJC4" s="377"/>
      <c r="DJD4" s="377"/>
      <c r="DJE4" s="377"/>
      <c r="DJF4" s="377"/>
      <c r="DJG4" s="377"/>
      <c r="DJH4" s="377"/>
      <c r="DJI4" s="377"/>
      <c r="DJJ4" s="377"/>
      <c r="DJK4" s="377"/>
      <c r="DJL4" s="377"/>
      <c r="DJM4" s="377"/>
      <c r="DJN4" s="377"/>
      <c r="DJO4" s="377"/>
      <c r="DJP4" s="377"/>
      <c r="DJQ4" s="377"/>
      <c r="DJR4" s="377"/>
      <c r="DJS4" s="377"/>
      <c r="DJT4" s="377"/>
      <c r="DJU4" s="377"/>
      <c r="DJV4" s="377"/>
      <c r="DJW4" s="377"/>
      <c r="DJX4" s="377"/>
      <c r="DJY4" s="377"/>
      <c r="DJZ4" s="377"/>
      <c r="DKA4" s="377"/>
      <c r="DKB4" s="377"/>
      <c r="DKC4" s="377"/>
      <c r="DKD4" s="377"/>
      <c r="DKE4" s="377"/>
      <c r="DKF4" s="377"/>
      <c r="DKG4" s="377"/>
      <c r="DKH4" s="377"/>
      <c r="DKI4" s="377"/>
      <c r="DKJ4" s="377"/>
      <c r="DKK4" s="377"/>
      <c r="DKL4" s="377"/>
      <c r="DKM4" s="377"/>
      <c r="DKN4" s="377"/>
      <c r="DKO4" s="377"/>
      <c r="DKP4" s="377"/>
      <c r="DKQ4" s="377"/>
      <c r="DKR4" s="377"/>
      <c r="DKS4" s="377"/>
      <c r="DKT4" s="377"/>
      <c r="DKU4" s="377"/>
      <c r="DKV4" s="377"/>
      <c r="DKW4" s="377"/>
      <c r="DKX4" s="377"/>
      <c r="DKY4" s="377"/>
      <c r="DKZ4" s="377"/>
      <c r="DLA4" s="377"/>
      <c r="DLB4" s="377"/>
      <c r="DLC4" s="377"/>
      <c r="DLD4" s="377"/>
      <c r="DLE4" s="377"/>
      <c r="DLF4" s="377"/>
      <c r="DLG4" s="377"/>
      <c r="DLH4" s="377"/>
      <c r="DLI4" s="377"/>
      <c r="DLJ4" s="377"/>
      <c r="DLK4" s="377"/>
      <c r="DLL4" s="377"/>
      <c r="DLM4" s="377"/>
      <c r="DLN4" s="377"/>
      <c r="DLO4" s="377"/>
      <c r="DLP4" s="377"/>
      <c r="DLQ4" s="377"/>
      <c r="DLR4" s="377"/>
      <c r="DLS4" s="377"/>
      <c r="DLT4" s="377"/>
      <c r="DLU4" s="377"/>
      <c r="DLV4" s="377"/>
      <c r="DLW4" s="377"/>
      <c r="DLX4" s="377"/>
      <c r="DLY4" s="377"/>
      <c r="DLZ4" s="377"/>
      <c r="DMA4" s="377"/>
      <c r="DMB4" s="377"/>
      <c r="DMC4" s="377"/>
      <c r="DMD4" s="377"/>
      <c r="DME4" s="377"/>
      <c r="DMF4" s="377"/>
      <c r="DMG4" s="377"/>
      <c r="DMH4" s="377"/>
      <c r="DMI4" s="377"/>
      <c r="DMJ4" s="377"/>
      <c r="DMK4" s="377"/>
      <c r="DML4" s="377"/>
      <c r="DMM4" s="377"/>
      <c r="DMN4" s="377"/>
      <c r="DMO4" s="377"/>
      <c r="DMP4" s="377"/>
      <c r="DMQ4" s="377"/>
      <c r="DMR4" s="377"/>
      <c r="DMS4" s="377"/>
      <c r="DMT4" s="377"/>
      <c r="DMU4" s="377"/>
      <c r="DMV4" s="377"/>
      <c r="DMW4" s="377"/>
      <c r="DMX4" s="377"/>
      <c r="DMY4" s="377"/>
      <c r="DMZ4" s="377"/>
      <c r="DNA4" s="377"/>
      <c r="DNB4" s="377"/>
      <c r="DNC4" s="377"/>
      <c r="DND4" s="377"/>
      <c r="DNE4" s="377"/>
      <c r="DNF4" s="377"/>
      <c r="DNG4" s="377"/>
      <c r="DNH4" s="377"/>
      <c r="DNI4" s="377"/>
      <c r="DNJ4" s="377"/>
      <c r="DNK4" s="377"/>
      <c r="DNL4" s="377"/>
      <c r="DNM4" s="377"/>
      <c r="DNN4" s="377"/>
      <c r="DNO4" s="377"/>
      <c r="DNP4" s="377"/>
      <c r="DNQ4" s="377"/>
      <c r="DNR4" s="377"/>
      <c r="DNS4" s="377"/>
      <c r="DNT4" s="377"/>
      <c r="DNU4" s="377"/>
      <c r="DNV4" s="377"/>
      <c r="DNW4" s="377"/>
      <c r="DNX4" s="377"/>
      <c r="DNY4" s="377"/>
      <c r="DNZ4" s="377"/>
      <c r="DOA4" s="377"/>
      <c r="DOB4" s="377"/>
      <c r="DOC4" s="377"/>
      <c r="DOD4" s="377"/>
      <c r="DOE4" s="377"/>
      <c r="DOF4" s="377"/>
      <c r="DOG4" s="377"/>
      <c r="DOH4" s="377"/>
      <c r="DOI4" s="377"/>
      <c r="DOJ4" s="377"/>
      <c r="DOK4" s="377"/>
      <c r="DOL4" s="377"/>
      <c r="DOM4" s="377"/>
      <c r="DON4" s="377"/>
      <c r="DOO4" s="377"/>
      <c r="DOP4" s="377"/>
      <c r="DOQ4" s="377"/>
      <c r="DOR4" s="377"/>
      <c r="DOS4" s="377"/>
      <c r="DOT4" s="377"/>
      <c r="DOU4" s="377"/>
      <c r="DOV4" s="377"/>
      <c r="DOW4" s="377"/>
      <c r="DOX4" s="377"/>
      <c r="DOY4" s="377"/>
      <c r="DOZ4" s="377"/>
      <c r="DPA4" s="377"/>
      <c r="DPB4" s="377"/>
      <c r="DPC4" s="377"/>
      <c r="DPD4" s="377"/>
      <c r="DPE4" s="377"/>
      <c r="DPF4" s="377"/>
      <c r="DPG4" s="377"/>
      <c r="DPH4" s="377"/>
      <c r="DPI4" s="377"/>
      <c r="DPJ4" s="377"/>
      <c r="DPK4" s="377"/>
      <c r="DPL4" s="377"/>
      <c r="DPM4" s="377"/>
      <c r="DPN4" s="377"/>
      <c r="DPO4" s="377"/>
      <c r="DPP4" s="377"/>
      <c r="DPQ4" s="377"/>
      <c r="DPR4" s="377"/>
      <c r="DPS4" s="377"/>
      <c r="DPT4" s="377"/>
      <c r="DPU4" s="377"/>
      <c r="DPV4" s="377"/>
      <c r="DPW4" s="377"/>
      <c r="DPX4" s="377"/>
      <c r="DPY4" s="377"/>
      <c r="DPZ4" s="377"/>
      <c r="DQA4" s="377"/>
      <c r="DQB4" s="377"/>
      <c r="DQC4" s="377"/>
      <c r="DQD4" s="377"/>
      <c r="DQE4" s="377"/>
      <c r="DQF4" s="377"/>
      <c r="DQG4" s="377"/>
      <c r="DQH4" s="377"/>
      <c r="DQI4" s="377"/>
      <c r="DQJ4" s="377"/>
      <c r="DQK4" s="377"/>
      <c r="DQL4" s="377"/>
      <c r="DQM4" s="377"/>
      <c r="DQN4" s="377"/>
      <c r="DQO4" s="377"/>
      <c r="DQP4" s="377"/>
      <c r="DQQ4" s="377"/>
      <c r="DQR4" s="377"/>
      <c r="DQS4" s="377"/>
      <c r="DQT4" s="377"/>
      <c r="DQU4" s="377"/>
      <c r="DQV4" s="377"/>
      <c r="DQW4" s="377"/>
      <c r="DQX4" s="377"/>
      <c r="DQY4" s="377"/>
      <c r="DQZ4" s="377"/>
      <c r="DRA4" s="377"/>
      <c r="DRB4" s="377"/>
      <c r="DRC4" s="377"/>
      <c r="DRD4" s="377"/>
      <c r="DRE4" s="377"/>
      <c r="DRF4" s="377"/>
      <c r="DRG4" s="377"/>
      <c r="DRH4" s="377"/>
      <c r="DRI4" s="377"/>
      <c r="DRJ4" s="377"/>
      <c r="DRK4" s="377"/>
      <c r="DRL4" s="377"/>
      <c r="DRM4" s="377"/>
      <c r="DRN4" s="377"/>
      <c r="DRO4" s="377"/>
      <c r="DRP4" s="377"/>
      <c r="DRQ4" s="377"/>
      <c r="DRR4" s="377"/>
      <c r="DRS4" s="377"/>
      <c r="DRT4" s="377"/>
      <c r="DRU4" s="377"/>
      <c r="DRV4" s="377"/>
      <c r="DRW4" s="377"/>
      <c r="DRX4" s="377"/>
      <c r="DRY4" s="377"/>
      <c r="DRZ4" s="377"/>
      <c r="DSA4" s="377"/>
      <c r="DSB4" s="377"/>
      <c r="DSC4" s="377"/>
      <c r="DSD4" s="377"/>
      <c r="DSE4" s="377"/>
      <c r="DSF4" s="377"/>
      <c r="DSG4" s="377"/>
      <c r="DSH4" s="377"/>
      <c r="DSI4" s="377"/>
      <c r="DSJ4" s="377"/>
      <c r="DSK4" s="377"/>
      <c r="DSL4" s="377"/>
      <c r="DSM4" s="377"/>
      <c r="DSN4" s="377"/>
      <c r="DSO4" s="377"/>
      <c r="DSP4" s="377"/>
      <c r="DSQ4" s="377"/>
      <c r="DSR4" s="377"/>
      <c r="DSS4" s="377"/>
      <c r="DST4" s="377"/>
      <c r="DSU4" s="377"/>
      <c r="DSV4" s="377"/>
      <c r="DSW4" s="377"/>
      <c r="DSX4" s="377"/>
      <c r="DSY4" s="377"/>
      <c r="DSZ4" s="377"/>
      <c r="DTA4" s="377"/>
      <c r="DTB4" s="377"/>
      <c r="DTC4" s="377"/>
      <c r="DTD4" s="377"/>
      <c r="DTE4" s="377"/>
      <c r="DTF4" s="377"/>
      <c r="DTG4" s="377"/>
      <c r="DTH4" s="377"/>
      <c r="DTI4" s="377"/>
      <c r="DTJ4" s="377"/>
      <c r="DTK4" s="377"/>
      <c r="DTL4" s="377"/>
      <c r="DTM4" s="377"/>
      <c r="DTN4" s="377"/>
      <c r="DTO4" s="377"/>
      <c r="DTP4" s="377"/>
      <c r="DTQ4" s="377"/>
      <c r="DTR4" s="377"/>
      <c r="DTS4" s="377"/>
      <c r="DTT4" s="377"/>
      <c r="DTU4" s="377"/>
      <c r="DTV4" s="377"/>
      <c r="DTW4" s="377"/>
      <c r="DTX4" s="377"/>
      <c r="DTY4" s="377"/>
      <c r="DTZ4" s="377"/>
      <c r="DUA4" s="377"/>
      <c r="DUB4" s="377"/>
      <c r="DUC4" s="377"/>
      <c r="DUD4" s="377"/>
      <c r="DUE4" s="377"/>
      <c r="DUF4" s="377"/>
      <c r="DUG4" s="377"/>
      <c r="DUH4" s="377"/>
      <c r="DUI4" s="377"/>
      <c r="DUJ4" s="377"/>
      <c r="DUK4" s="377"/>
      <c r="DUL4" s="377"/>
      <c r="DUM4" s="377"/>
      <c r="DUN4" s="377"/>
      <c r="DUO4" s="377"/>
      <c r="DUP4" s="377"/>
      <c r="DUQ4" s="377"/>
      <c r="DUR4" s="377"/>
      <c r="DUS4" s="377"/>
      <c r="DUT4" s="377"/>
      <c r="DUU4" s="377"/>
      <c r="DUV4" s="377"/>
      <c r="DUW4" s="377"/>
      <c r="DUX4" s="377"/>
      <c r="DUY4" s="377"/>
      <c r="DUZ4" s="377"/>
      <c r="DVA4" s="377"/>
      <c r="DVB4" s="377"/>
      <c r="DVC4" s="377"/>
      <c r="DVD4" s="377"/>
      <c r="DVE4" s="377"/>
      <c r="DVF4" s="377"/>
      <c r="DVG4" s="377"/>
      <c r="DVH4" s="377"/>
      <c r="DVI4" s="377"/>
      <c r="DVJ4" s="377"/>
      <c r="DVK4" s="377"/>
      <c r="DVL4" s="377"/>
      <c r="DVM4" s="377"/>
      <c r="DVN4" s="377"/>
      <c r="DVO4" s="377"/>
      <c r="DVP4" s="377"/>
      <c r="DVQ4" s="377"/>
      <c r="DVR4" s="377"/>
      <c r="DVS4" s="377"/>
      <c r="DVT4" s="377"/>
      <c r="DVU4" s="377"/>
      <c r="DVV4" s="377"/>
      <c r="DVW4" s="377"/>
      <c r="DVX4" s="377"/>
      <c r="DVY4" s="377"/>
      <c r="DVZ4" s="377"/>
      <c r="DWA4" s="377"/>
      <c r="DWB4" s="377"/>
      <c r="DWC4" s="377"/>
      <c r="DWD4" s="377"/>
      <c r="DWE4" s="377"/>
      <c r="DWF4" s="377"/>
      <c r="DWG4" s="377"/>
      <c r="DWH4" s="377"/>
      <c r="DWI4" s="377"/>
      <c r="DWJ4" s="377"/>
      <c r="DWK4" s="377"/>
      <c r="DWL4" s="377"/>
      <c r="DWM4" s="377"/>
      <c r="DWN4" s="377"/>
      <c r="DWO4" s="377"/>
      <c r="DWP4" s="377"/>
      <c r="DWQ4" s="377"/>
      <c r="DWR4" s="377"/>
      <c r="DWS4" s="377"/>
      <c r="DWT4" s="377"/>
      <c r="DWU4" s="377"/>
      <c r="DWV4" s="377"/>
      <c r="DWW4" s="377"/>
      <c r="DWX4" s="377"/>
      <c r="DWY4" s="377"/>
      <c r="DWZ4" s="377"/>
      <c r="DXA4" s="377"/>
      <c r="DXB4" s="377"/>
      <c r="DXC4" s="377"/>
      <c r="DXD4" s="377"/>
      <c r="DXE4" s="377"/>
      <c r="DXF4" s="377"/>
      <c r="DXG4" s="377"/>
      <c r="DXH4" s="377"/>
      <c r="DXI4" s="377"/>
      <c r="DXJ4" s="377"/>
      <c r="DXK4" s="377"/>
      <c r="DXL4" s="377"/>
      <c r="DXM4" s="377"/>
      <c r="DXN4" s="377"/>
      <c r="DXO4" s="377"/>
      <c r="DXP4" s="377"/>
      <c r="DXQ4" s="377"/>
      <c r="DXR4" s="377"/>
      <c r="DXS4" s="377"/>
      <c r="DXT4" s="377"/>
      <c r="DXU4" s="377"/>
      <c r="DXV4" s="377"/>
      <c r="DXW4" s="377"/>
      <c r="DXX4" s="377"/>
      <c r="DXY4" s="377"/>
      <c r="DXZ4" s="377"/>
      <c r="DYA4" s="377"/>
      <c r="DYB4" s="377"/>
      <c r="DYC4" s="377"/>
      <c r="DYD4" s="377"/>
      <c r="DYE4" s="377"/>
      <c r="DYF4" s="377"/>
      <c r="DYG4" s="377"/>
      <c r="DYH4" s="377"/>
      <c r="DYI4" s="377"/>
      <c r="DYJ4" s="377"/>
      <c r="DYK4" s="377"/>
      <c r="DYL4" s="377"/>
      <c r="DYM4" s="377"/>
      <c r="DYN4" s="377"/>
      <c r="DYO4" s="377"/>
      <c r="DYP4" s="377"/>
      <c r="DYQ4" s="377"/>
      <c r="DYR4" s="377"/>
      <c r="DYS4" s="377"/>
      <c r="DYT4" s="377"/>
      <c r="DYU4" s="377"/>
      <c r="DYV4" s="377"/>
      <c r="DYW4" s="377"/>
      <c r="DYX4" s="377"/>
      <c r="DYY4" s="377"/>
      <c r="DYZ4" s="377"/>
      <c r="DZA4" s="377"/>
      <c r="DZB4" s="377"/>
      <c r="DZC4" s="377"/>
      <c r="DZD4" s="377"/>
      <c r="DZE4" s="377"/>
      <c r="DZF4" s="377"/>
      <c r="DZG4" s="377"/>
      <c r="DZH4" s="377"/>
      <c r="DZI4" s="377"/>
      <c r="DZJ4" s="377"/>
      <c r="DZK4" s="377"/>
      <c r="DZL4" s="377"/>
      <c r="DZM4" s="377"/>
      <c r="DZN4" s="377"/>
      <c r="DZO4" s="377"/>
      <c r="DZP4" s="377"/>
      <c r="DZQ4" s="377"/>
      <c r="DZR4" s="377"/>
      <c r="DZS4" s="377"/>
      <c r="DZT4" s="377"/>
      <c r="DZU4" s="377"/>
      <c r="DZV4" s="377"/>
      <c r="DZW4" s="377"/>
      <c r="DZX4" s="377"/>
      <c r="DZY4" s="377"/>
      <c r="DZZ4" s="377"/>
      <c r="EAA4" s="377"/>
      <c r="EAB4" s="377"/>
      <c r="EAC4" s="377"/>
      <c r="EAD4" s="377"/>
      <c r="EAE4" s="377"/>
      <c r="EAF4" s="377"/>
      <c r="EAG4" s="377"/>
      <c r="EAH4" s="377"/>
      <c r="EAI4" s="377"/>
      <c r="EAJ4" s="377"/>
      <c r="EAK4" s="377"/>
      <c r="EAL4" s="377"/>
      <c r="EAM4" s="377"/>
      <c r="EAN4" s="377"/>
      <c r="EAO4" s="377"/>
      <c r="EAP4" s="377"/>
      <c r="EAQ4" s="377"/>
      <c r="EAR4" s="377"/>
      <c r="EAS4" s="377"/>
      <c r="EAT4" s="377"/>
      <c r="EAU4" s="377"/>
      <c r="EAV4" s="377"/>
      <c r="EAW4" s="377"/>
      <c r="EAX4" s="377"/>
      <c r="EAY4" s="377"/>
      <c r="EAZ4" s="377"/>
      <c r="EBA4" s="377"/>
      <c r="EBB4" s="377"/>
      <c r="EBC4" s="377"/>
      <c r="EBD4" s="377"/>
      <c r="EBE4" s="377"/>
      <c r="EBF4" s="377"/>
      <c r="EBG4" s="377"/>
      <c r="EBH4" s="377"/>
      <c r="EBI4" s="377"/>
      <c r="EBJ4" s="377"/>
      <c r="EBK4" s="377"/>
      <c r="EBL4" s="377"/>
      <c r="EBM4" s="377"/>
      <c r="EBN4" s="377"/>
      <c r="EBO4" s="377"/>
      <c r="EBP4" s="377"/>
      <c r="EBQ4" s="377"/>
      <c r="EBR4" s="377"/>
      <c r="EBS4" s="377"/>
      <c r="EBT4" s="377"/>
      <c r="EBU4" s="377"/>
      <c r="EBV4" s="377"/>
      <c r="EBW4" s="377"/>
      <c r="EBX4" s="377"/>
      <c r="EBY4" s="377"/>
      <c r="EBZ4" s="377"/>
      <c r="ECA4" s="377"/>
      <c r="ECB4" s="377"/>
      <c r="ECC4" s="377"/>
      <c r="ECD4" s="377"/>
      <c r="ECE4" s="377"/>
      <c r="ECF4" s="377"/>
      <c r="ECG4" s="377"/>
      <c r="ECH4" s="377"/>
      <c r="ECI4" s="377"/>
      <c r="ECJ4" s="377"/>
      <c r="ECK4" s="377"/>
      <c r="ECL4" s="377"/>
      <c r="ECM4" s="377"/>
      <c r="ECN4" s="377"/>
      <c r="ECO4" s="377"/>
      <c r="ECP4" s="377"/>
      <c r="ECQ4" s="377"/>
      <c r="ECR4" s="377"/>
      <c r="ECS4" s="377"/>
      <c r="ECT4" s="377"/>
      <c r="ECU4" s="377"/>
      <c r="ECV4" s="377"/>
      <c r="ECW4" s="377"/>
      <c r="ECX4" s="377"/>
      <c r="ECY4" s="377"/>
      <c r="ECZ4" s="377"/>
      <c r="EDA4" s="377"/>
      <c r="EDB4" s="377"/>
      <c r="EDC4" s="377"/>
      <c r="EDD4" s="377"/>
      <c r="EDE4" s="377"/>
      <c r="EDF4" s="377"/>
      <c r="EDG4" s="377"/>
      <c r="EDH4" s="377"/>
      <c r="EDI4" s="377"/>
      <c r="EDJ4" s="377"/>
      <c r="EDK4" s="377"/>
      <c r="EDL4" s="377"/>
      <c r="EDM4" s="377"/>
      <c r="EDN4" s="377"/>
      <c r="EDO4" s="377"/>
      <c r="EDP4" s="377"/>
      <c r="EDQ4" s="377"/>
      <c r="EDR4" s="377"/>
      <c r="EDS4" s="377"/>
      <c r="EDT4" s="377"/>
      <c r="EDU4" s="377"/>
      <c r="EDV4" s="377"/>
      <c r="EDW4" s="377"/>
      <c r="EDX4" s="377"/>
      <c r="EDY4" s="377"/>
      <c r="EDZ4" s="377"/>
      <c r="EEA4" s="377"/>
      <c r="EEB4" s="377"/>
      <c r="EEC4" s="377"/>
      <c r="EED4" s="377"/>
      <c r="EEE4" s="377"/>
      <c r="EEF4" s="377"/>
      <c r="EEG4" s="377"/>
      <c r="EEH4" s="377"/>
      <c r="EEI4" s="377"/>
      <c r="EEJ4" s="377"/>
      <c r="EEK4" s="377"/>
      <c r="EEL4" s="377"/>
      <c r="EEM4" s="377"/>
      <c r="EEN4" s="377"/>
      <c r="EEO4" s="377"/>
      <c r="EEP4" s="377"/>
      <c r="EEQ4" s="377"/>
      <c r="EER4" s="377"/>
      <c r="EES4" s="377"/>
      <c r="EET4" s="377"/>
      <c r="EEU4" s="377"/>
      <c r="EEV4" s="377"/>
      <c r="EEW4" s="377"/>
      <c r="EEX4" s="377"/>
      <c r="EEY4" s="377"/>
      <c r="EEZ4" s="377"/>
      <c r="EFA4" s="377"/>
      <c r="EFB4" s="377"/>
      <c r="EFC4" s="377"/>
      <c r="EFD4" s="377"/>
      <c r="EFE4" s="377"/>
      <c r="EFF4" s="377"/>
      <c r="EFG4" s="377"/>
      <c r="EFH4" s="377"/>
      <c r="EFI4" s="377"/>
      <c r="EFJ4" s="377"/>
      <c r="EFK4" s="377"/>
      <c r="EFL4" s="377"/>
      <c r="EFM4" s="377"/>
      <c r="EFN4" s="377"/>
      <c r="EFO4" s="377"/>
      <c r="EFP4" s="377"/>
      <c r="EFQ4" s="377"/>
      <c r="EFR4" s="377"/>
      <c r="EFS4" s="377"/>
      <c r="EFT4" s="377"/>
      <c r="EFU4" s="377"/>
      <c r="EFV4" s="377"/>
      <c r="EFW4" s="377"/>
      <c r="EFX4" s="377"/>
      <c r="EFY4" s="377"/>
      <c r="EFZ4" s="377"/>
      <c r="EGA4" s="377"/>
      <c r="EGB4" s="377"/>
      <c r="EGC4" s="377"/>
      <c r="EGD4" s="377"/>
      <c r="EGE4" s="377"/>
      <c r="EGF4" s="377"/>
      <c r="EGG4" s="377"/>
      <c r="EGH4" s="377"/>
      <c r="EGI4" s="377"/>
      <c r="EGJ4" s="377"/>
      <c r="EGK4" s="377"/>
      <c r="EGL4" s="377"/>
      <c r="EGM4" s="377"/>
      <c r="EGN4" s="377"/>
      <c r="EGO4" s="377"/>
      <c r="EGP4" s="377"/>
      <c r="EGQ4" s="377"/>
      <c r="EGR4" s="377"/>
      <c r="EGS4" s="377"/>
      <c r="EGT4" s="377"/>
      <c r="EGU4" s="377"/>
      <c r="EGV4" s="377"/>
      <c r="EGW4" s="377"/>
      <c r="EGX4" s="377"/>
      <c r="EGY4" s="377"/>
      <c r="EGZ4" s="377"/>
      <c r="EHA4" s="377"/>
      <c r="EHB4" s="377"/>
      <c r="EHC4" s="377"/>
      <c r="EHD4" s="377"/>
      <c r="EHE4" s="377"/>
      <c r="EHF4" s="377"/>
      <c r="EHG4" s="377"/>
      <c r="EHH4" s="377"/>
      <c r="EHI4" s="377"/>
      <c r="EHJ4" s="377"/>
      <c r="EHK4" s="377"/>
      <c r="EHL4" s="377"/>
      <c r="EHM4" s="377"/>
      <c r="EHN4" s="377"/>
      <c r="EHO4" s="377"/>
      <c r="EHP4" s="377"/>
      <c r="EHQ4" s="377"/>
      <c r="EHR4" s="377"/>
      <c r="EHS4" s="377"/>
      <c r="EHT4" s="377"/>
      <c r="EHU4" s="377"/>
      <c r="EHV4" s="377"/>
      <c r="EHW4" s="377"/>
      <c r="EHX4" s="377"/>
      <c r="EHY4" s="377"/>
      <c r="EHZ4" s="377"/>
      <c r="EIA4" s="377"/>
      <c r="EIB4" s="377"/>
      <c r="EIC4" s="377"/>
      <c r="EID4" s="377"/>
      <c r="EIE4" s="377"/>
      <c r="EIF4" s="377"/>
      <c r="EIG4" s="377"/>
      <c r="EIH4" s="377"/>
      <c r="EII4" s="377"/>
      <c r="EIJ4" s="377"/>
      <c r="EIK4" s="377"/>
      <c r="EIL4" s="377"/>
      <c r="EIM4" s="377"/>
      <c r="EIN4" s="377"/>
      <c r="EIO4" s="377"/>
      <c r="EIP4" s="377"/>
      <c r="EIQ4" s="377"/>
      <c r="EIR4" s="377"/>
      <c r="EIS4" s="377"/>
      <c r="EIT4" s="377"/>
      <c r="EIU4" s="377"/>
      <c r="EIV4" s="377"/>
      <c r="EIW4" s="377"/>
      <c r="EIX4" s="377"/>
      <c r="EIY4" s="377"/>
      <c r="EIZ4" s="377"/>
      <c r="EJA4" s="377"/>
      <c r="EJB4" s="377"/>
      <c r="EJC4" s="377"/>
      <c r="EJD4" s="377"/>
      <c r="EJE4" s="377"/>
      <c r="EJF4" s="377"/>
      <c r="EJG4" s="377"/>
      <c r="EJH4" s="377"/>
      <c r="EJI4" s="377"/>
      <c r="EJJ4" s="377"/>
      <c r="EJK4" s="377"/>
      <c r="EJL4" s="377"/>
      <c r="EJM4" s="377"/>
      <c r="EJN4" s="377"/>
      <c r="EJO4" s="377"/>
      <c r="EJP4" s="377"/>
      <c r="EJQ4" s="377"/>
      <c r="EJR4" s="377"/>
      <c r="EJS4" s="377"/>
      <c r="EJT4" s="377"/>
      <c r="EJU4" s="377"/>
      <c r="EJV4" s="377"/>
      <c r="EJW4" s="377"/>
      <c r="EJX4" s="377"/>
      <c r="EJY4" s="377"/>
      <c r="EJZ4" s="377"/>
      <c r="EKA4" s="377"/>
      <c r="EKB4" s="377"/>
      <c r="EKC4" s="377"/>
      <c r="EKD4" s="377"/>
      <c r="EKE4" s="377"/>
      <c r="EKF4" s="377"/>
      <c r="EKG4" s="377"/>
      <c r="EKH4" s="377"/>
      <c r="EKI4" s="377"/>
      <c r="EKJ4" s="377"/>
      <c r="EKK4" s="377"/>
      <c r="EKL4" s="377"/>
      <c r="EKM4" s="377"/>
      <c r="EKN4" s="377"/>
      <c r="EKO4" s="377"/>
      <c r="EKP4" s="377"/>
      <c r="EKQ4" s="377"/>
      <c r="EKR4" s="377"/>
      <c r="EKS4" s="377"/>
      <c r="EKT4" s="377"/>
      <c r="EKU4" s="377"/>
      <c r="EKV4" s="377"/>
      <c r="EKW4" s="377"/>
      <c r="EKX4" s="377"/>
      <c r="EKY4" s="377"/>
      <c r="EKZ4" s="377"/>
      <c r="ELA4" s="377"/>
      <c r="ELB4" s="377"/>
      <c r="ELC4" s="377"/>
      <c r="ELD4" s="377"/>
      <c r="ELE4" s="377"/>
      <c r="ELF4" s="377"/>
      <c r="ELG4" s="377"/>
      <c r="ELH4" s="377"/>
      <c r="ELI4" s="377"/>
      <c r="ELJ4" s="377"/>
      <c r="ELK4" s="377"/>
      <c r="ELL4" s="377"/>
      <c r="ELM4" s="377"/>
      <c r="ELN4" s="377"/>
      <c r="ELO4" s="377"/>
      <c r="ELP4" s="377"/>
      <c r="ELQ4" s="377"/>
      <c r="ELR4" s="377"/>
      <c r="ELS4" s="377"/>
      <c r="ELT4" s="377"/>
      <c r="ELU4" s="377"/>
      <c r="ELV4" s="377"/>
      <c r="ELW4" s="377"/>
      <c r="ELX4" s="377"/>
      <c r="ELY4" s="377"/>
      <c r="ELZ4" s="377"/>
      <c r="EMA4" s="377"/>
      <c r="EMB4" s="377"/>
      <c r="EMC4" s="377"/>
      <c r="EMD4" s="377"/>
      <c r="EME4" s="377"/>
      <c r="EMF4" s="377"/>
      <c r="EMG4" s="377"/>
      <c r="EMH4" s="377"/>
      <c r="EMI4" s="377"/>
      <c r="EMJ4" s="377"/>
      <c r="EMK4" s="377"/>
      <c r="EML4" s="377"/>
      <c r="EMM4" s="377"/>
      <c r="EMN4" s="377"/>
      <c r="EMO4" s="377"/>
      <c r="EMP4" s="377"/>
      <c r="EMQ4" s="377"/>
      <c r="EMR4" s="377"/>
      <c r="EMS4" s="377"/>
      <c r="EMT4" s="377"/>
      <c r="EMU4" s="377"/>
      <c r="EMV4" s="377"/>
      <c r="EMW4" s="377"/>
      <c r="EMX4" s="377"/>
      <c r="EMY4" s="377"/>
      <c r="EMZ4" s="377"/>
      <c r="ENA4" s="377"/>
      <c r="ENB4" s="377"/>
      <c r="ENC4" s="377"/>
      <c r="END4" s="377"/>
      <c r="ENE4" s="377"/>
      <c r="ENF4" s="377"/>
      <c r="ENG4" s="377"/>
      <c r="ENH4" s="377"/>
      <c r="ENI4" s="377"/>
      <c r="ENJ4" s="377"/>
      <c r="ENK4" s="377"/>
      <c r="ENL4" s="377"/>
      <c r="ENM4" s="377"/>
      <c r="ENN4" s="377"/>
      <c r="ENO4" s="377"/>
      <c r="ENP4" s="377"/>
      <c r="ENQ4" s="377"/>
      <c r="ENR4" s="377"/>
      <c r="ENS4" s="377"/>
      <c r="ENT4" s="377"/>
      <c r="ENU4" s="377"/>
      <c r="ENV4" s="377"/>
      <c r="ENW4" s="377"/>
      <c r="ENX4" s="377"/>
      <c r="ENY4" s="377"/>
      <c r="ENZ4" s="377"/>
      <c r="EOA4" s="377"/>
      <c r="EOB4" s="377"/>
      <c r="EOC4" s="377"/>
      <c r="EOD4" s="377"/>
      <c r="EOE4" s="377"/>
      <c r="EOF4" s="377"/>
      <c r="EOG4" s="377"/>
      <c r="EOH4" s="377"/>
      <c r="EOI4" s="377"/>
      <c r="EOJ4" s="377"/>
      <c r="EOK4" s="377"/>
      <c r="EOL4" s="377"/>
      <c r="EOM4" s="377"/>
      <c r="EON4" s="377"/>
      <c r="EOO4" s="377"/>
      <c r="EOP4" s="377"/>
      <c r="EOQ4" s="377"/>
      <c r="EOR4" s="377"/>
      <c r="EOS4" s="377"/>
      <c r="EOT4" s="377"/>
      <c r="EOU4" s="377"/>
      <c r="EOV4" s="377"/>
      <c r="EOW4" s="377"/>
      <c r="EOX4" s="377"/>
      <c r="EOY4" s="377"/>
      <c r="EOZ4" s="377"/>
      <c r="EPA4" s="377"/>
      <c r="EPB4" s="377"/>
      <c r="EPC4" s="377"/>
      <c r="EPD4" s="377"/>
      <c r="EPE4" s="377"/>
      <c r="EPF4" s="377"/>
      <c r="EPG4" s="377"/>
      <c r="EPH4" s="377"/>
      <c r="EPI4" s="377"/>
      <c r="EPJ4" s="377"/>
      <c r="EPK4" s="377"/>
      <c r="EPL4" s="377"/>
      <c r="EPM4" s="377"/>
      <c r="EPN4" s="377"/>
      <c r="EPO4" s="377"/>
      <c r="EPP4" s="377"/>
      <c r="EPQ4" s="377"/>
      <c r="EPR4" s="377"/>
      <c r="EPS4" s="377"/>
      <c r="EPT4" s="377"/>
      <c r="EPU4" s="377"/>
      <c r="EPV4" s="377"/>
      <c r="EPW4" s="377"/>
      <c r="EPX4" s="377"/>
      <c r="EPY4" s="377"/>
      <c r="EPZ4" s="377"/>
      <c r="EQA4" s="377"/>
      <c r="EQB4" s="377"/>
      <c r="EQC4" s="377"/>
      <c r="EQD4" s="377"/>
      <c r="EQE4" s="377"/>
      <c r="EQF4" s="377"/>
      <c r="EQG4" s="377"/>
      <c r="EQH4" s="377"/>
      <c r="EQI4" s="377"/>
      <c r="EQJ4" s="377"/>
      <c r="EQK4" s="377"/>
      <c r="EQL4" s="377"/>
      <c r="EQM4" s="377"/>
      <c r="EQN4" s="377"/>
      <c r="EQO4" s="377"/>
      <c r="EQP4" s="377"/>
      <c r="EQQ4" s="377"/>
      <c r="EQR4" s="377"/>
      <c r="EQS4" s="377"/>
      <c r="EQT4" s="377"/>
      <c r="EQU4" s="377"/>
      <c r="EQV4" s="377"/>
      <c r="EQW4" s="377"/>
      <c r="EQX4" s="377"/>
      <c r="EQY4" s="377"/>
      <c r="EQZ4" s="377"/>
      <c r="ERA4" s="377"/>
      <c r="ERB4" s="377"/>
      <c r="ERC4" s="377"/>
      <c r="ERD4" s="377"/>
      <c r="ERE4" s="377"/>
      <c r="ERF4" s="377"/>
      <c r="ERG4" s="377"/>
      <c r="ERH4" s="377"/>
      <c r="ERI4" s="377"/>
      <c r="ERJ4" s="377"/>
      <c r="ERK4" s="377"/>
      <c r="ERL4" s="377"/>
      <c r="ERM4" s="377"/>
      <c r="ERN4" s="377"/>
      <c r="ERO4" s="377"/>
      <c r="ERP4" s="377"/>
      <c r="ERQ4" s="377"/>
      <c r="ERR4" s="377"/>
      <c r="ERS4" s="377"/>
      <c r="ERT4" s="377"/>
      <c r="ERU4" s="377"/>
      <c r="ERV4" s="377"/>
      <c r="ERW4" s="377"/>
      <c r="ERX4" s="377"/>
      <c r="ERY4" s="377"/>
      <c r="ERZ4" s="377"/>
      <c r="ESA4" s="377"/>
      <c r="ESB4" s="377"/>
      <c r="ESC4" s="377"/>
      <c r="ESD4" s="377"/>
      <c r="ESE4" s="377"/>
      <c r="ESF4" s="377"/>
      <c r="ESG4" s="377"/>
      <c r="ESH4" s="377"/>
      <c r="ESI4" s="377"/>
      <c r="ESJ4" s="377"/>
      <c r="ESK4" s="377"/>
      <c r="ESL4" s="377"/>
      <c r="ESM4" s="377"/>
      <c r="ESN4" s="377"/>
      <c r="ESO4" s="377"/>
      <c r="ESP4" s="377"/>
      <c r="ESQ4" s="377"/>
      <c r="ESR4" s="377"/>
      <c r="ESS4" s="377"/>
      <c r="EST4" s="377"/>
      <c r="ESU4" s="377"/>
      <c r="ESV4" s="377"/>
      <c r="ESW4" s="377"/>
      <c r="ESX4" s="377"/>
      <c r="ESY4" s="377"/>
      <c r="ESZ4" s="377"/>
      <c r="ETA4" s="377"/>
      <c r="ETB4" s="377"/>
      <c r="ETC4" s="377"/>
      <c r="ETD4" s="377"/>
      <c r="ETE4" s="377"/>
      <c r="ETF4" s="377"/>
      <c r="ETG4" s="377"/>
      <c r="ETH4" s="377"/>
      <c r="ETI4" s="377"/>
      <c r="ETJ4" s="377"/>
      <c r="ETK4" s="377"/>
      <c r="ETL4" s="377"/>
      <c r="ETM4" s="377"/>
      <c r="ETN4" s="377"/>
      <c r="ETO4" s="377"/>
      <c r="ETP4" s="377"/>
      <c r="ETQ4" s="377"/>
      <c r="ETR4" s="377"/>
      <c r="ETS4" s="377"/>
      <c r="ETT4" s="377"/>
      <c r="ETU4" s="377"/>
      <c r="ETV4" s="377"/>
      <c r="ETW4" s="377"/>
      <c r="ETX4" s="377"/>
      <c r="ETY4" s="377"/>
      <c r="ETZ4" s="377"/>
      <c r="EUA4" s="377"/>
      <c r="EUB4" s="377"/>
      <c r="EUC4" s="377"/>
      <c r="EUD4" s="377"/>
      <c r="EUE4" s="377"/>
      <c r="EUF4" s="377"/>
      <c r="EUG4" s="377"/>
      <c r="EUH4" s="377"/>
      <c r="EUI4" s="377"/>
      <c r="EUJ4" s="377"/>
      <c r="EUK4" s="377"/>
      <c r="EUL4" s="377"/>
      <c r="EUM4" s="377"/>
      <c r="EUN4" s="377"/>
      <c r="EUO4" s="377"/>
      <c r="EUP4" s="377"/>
      <c r="EUQ4" s="377"/>
      <c r="EUR4" s="377"/>
      <c r="EUS4" s="377"/>
      <c r="EUT4" s="377"/>
      <c r="EUU4" s="377"/>
      <c r="EUV4" s="377"/>
      <c r="EUW4" s="377"/>
      <c r="EUX4" s="377"/>
      <c r="EUY4" s="377"/>
      <c r="EUZ4" s="377"/>
      <c r="EVA4" s="377"/>
      <c r="EVB4" s="377"/>
      <c r="EVC4" s="377"/>
      <c r="EVD4" s="377"/>
      <c r="EVE4" s="377"/>
      <c r="EVF4" s="377"/>
      <c r="EVG4" s="377"/>
      <c r="EVH4" s="377"/>
      <c r="EVI4" s="377"/>
      <c r="EVJ4" s="377"/>
      <c r="EVK4" s="377"/>
      <c r="EVL4" s="377"/>
      <c r="EVM4" s="377"/>
      <c r="EVN4" s="377"/>
      <c r="EVO4" s="377"/>
      <c r="EVP4" s="377"/>
      <c r="EVQ4" s="377"/>
      <c r="EVR4" s="377"/>
      <c r="EVS4" s="377"/>
      <c r="EVT4" s="377"/>
      <c r="EVU4" s="377"/>
      <c r="EVV4" s="377"/>
      <c r="EVW4" s="377"/>
      <c r="EVX4" s="377"/>
      <c r="EVY4" s="377"/>
      <c r="EVZ4" s="377"/>
      <c r="EWA4" s="377"/>
      <c r="EWB4" s="377"/>
      <c r="EWC4" s="377"/>
      <c r="EWD4" s="377"/>
      <c r="EWE4" s="377"/>
      <c r="EWF4" s="377"/>
      <c r="EWG4" s="377"/>
      <c r="EWH4" s="377"/>
      <c r="EWI4" s="377"/>
      <c r="EWJ4" s="377"/>
      <c r="EWK4" s="377"/>
      <c r="EWL4" s="377"/>
      <c r="EWM4" s="377"/>
      <c r="EWN4" s="377"/>
      <c r="EWO4" s="377"/>
      <c r="EWP4" s="377"/>
      <c r="EWQ4" s="377"/>
      <c r="EWR4" s="377"/>
      <c r="EWS4" s="377"/>
      <c r="EWT4" s="377"/>
      <c r="EWU4" s="377"/>
      <c r="EWV4" s="377"/>
      <c r="EWW4" s="377"/>
      <c r="EWX4" s="377"/>
      <c r="EWY4" s="377"/>
      <c r="EWZ4" s="377"/>
      <c r="EXA4" s="377"/>
      <c r="EXB4" s="377"/>
      <c r="EXC4" s="377"/>
      <c r="EXD4" s="377"/>
      <c r="EXE4" s="377"/>
      <c r="EXF4" s="377"/>
      <c r="EXG4" s="377"/>
      <c r="EXH4" s="377"/>
      <c r="EXI4" s="377"/>
      <c r="EXJ4" s="377"/>
      <c r="EXK4" s="377"/>
      <c r="EXL4" s="377"/>
      <c r="EXM4" s="377"/>
      <c r="EXN4" s="377"/>
      <c r="EXO4" s="377"/>
      <c r="EXP4" s="377"/>
      <c r="EXQ4" s="377"/>
      <c r="EXR4" s="377"/>
      <c r="EXS4" s="377"/>
      <c r="EXT4" s="377"/>
      <c r="EXU4" s="377"/>
      <c r="EXV4" s="377"/>
      <c r="EXW4" s="377"/>
      <c r="EXX4" s="377"/>
      <c r="EXY4" s="377"/>
      <c r="EXZ4" s="377"/>
      <c r="EYA4" s="377"/>
      <c r="EYB4" s="377"/>
      <c r="EYC4" s="377"/>
      <c r="EYD4" s="377"/>
      <c r="EYE4" s="377"/>
      <c r="EYF4" s="377"/>
      <c r="EYG4" s="377"/>
      <c r="EYH4" s="377"/>
      <c r="EYI4" s="377"/>
      <c r="EYJ4" s="377"/>
      <c r="EYK4" s="377"/>
      <c r="EYL4" s="377"/>
      <c r="EYM4" s="377"/>
      <c r="EYN4" s="377"/>
      <c r="EYO4" s="377"/>
      <c r="EYP4" s="377"/>
      <c r="EYQ4" s="377"/>
      <c r="EYR4" s="377"/>
      <c r="EYS4" s="377"/>
      <c r="EYT4" s="377"/>
      <c r="EYU4" s="377"/>
      <c r="EYV4" s="377"/>
      <c r="EYW4" s="377"/>
      <c r="EYX4" s="377"/>
      <c r="EYY4" s="377"/>
      <c r="EYZ4" s="377"/>
      <c r="EZA4" s="377"/>
      <c r="EZB4" s="377"/>
      <c r="EZC4" s="377"/>
      <c r="EZD4" s="377"/>
      <c r="EZE4" s="377"/>
      <c r="EZF4" s="377"/>
      <c r="EZG4" s="377"/>
      <c r="EZH4" s="377"/>
      <c r="EZI4" s="377"/>
      <c r="EZJ4" s="377"/>
      <c r="EZK4" s="377"/>
      <c r="EZL4" s="377"/>
      <c r="EZM4" s="377"/>
      <c r="EZN4" s="377"/>
      <c r="EZO4" s="377"/>
      <c r="EZP4" s="377"/>
      <c r="EZQ4" s="377"/>
      <c r="EZR4" s="377"/>
      <c r="EZS4" s="377"/>
      <c r="EZT4" s="377"/>
      <c r="EZU4" s="377"/>
      <c r="EZV4" s="377"/>
      <c r="EZW4" s="377"/>
      <c r="EZX4" s="377"/>
      <c r="EZY4" s="377"/>
      <c r="EZZ4" s="377"/>
      <c r="FAA4" s="377"/>
      <c r="FAB4" s="377"/>
      <c r="FAC4" s="377"/>
      <c r="FAD4" s="377"/>
      <c r="FAE4" s="377"/>
      <c r="FAF4" s="377"/>
      <c r="FAG4" s="377"/>
      <c r="FAH4" s="377"/>
      <c r="FAI4" s="377"/>
      <c r="FAJ4" s="377"/>
      <c r="FAK4" s="377"/>
      <c r="FAL4" s="377"/>
      <c r="FAM4" s="377"/>
      <c r="FAN4" s="377"/>
      <c r="FAO4" s="377"/>
      <c r="FAP4" s="377"/>
      <c r="FAQ4" s="377"/>
      <c r="FAR4" s="377"/>
      <c r="FAS4" s="377"/>
      <c r="FAT4" s="377"/>
      <c r="FAU4" s="377"/>
      <c r="FAV4" s="377"/>
      <c r="FAW4" s="377"/>
      <c r="FAX4" s="377"/>
      <c r="FAY4" s="377"/>
      <c r="FAZ4" s="377"/>
      <c r="FBA4" s="377"/>
      <c r="FBB4" s="377"/>
      <c r="FBC4" s="377"/>
      <c r="FBD4" s="377"/>
      <c r="FBE4" s="377"/>
      <c r="FBF4" s="377"/>
      <c r="FBG4" s="377"/>
      <c r="FBH4" s="377"/>
      <c r="FBI4" s="377"/>
      <c r="FBJ4" s="377"/>
      <c r="FBK4" s="377"/>
      <c r="FBL4" s="377"/>
      <c r="FBM4" s="377"/>
      <c r="FBN4" s="377"/>
      <c r="FBO4" s="377"/>
      <c r="FBP4" s="377"/>
      <c r="FBQ4" s="377"/>
      <c r="FBR4" s="377"/>
      <c r="FBS4" s="377"/>
      <c r="FBT4" s="377"/>
      <c r="FBU4" s="377"/>
      <c r="FBV4" s="377"/>
      <c r="FBW4" s="377"/>
      <c r="FBX4" s="377"/>
      <c r="FBY4" s="377"/>
      <c r="FBZ4" s="377"/>
      <c r="FCA4" s="377"/>
      <c r="FCB4" s="377"/>
      <c r="FCC4" s="377"/>
      <c r="FCD4" s="377"/>
      <c r="FCE4" s="377"/>
      <c r="FCF4" s="377"/>
      <c r="FCG4" s="377"/>
      <c r="FCH4" s="377"/>
      <c r="FCI4" s="377"/>
      <c r="FCJ4" s="377"/>
      <c r="FCK4" s="377"/>
      <c r="FCL4" s="377"/>
      <c r="FCM4" s="377"/>
      <c r="FCN4" s="377"/>
      <c r="FCO4" s="377"/>
      <c r="FCP4" s="377"/>
      <c r="FCQ4" s="377"/>
      <c r="FCR4" s="377"/>
      <c r="FCS4" s="377"/>
      <c r="FCT4" s="377"/>
      <c r="FCU4" s="377"/>
      <c r="FCV4" s="377"/>
      <c r="FCW4" s="377"/>
      <c r="FCX4" s="377"/>
      <c r="FCY4" s="377"/>
      <c r="FCZ4" s="377"/>
      <c r="FDA4" s="377"/>
      <c r="FDB4" s="377"/>
      <c r="FDC4" s="377"/>
      <c r="FDD4" s="377"/>
      <c r="FDE4" s="377"/>
      <c r="FDF4" s="377"/>
      <c r="FDG4" s="377"/>
      <c r="FDH4" s="377"/>
      <c r="FDI4" s="377"/>
      <c r="FDJ4" s="377"/>
      <c r="FDK4" s="377"/>
      <c r="FDL4" s="377"/>
      <c r="FDM4" s="377"/>
      <c r="FDN4" s="377"/>
      <c r="FDO4" s="377"/>
      <c r="FDP4" s="377"/>
      <c r="FDQ4" s="377"/>
      <c r="FDR4" s="377"/>
      <c r="FDS4" s="377"/>
      <c r="FDT4" s="377"/>
      <c r="FDU4" s="377"/>
      <c r="FDV4" s="377"/>
      <c r="FDW4" s="377"/>
      <c r="FDX4" s="377"/>
      <c r="FDY4" s="377"/>
      <c r="FDZ4" s="377"/>
      <c r="FEA4" s="377"/>
      <c r="FEB4" s="377"/>
      <c r="FEC4" s="377"/>
      <c r="FED4" s="377"/>
      <c r="FEE4" s="377"/>
      <c r="FEF4" s="377"/>
      <c r="FEG4" s="377"/>
      <c r="FEH4" s="377"/>
      <c r="FEI4" s="377"/>
      <c r="FEJ4" s="377"/>
      <c r="FEK4" s="377"/>
      <c r="FEL4" s="377"/>
      <c r="FEM4" s="377"/>
      <c r="FEN4" s="377"/>
      <c r="FEO4" s="377"/>
      <c r="FEP4" s="377"/>
      <c r="FEQ4" s="377"/>
      <c r="FER4" s="377"/>
      <c r="FES4" s="377"/>
      <c r="FET4" s="377"/>
      <c r="FEU4" s="377"/>
      <c r="FEV4" s="377"/>
      <c r="FEW4" s="377"/>
      <c r="FEX4" s="377"/>
      <c r="FEY4" s="377"/>
      <c r="FEZ4" s="377"/>
      <c r="FFA4" s="377"/>
      <c r="FFB4" s="377"/>
      <c r="FFC4" s="377"/>
      <c r="FFD4" s="377"/>
      <c r="FFE4" s="377"/>
      <c r="FFF4" s="377"/>
      <c r="FFG4" s="377"/>
      <c r="FFH4" s="377"/>
      <c r="FFI4" s="377"/>
      <c r="FFJ4" s="377"/>
      <c r="FFK4" s="377"/>
      <c r="FFL4" s="377"/>
      <c r="FFM4" s="377"/>
      <c r="FFN4" s="377"/>
      <c r="FFO4" s="377"/>
      <c r="FFP4" s="377"/>
      <c r="FFQ4" s="377"/>
      <c r="FFR4" s="377"/>
      <c r="FFS4" s="377"/>
      <c r="FFT4" s="377"/>
      <c r="FFU4" s="377"/>
      <c r="FFV4" s="377"/>
      <c r="FFW4" s="377"/>
      <c r="FFX4" s="377"/>
      <c r="FFY4" s="377"/>
      <c r="FFZ4" s="377"/>
      <c r="FGA4" s="377"/>
      <c r="FGB4" s="377"/>
      <c r="FGC4" s="377"/>
      <c r="FGD4" s="377"/>
      <c r="FGE4" s="377"/>
      <c r="FGF4" s="377"/>
      <c r="FGG4" s="377"/>
      <c r="FGH4" s="377"/>
      <c r="FGI4" s="377"/>
      <c r="FGJ4" s="377"/>
      <c r="FGK4" s="377"/>
      <c r="FGL4" s="377"/>
      <c r="FGM4" s="377"/>
      <c r="FGN4" s="377"/>
      <c r="FGO4" s="377"/>
      <c r="FGP4" s="377"/>
      <c r="FGQ4" s="377"/>
      <c r="FGR4" s="377"/>
      <c r="FGS4" s="377"/>
      <c r="FGT4" s="377"/>
      <c r="FGU4" s="377"/>
      <c r="FGV4" s="377"/>
      <c r="FGW4" s="377"/>
      <c r="FGX4" s="377"/>
      <c r="FGY4" s="377"/>
      <c r="FGZ4" s="377"/>
      <c r="FHA4" s="377"/>
      <c r="FHB4" s="377"/>
      <c r="FHC4" s="377"/>
      <c r="FHD4" s="377"/>
      <c r="FHE4" s="377"/>
      <c r="FHF4" s="377"/>
      <c r="FHG4" s="377"/>
      <c r="FHH4" s="377"/>
      <c r="FHI4" s="377"/>
      <c r="FHJ4" s="377"/>
      <c r="FHK4" s="377"/>
      <c r="FHL4" s="377"/>
      <c r="FHM4" s="377"/>
      <c r="FHN4" s="377"/>
      <c r="FHO4" s="377"/>
      <c r="FHP4" s="377"/>
      <c r="FHQ4" s="377"/>
      <c r="FHR4" s="377"/>
      <c r="FHS4" s="377"/>
      <c r="FHT4" s="377"/>
      <c r="FHU4" s="377"/>
      <c r="FHV4" s="377"/>
      <c r="FHW4" s="377"/>
      <c r="FHX4" s="377"/>
      <c r="FHY4" s="377"/>
      <c r="FHZ4" s="377"/>
      <c r="FIA4" s="377"/>
      <c r="FIB4" s="377"/>
      <c r="FIC4" s="377"/>
      <c r="FID4" s="377"/>
      <c r="FIE4" s="377"/>
      <c r="FIF4" s="377"/>
      <c r="FIG4" s="377"/>
      <c r="FIH4" s="377"/>
      <c r="FII4" s="377"/>
      <c r="FIJ4" s="377"/>
      <c r="FIK4" s="377"/>
      <c r="FIL4" s="377"/>
      <c r="FIM4" s="377"/>
      <c r="FIN4" s="377"/>
      <c r="FIO4" s="377"/>
      <c r="FIP4" s="377"/>
      <c r="FIQ4" s="377"/>
      <c r="FIR4" s="377"/>
      <c r="FIS4" s="377"/>
      <c r="FIT4" s="377"/>
      <c r="FIU4" s="377"/>
      <c r="FIV4" s="377"/>
      <c r="FIW4" s="377"/>
      <c r="FIX4" s="377"/>
      <c r="FIY4" s="377"/>
      <c r="FIZ4" s="377"/>
      <c r="FJA4" s="377"/>
      <c r="FJB4" s="377"/>
      <c r="FJC4" s="377"/>
      <c r="FJD4" s="377"/>
      <c r="FJE4" s="377"/>
      <c r="FJF4" s="377"/>
      <c r="FJG4" s="377"/>
      <c r="FJH4" s="377"/>
      <c r="FJI4" s="377"/>
      <c r="FJJ4" s="377"/>
      <c r="FJK4" s="377"/>
      <c r="FJL4" s="377"/>
      <c r="FJM4" s="377"/>
      <c r="FJN4" s="377"/>
      <c r="FJO4" s="377"/>
      <c r="FJP4" s="377"/>
      <c r="FJQ4" s="377"/>
      <c r="FJR4" s="377"/>
      <c r="FJS4" s="377"/>
      <c r="FJT4" s="377"/>
      <c r="FJU4" s="377"/>
      <c r="FJV4" s="377"/>
      <c r="FJW4" s="377"/>
      <c r="FJX4" s="377"/>
      <c r="FJY4" s="377"/>
      <c r="FJZ4" s="377"/>
      <c r="FKA4" s="377"/>
      <c r="FKB4" s="377"/>
      <c r="FKC4" s="377"/>
      <c r="FKD4" s="377"/>
      <c r="FKE4" s="377"/>
      <c r="FKF4" s="377"/>
      <c r="FKG4" s="377"/>
      <c r="FKH4" s="377"/>
      <c r="FKI4" s="377"/>
      <c r="FKJ4" s="377"/>
      <c r="FKK4" s="377"/>
      <c r="FKL4" s="377"/>
      <c r="FKM4" s="377"/>
      <c r="FKN4" s="377"/>
      <c r="FKO4" s="377"/>
      <c r="FKP4" s="377"/>
      <c r="FKQ4" s="377"/>
      <c r="FKR4" s="377"/>
      <c r="FKS4" s="377"/>
      <c r="FKT4" s="377"/>
      <c r="FKU4" s="377"/>
      <c r="FKV4" s="377"/>
      <c r="FKW4" s="377"/>
      <c r="FKX4" s="377"/>
      <c r="FKY4" s="377"/>
      <c r="FKZ4" s="377"/>
      <c r="FLA4" s="377"/>
      <c r="FLB4" s="377"/>
      <c r="FLC4" s="377"/>
      <c r="FLD4" s="377"/>
      <c r="FLE4" s="377"/>
      <c r="FLF4" s="377"/>
      <c r="FLG4" s="377"/>
      <c r="FLH4" s="377"/>
      <c r="FLI4" s="377"/>
      <c r="FLJ4" s="377"/>
      <c r="FLK4" s="377"/>
      <c r="FLL4" s="377"/>
      <c r="FLM4" s="377"/>
      <c r="FLN4" s="377"/>
      <c r="FLO4" s="377"/>
      <c r="FLP4" s="377"/>
      <c r="FLQ4" s="377"/>
      <c r="FLR4" s="377"/>
      <c r="FLS4" s="377"/>
      <c r="FLT4" s="377"/>
      <c r="FLU4" s="377"/>
      <c r="FLV4" s="377"/>
      <c r="FLW4" s="377"/>
      <c r="FLX4" s="377"/>
      <c r="FLY4" s="377"/>
      <c r="FLZ4" s="377"/>
      <c r="FMA4" s="377"/>
      <c r="FMB4" s="377"/>
      <c r="FMC4" s="377"/>
      <c r="FMD4" s="377"/>
      <c r="FME4" s="377"/>
      <c r="FMF4" s="377"/>
      <c r="FMG4" s="377"/>
      <c r="FMH4" s="377"/>
      <c r="FMI4" s="377"/>
      <c r="FMJ4" s="377"/>
      <c r="FMK4" s="377"/>
      <c r="FML4" s="377"/>
      <c r="FMM4" s="377"/>
      <c r="FMN4" s="377"/>
      <c r="FMO4" s="377"/>
      <c r="FMP4" s="377"/>
      <c r="FMQ4" s="377"/>
      <c r="FMR4" s="377"/>
      <c r="FMS4" s="377"/>
      <c r="FMT4" s="377"/>
      <c r="FMU4" s="377"/>
      <c r="FMV4" s="377"/>
      <c r="FMW4" s="377"/>
      <c r="FMX4" s="377"/>
      <c r="FMY4" s="377"/>
      <c r="FMZ4" s="377"/>
      <c r="FNA4" s="377"/>
      <c r="FNB4" s="377"/>
      <c r="FNC4" s="377"/>
      <c r="FND4" s="377"/>
      <c r="FNE4" s="377"/>
      <c r="FNF4" s="377"/>
      <c r="FNG4" s="377"/>
      <c r="FNH4" s="377"/>
      <c r="FNI4" s="377"/>
      <c r="FNJ4" s="377"/>
      <c r="FNK4" s="377"/>
      <c r="FNL4" s="377"/>
      <c r="FNM4" s="377"/>
      <c r="FNN4" s="377"/>
      <c r="FNO4" s="377"/>
      <c r="FNP4" s="377"/>
      <c r="FNQ4" s="377"/>
      <c r="FNR4" s="377"/>
      <c r="FNS4" s="377"/>
      <c r="FNT4" s="377"/>
      <c r="FNU4" s="377"/>
      <c r="FNV4" s="377"/>
      <c r="FNW4" s="377"/>
      <c r="FNX4" s="377"/>
      <c r="FNY4" s="377"/>
      <c r="FNZ4" s="377"/>
      <c r="FOA4" s="377"/>
      <c r="FOB4" s="377"/>
      <c r="FOC4" s="377"/>
      <c r="FOD4" s="377"/>
      <c r="FOE4" s="377"/>
      <c r="FOF4" s="377"/>
      <c r="FOG4" s="377"/>
      <c r="FOH4" s="377"/>
      <c r="FOI4" s="377"/>
      <c r="FOJ4" s="377"/>
      <c r="FOK4" s="377"/>
      <c r="FOL4" s="377"/>
      <c r="FOM4" s="377"/>
      <c r="FON4" s="377"/>
      <c r="FOO4" s="377"/>
      <c r="FOP4" s="377"/>
      <c r="FOQ4" s="377"/>
      <c r="FOR4" s="377"/>
      <c r="FOS4" s="377"/>
      <c r="FOT4" s="377"/>
      <c r="FOU4" s="377"/>
      <c r="FOV4" s="377"/>
      <c r="FOW4" s="377"/>
      <c r="FOX4" s="377"/>
      <c r="FOY4" s="377"/>
      <c r="FOZ4" s="377"/>
      <c r="FPA4" s="377"/>
      <c r="FPB4" s="377"/>
      <c r="FPC4" s="377"/>
      <c r="FPD4" s="377"/>
      <c r="FPE4" s="377"/>
      <c r="FPF4" s="377"/>
      <c r="FPG4" s="377"/>
      <c r="FPH4" s="377"/>
      <c r="FPI4" s="377"/>
      <c r="FPJ4" s="377"/>
      <c r="FPK4" s="377"/>
      <c r="FPL4" s="377"/>
      <c r="FPM4" s="377"/>
      <c r="FPN4" s="377"/>
      <c r="FPO4" s="377"/>
      <c r="FPP4" s="377"/>
      <c r="FPQ4" s="377"/>
      <c r="FPR4" s="377"/>
      <c r="FPS4" s="377"/>
      <c r="FPT4" s="377"/>
      <c r="FPU4" s="377"/>
      <c r="FPV4" s="377"/>
      <c r="FPW4" s="377"/>
      <c r="FPX4" s="377"/>
      <c r="FPY4" s="377"/>
      <c r="FPZ4" s="377"/>
      <c r="FQA4" s="377"/>
      <c r="FQB4" s="377"/>
      <c r="FQC4" s="377"/>
      <c r="FQD4" s="377"/>
      <c r="FQE4" s="377"/>
      <c r="FQF4" s="377"/>
      <c r="FQG4" s="377"/>
      <c r="FQH4" s="377"/>
      <c r="FQI4" s="377"/>
      <c r="FQJ4" s="377"/>
      <c r="FQK4" s="377"/>
      <c r="FQL4" s="377"/>
      <c r="FQM4" s="377"/>
      <c r="FQN4" s="377"/>
      <c r="FQO4" s="377"/>
      <c r="FQP4" s="377"/>
      <c r="FQQ4" s="377"/>
      <c r="FQR4" s="377"/>
      <c r="FQS4" s="377"/>
      <c r="FQT4" s="377"/>
      <c r="FQU4" s="377"/>
      <c r="FQV4" s="377"/>
      <c r="FQW4" s="377"/>
      <c r="FQX4" s="377"/>
      <c r="FQY4" s="377"/>
      <c r="FQZ4" s="377"/>
      <c r="FRA4" s="377"/>
      <c r="FRB4" s="377"/>
      <c r="FRC4" s="377"/>
      <c r="FRD4" s="377"/>
      <c r="FRE4" s="377"/>
      <c r="FRF4" s="377"/>
      <c r="FRG4" s="377"/>
      <c r="FRH4" s="377"/>
      <c r="FRI4" s="377"/>
      <c r="FRJ4" s="377"/>
      <c r="FRK4" s="377"/>
      <c r="FRL4" s="377"/>
      <c r="FRM4" s="377"/>
      <c r="FRN4" s="377"/>
      <c r="FRO4" s="377"/>
      <c r="FRP4" s="377"/>
      <c r="FRQ4" s="377"/>
      <c r="FRR4" s="377"/>
      <c r="FRS4" s="377"/>
      <c r="FRT4" s="377"/>
      <c r="FRU4" s="377"/>
      <c r="FRV4" s="377"/>
      <c r="FRW4" s="377"/>
      <c r="FRX4" s="377"/>
      <c r="FRY4" s="377"/>
      <c r="FRZ4" s="377"/>
      <c r="FSA4" s="377"/>
      <c r="FSB4" s="377"/>
      <c r="FSC4" s="377"/>
      <c r="FSD4" s="377"/>
      <c r="FSE4" s="377"/>
      <c r="FSF4" s="377"/>
      <c r="FSG4" s="377"/>
      <c r="FSH4" s="377"/>
      <c r="FSI4" s="377"/>
      <c r="FSJ4" s="377"/>
      <c r="FSK4" s="377"/>
      <c r="FSL4" s="377"/>
      <c r="FSM4" s="377"/>
      <c r="FSN4" s="377"/>
      <c r="FSO4" s="377"/>
      <c r="FSP4" s="377"/>
      <c r="FSQ4" s="377"/>
      <c r="FSR4" s="377"/>
      <c r="FSS4" s="377"/>
      <c r="FST4" s="377"/>
      <c r="FSU4" s="377"/>
      <c r="FSV4" s="377"/>
      <c r="FSW4" s="377"/>
      <c r="FSX4" s="377"/>
      <c r="FSY4" s="377"/>
      <c r="FSZ4" s="377"/>
      <c r="FTA4" s="377"/>
      <c r="FTB4" s="377"/>
      <c r="FTC4" s="377"/>
      <c r="FTD4" s="377"/>
      <c r="FTE4" s="377"/>
      <c r="FTF4" s="377"/>
      <c r="FTG4" s="377"/>
      <c r="FTH4" s="377"/>
      <c r="FTI4" s="377"/>
      <c r="FTJ4" s="377"/>
      <c r="FTK4" s="377"/>
      <c r="FTL4" s="377"/>
      <c r="FTM4" s="377"/>
      <c r="FTN4" s="377"/>
      <c r="FTO4" s="377"/>
      <c r="FTP4" s="377"/>
      <c r="FTQ4" s="377"/>
      <c r="FTR4" s="377"/>
      <c r="FTS4" s="377"/>
      <c r="FTT4" s="377"/>
      <c r="FTU4" s="377"/>
      <c r="FTV4" s="377"/>
      <c r="FTW4" s="377"/>
      <c r="FTX4" s="377"/>
      <c r="FTY4" s="377"/>
      <c r="FTZ4" s="377"/>
      <c r="FUA4" s="377"/>
      <c r="FUB4" s="377"/>
      <c r="FUC4" s="377"/>
      <c r="FUD4" s="377"/>
      <c r="FUE4" s="377"/>
      <c r="FUF4" s="377"/>
      <c r="FUG4" s="377"/>
      <c r="FUH4" s="377"/>
      <c r="FUI4" s="377"/>
      <c r="FUJ4" s="377"/>
      <c r="FUK4" s="377"/>
      <c r="FUL4" s="377"/>
      <c r="FUM4" s="377"/>
      <c r="FUN4" s="377"/>
      <c r="FUO4" s="377"/>
      <c r="FUP4" s="377"/>
      <c r="FUQ4" s="377"/>
      <c r="FUR4" s="377"/>
      <c r="FUS4" s="377"/>
      <c r="FUT4" s="377"/>
      <c r="FUU4" s="377"/>
      <c r="FUV4" s="377"/>
      <c r="FUW4" s="377"/>
      <c r="FUX4" s="377"/>
      <c r="FUY4" s="377"/>
      <c r="FUZ4" s="377"/>
      <c r="FVA4" s="377"/>
      <c r="FVB4" s="377"/>
      <c r="FVC4" s="377"/>
      <c r="FVD4" s="377"/>
      <c r="FVE4" s="377"/>
      <c r="FVF4" s="377"/>
      <c r="FVG4" s="377"/>
      <c r="FVH4" s="377"/>
      <c r="FVI4" s="377"/>
      <c r="FVJ4" s="377"/>
      <c r="FVK4" s="377"/>
      <c r="FVL4" s="377"/>
      <c r="FVM4" s="377"/>
      <c r="FVN4" s="377"/>
      <c r="FVO4" s="377"/>
      <c r="FVP4" s="377"/>
      <c r="FVQ4" s="377"/>
      <c r="FVR4" s="377"/>
      <c r="FVS4" s="377"/>
      <c r="FVT4" s="377"/>
      <c r="FVU4" s="377"/>
      <c r="FVV4" s="377"/>
      <c r="FVW4" s="377"/>
      <c r="FVX4" s="377"/>
      <c r="FVY4" s="377"/>
      <c r="FVZ4" s="377"/>
      <c r="FWA4" s="377"/>
      <c r="FWB4" s="377"/>
      <c r="FWC4" s="377"/>
      <c r="FWD4" s="377"/>
      <c r="FWE4" s="377"/>
      <c r="FWF4" s="377"/>
      <c r="FWG4" s="377"/>
      <c r="FWH4" s="377"/>
      <c r="FWI4" s="377"/>
      <c r="FWJ4" s="377"/>
      <c r="FWK4" s="377"/>
      <c r="FWL4" s="377"/>
      <c r="FWM4" s="377"/>
      <c r="FWN4" s="377"/>
      <c r="FWO4" s="377"/>
      <c r="FWP4" s="377"/>
      <c r="FWQ4" s="377"/>
      <c r="FWR4" s="377"/>
      <c r="FWS4" s="377"/>
      <c r="FWT4" s="377"/>
      <c r="FWU4" s="377"/>
      <c r="FWV4" s="377"/>
      <c r="FWW4" s="377"/>
      <c r="FWX4" s="377"/>
      <c r="FWY4" s="377"/>
      <c r="FWZ4" s="377"/>
      <c r="FXA4" s="377"/>
      <c r="FXB4" s="377"/>
      <c r="FXC4" s="377"/>
      <c r="FXD4" s="377"/>
      <c r="FXE4" s="377"/>
      <c r="FXF4" s="377"/>
      <c r="FXG4" s="377"/>
      <c r="FXH4" s="377"/>
      <c r="FXI4" s="377"/>
      <c r="FXJ4" s="377"/>
      <c r="FXK4" s="377"/>
      <c r="FXL4" s="377"/>
      <c r="FXM4" s="377"/>
      <c r="FXN4" s="377"/>
      <c r="FXO4" s="377"/>
      <c r="FXP4" s="377"/>
      <c r="FXQ4" s="377"/>
      <c r="FXR4" s="377"/>
      <c r="FXS4" s="377"/>
      <c r="FXT4" s="377"/>
      <c r="FXU4" s="377"/>
      <c r="FXV4" s="377"/>
      <c r="FXW4" s="377"/>
      <c r="FXX4" s="377"/>
      <c r="FXY4" s="377"/>
      <c r="FXZ4" s="377"/>
      <c r="FYA4" s="377"/>
      <c r="FYB4" s="377"/>
      <c r="FYC4" s="377"/>
      <c r="FYD4" s="377"/>
      <c r="FYE4" s="377"/>
      <c r="FYF4" s="377"/>
      <c r="FYG4" s="377"/>
      <c r="FYH4" s="377"/>
      <c r="FYI4" s="377"/>
      <c r="FYJ4" s="377"/>
      <c r="FYK4" s="377"/>
      <c r="FYL4" s="377"/>
      <c r="FYM4" s="377"/>
      <c r="FYN4" s="377"/>
      <c r="FYO4" s="377"/>
      <c r="FYP4" s="377"/>
      <c r="FYQ4" s="377"/>
      <c r="FYR4" s="377"/>
      <c r="FYS4" s="377"/>
      <c r="FYT4" s="377"/>
      <c r="FYU4" s="377"/>
      <c r="FYV4" s="377"/>
      <c r="FYW4" s="377"/>
      <c r="FYX4" s="377"/>
      <c r="FYY4" s="377"/>
      <c r="FYZ4" s="377"/>
      <c r="FZA4" s="377"/>
      <c r="FZB4" s="377"/>
      <c r="FZC4" s="377"/>
      <c r="FZD4" s="377"/>
      <c r="FZE4" s="377"/>
      <c r="FZF4" s="377"/>
      <c r="FZG4" s="377"/>
      <c r="FZH4" s="377"/>
      <c r="FZI4" s="377"/>
      <c r="FZJ4" s="377"/>
      <c r="FZK4" s="377"/>
      <c r="FZL4" s="377"/>
      <c r="FZM4" s="377"/>
      <c r="FZN4" s="377"/>
      <c r="FZO4" s="377"/>
      <c r="FZP4" s="377"/>
      <c r="FZQ4" s="377"/>
      <c r="FZR4" s="377"/>
      <c r="FZS4" s="377"/>
      <c r="FZT4" s="377"/>
      <c r="FZU4" s="377"/>
      <c r="FZV4" s="377"/>
      <c r="FZW4" s="377"/>
      <c r="FZX4" s="377"/>
      <c r="FZY4" s="377"/>
      <c r="FZZ4" s="377"/>
      <c r="GAA4" s="377"/>
      <c r="GAB4" s="377"/>
      <c r="GAC4" s="377"/>
      <c r="GAD4" s="377"/>
      <c r="GAE4" s="377"/>
      <c r="GAF4" s="377"/>
      <c r="GAG4" s="377"/>
      <c r="GAH4" s="377"/>
      <c r="GAI4" s="377"/>
      <c r="GAJ4" s="377"/>
      <c r="GAK4" s="377"/>
      <c r="GAL4" s="377"/>
      <c r="GAM4" s="377"/>
      <c r="GAN4" s="377"/>
      <c r="GAO4" s="377"/>
      <c r="GAP4" s="377"/>
      <c r="GAQ4" s="377"/>
      <c r="GAR4" s="377"/>
      <c r="GAS4" s="377"/>
      <c r="GAT4" s="377"/>
      <c r="GAU4" s="377"/>
      <c r="GAV4" s="377"/>
      <c r="GAW4" s="377"/>
      <c r="GAX4" s="377"/>
      <c r="GAY4" s="377"/>
      <c r="GAZ4" s="377"/>
      <c r="GBA4" s="377"/>
      <c r="GBB4" s="377"/>
      <c r="GBC4" s="377"/>
      <c r="GBD4" s="377"/>
      <c r="GBE4" s="377"/>
      <c r="GBF4" s="377"/>
      <c r="GBG4" s="377"/>
      <c r="GBH4" s="377"/>
      <c r="GBI4" s="377"/>
      <c r="GBJ4" s="377"/>
      <c r="GBK4" s="377"/>
      <c r="GBL4" s="377"/>
      <c r="GBM4" s="377"/>
      <c r="GBN4" s="377"/>
      <c r="GBO4" s="377"/>
      <c r="GBP4" s="377"/>
      <c r="GBQ4" s="377"/>
      <c r="GBR4" s="377"/>
      <c r="GBS4" s="377"/>
      <c r="GBT4" s="377"/>
      <c r="GBU4" s="377"/>
      <c r="GBV4" s="377"/>
      <c r="GBW4" s="377"/>
      <c r="GBX4" s="377"/>
      <c r="GBY4" s="377"/>
      <c r="GBZ4" s="377"/>
      <c r="GCA4" s="377"/>
      <c r="GCB4" s="377"/>
      <c r="GCC4" s="377"/>
      <c r="GCD4" s="377"/>
      <c r="GCE4" s="377"/>
      <c r="GCF4" s="377"/>
      <c r="GCG4" s="377"/>
      <c r="GCH4" s="377"/>
      <c r="GCI4" s="377"/>
      <c r="GCJ4" s="377"/>
      <c r="GCK4" s="377"/>
      <c r="GCL4" s="377"/>
      <c r="GCM4" s="377"/>
      <c r="GCN4" s="377"/>
      <c r="GCO4" s="377"/>
      <c r="GCP4" s="377"/>
      <c r="GCQ4" s="377"/>
      <c r="GCR4" s="377"/>
      <c r="GCS4" s="377"/>
      <c r="GCT4" s="377"/>
      <c r="GCU4" s="377"/>
      <c r="GCV4" s="377"/>
      <c r="GCW4" s="377"/>
      <c r="GCX4" s="377"/>
      <c r="GCY4" s="377"/>
      <c r="GCZ4" s="377"/>
      <c r="GDA4" s="377"/>
      <c r="GDB4" s="377"/>
      <c r="GDC4" s="377"/>
      <c r="GDD4" s="377"/>
      <c r="GDE4" s="377"/>
      <c r="GDF4" s="377"/>
      <c r="GDG4" s="377"/>
      <c r="GDH4" s="377"/>
      <c r="GDI4" s="377"/>
      <c r="GDJ4" s="377"/>
      <c r="GDK4" s="377"/>
      <c r="GDL4" s="377"/>
      <c r="GDM4" s="377"/>
      <c r="GDN4" s="377"/>
      <c r="GDO4" s="377"/>
      <c r="GDP4" s="377"/>
      <c r="GDQ4" s="377"/>
      <c r="GDR4" s="377"/>
      <c r="GDS4" s="377"/>
      <c r="GDT4" s="377"/>
      <c r="GDU4" s="377"/>
      <c r="GDV4" s="377"/>
      <c r="GDW4" s="377"/>
      <c r="GDX4" s="377"/>
      <c r="GDY4" s="377"/>
      <c r="GDZ4" s="377"/>
      <c r="GEA4" s="377"/>
      <c r="GEB4" s="377"/>
      <c r="GEC4" s="377"/>
      <c r="GED4" s="377"/>
      <c r="GEE4" s="377"/>
      <c r="GEF4" s="377"/>
      <c r="GEG4" s="377"/>
      <c r="GEH4" s="377"/>
      <c r="GEI4" s="377"/>
      <c r="GEJ4" s="377"/>
      <c r="GEK4" s="377"/>
      <c r="GEL4" s="377"/>
      <c r="GEM4" s="377"/>
      <c r="GEN4" s="377"/>
      <c r="GEO4" s="377"/>
      <c r="GEP4" s="377"/>
      <c r="GEQ4" s="377"/>
      <c r="GER4" s="377"/>
      <c r="GES4" s="377"/>
      <c r="GET4" s="377"/>
      <c r="GEU4" s="377"/>
      <c r="GEV4" s="377"/>
      <c r="GEW4" s="377"/>
      <c r="GEX4" s="377"/>
      <c r="GEY4" s="377"/>
      <c r="GEZ4" s="377"/>
      <c r="GFA4" s="377"/>
      <c r="GFB4" s="377"/>
      <c r="GFC4" s="377"/>
      <c r="GFD4" s="377"/>
      <c r="GFE4" s="377"/>
      <c r="GFF4" s="377"/>
      <c r="GFG4" s="377"/>
      <c r="GFH4" s="377"/>
      <c r="GFI4" s="377"/>
      <c r="GFJ4" s="377"/>
      <c r="GFK4" s="377"/>
      <c r="GFL4" s="377"/>
      <c r="GFM4" s="377"/>
      <c r="GFN4" s="377"/>
      <c r="GFO4" s="377"/>
      <c r="GFP4" s="377"/>
      <c r="GFQ4" s="377"/>
      <c r="GFR4" s="377"/>
      <c r="GFS4" s="377"/>
      <c r="GFT4" s="377"/>
      <c r="GFU4" s="377"/>
      <c r="GFV4" s="377"/>
      <c r="GFW4" s="377"/>
      <c r="GFX4" s="377"/>
      <c r="GFY4" s="377"/>
      <c r="GFZ4" s="377"/>
      <c r="GGA4" s="377"/>
      <c r="GGB4" s="377"/>
      <c r="GGC4" s="377"/>
      <c r="GGD4" s="377"/>
      <c r="GGE4" s="377"/>
      <c r="GGF4" s="377"/>
      <c r="GGG4" s="377"/>
      <c r="GGH4" s="377"/>
      <c r="GGI4" s="377"/>
      <c r="GGJ4" s="377"/>
      <c r="GGK4" s="377"/>
      <c r="GGL4" s="377"/>
      <c r="GGM4" s="377"/>
      <c r="GGN4" s="377"/>
      <c r="GGO4" s="377"/>
      <c r="GGP4" s="377"/>
      <c r="GGQ4" s="377"/>
      <c r="GGR4" s="377"/>
      <c r="GGS4" s="377"/>
      <c r="GGT4" s="377"/>
      <c r="GGU4" s="377"/>
      <c r="GGV4" s="377"/>
      <c r="GGW4" s="377"/>
      <c r="GGX4" s="377"/>
      <c r="GGY4" s="377"/>
      <c r="GGZ4" s="377"/>
      <c r="GHA4" s="377"/>
      <c r="GHB4" s="377"/>
      <c r="GHC4" s="377"/>
      <c r="GHD4" s="377"/>
      <c r="GHE4" s="377"/>
      <c r="GHF4" s="377"/>
      <c r="GHG4" s="377"/>
      <c r="GHH4" s="377"/>
      <c r="GHI4" s="377"/>
      <c r="GHJ4" s="377"/>
      <c r="GHK4" s="377"/>
      <c r="GHL4" s="377"/>
      <c r="GHM4" s="377"/>
      <c r="GHN4" s="377"/>
      <c r="GHO4" s="377"/>
      <c r="GHP4" s="377"/>
      <c r="GHQ4" s="377"/>
      <c r="GHR4" s="377"/>
      <c r="GHS4" s="377"/>
      <c r="GHT4" s="377"/>
      <c r="GHU4" s="377"/>
      <c r="GHV4" s="377"/>
      <c r="GHW4" s="377"/>
      <c r="GHX4" s="377"/>
      <c r="GHY4" s="377"/>
      <c r="GHZ4" s="377"/>
      <c r="GIA4" s="377"/>
      <c r="GIB4" s="377"/>
      <c r="GIC4" s="377"/>
      <c r="GID4" s="377"/>
      <c r="GIE4" s="377"/>
      <c r="GIF4" s="377"/>
      <c r="GIG4" s="377"/>
      <c r="GIH4" s="377"/>
      <c r="GII4" s="377"/>
      <c r="GIJ4" s="377"/>
      <c r="GIK4" s="377"/>
      <c r="GIL4" s="377"/>
      <c r="GIM4" s="377"/>
      <c r="GIN4" s="377"/>
      <c r="GIO4" s="377"/>
      <c r="GIP4" s="377"/>
      <c r="GIQ4" s="377"/>
      <c r="GIR4" s="377"/>
      <c r="GIS4" s="377"/>
      <c r="GIT4" s="377"/>
      <c r="GIU4" s="377"/>
      <c r="GIV4" s="377"/>
      <c r="GIW4" s="377"/>
      <c r="GIX4" s="377"/>
      <c r="GIY4" s="377"/>
      <c r="GIZ4" s="377"/>
      <c r="GJA4" s="377"/>
      <c r="GJB4" s="377"/>
      <c r="GJC4" s="377"/>
      <c r="GJD4" s="377"/>
      <c r="GJE4" s="377"/>
      <c r="GJF4" s="377"/>
      <c r="GJG4" s="377"/>
      <c r="GJH4" s="377"/>
      <c r="GJI4" s="377"/>
      <c r="GJJ4" s="377"/>
      <c r="GJK4" s="377"/>
      <c r="GJL4" s="377"/>
      <c r="GJM4" s="377"/>
      <c r="GJN4" s="377"/>
      <c r="GJO4" s="377"/>
      <c r="GJP4" s="377"/>
      <c r="GJQ4" s="377"/>
      <c r="GJR4" s="377"/>
      <c r="GJS4" s="377"/>
      <c r="GJT4" s="377"/>
      <c r="GJU4" s="377"/>
      <c r="GJV4" s="377"/>
      <c r="GJW4" s="377"/>
      <c r="GJX4" s="377"/>
      <c r="GJY4" s="377"/>
      <c r="GJZ4" s="377"/>
      <c r="GKA4" s="377"/>
      <c r="GKB4" s="377"/>
      <c r="GKC4" s="377"/>
      <c r="GKD4" s="377"/>
      <c r="GKE4" s="377"/>
      <c r="GKF4" s="377"/>
      <c r="GKG4" s="377"/>
      <c r="GKH4" s="377"/>
      <c r="GKI4" s="377"/>
      <c r="GKJ4" s="377"/>
      <c r="GKK4" s="377"/>
      <c r="GKL4" s="377"/>
      <c r="GKM4" s="377"/>
      <c r="GKN4" s="377"/>
      <c r="GKO4" s="377"/>
      <c r="GKP4" s="377"/>
      <c r="GKQ4" s="377"/>
      <c r="GKR4" s="377"/>
      <c r="GKS4" s="377"/>
      <c r="GKT4" s="377"/>
      <c r="GKU4" s="377"/>
      <c r="GKV4" s="377"/>
      <c r="GKW4" s="377"/>
      <c r="GKX4" s="377"/>
      <c r="GKY4" s="377"/>
      <c r="GKZ4" s="377"/>
      <c r="GLA4" s="377"/>
      <c r="GLB4" s="377"/>
      <c r="GLC4" s="377"/>
      <c r="GLD4" s="377"/>
      <c r="GLE4" s="377"/>
      <c r="GLF4" s="377"/>
      <c r="GLG4" s="377"/>
      <c r="GLH4" s="377"/>
      <c r="GLI4" s="377"/>
      <c r="GLJ4" s="377"/>
      <c r="GLK4" s="377"/>
      <c r="GLL4" s="377"/>
      <c r="GLM4" s="377"/>
      <c r="GLN4" s="377"/>
      <c r="GLO4" s="377"/>
      <c r="GLP4" s="377"/>
      <c r="GLQ4" s="377"/>
      <c r="GLR4" s="377"/>
      <c r="GLS4" s="377"/>
      <c r="GLT4" s="377"/>
      <c r="GLU4" s="377"/>
      <c r="GLV4" s="377"/>
      <c r="GLW4" s="377"/>
      <c r="GLX4" s="377"/>
      <c r="GLY4" s="377"/>
      <c r="GLZ4" s="377"/>
      <c r="GMA4" s="377"/>
      <c r="GMB4" s="377"/>
      <c r="GMC4" s="377"/>
      <c r="GMD4" s="377"/>
      <c r="GME4" s="377"/>
      <c r="GMF4" s="377"/>
      <c r="GMG4" s="377"/>
      <c r="GMH4" s="377"/>
      <c r="GMI4" s="377"/>
      <c r="GMJ4" s="377"/>
      <c r="GMK4" s="377"/>
      <c r="GML4" s="377"/>
      <c r="GMM4" s="377"/>
      <c r="GMN4" s="377"/>
      <c r="GMO4" s="377"/>
      <c r="GMP4" s="377"/>
      <c r="GMQ4" s="377"/>
      <c r="GMR4" s="377"/>
      <c r="GMS4" s="377"/>
      <c r="GMT4" s="377"/>
      <c r="GMU4" s="377"/>
      <c r="GMV4" s="377"/>
      <c r="GMW4" s="377"/>
      <c r="GMX4" s="377"/>
      <c r="GMY4" s="377"/>
      <c r="GMZ4" s="377"/>
      <c r="GNA4" s="377"/>
      <c r="GNB4" s="377"/>
      <c r="GNC4" s="377"/>
      <c r="GND4" s="377"/>
      <c r="GNE4" s="377"/>
      <c r="GNF4" s="377"/>
      <c r="GNG4" s="377"/>
      <c r="GNH4" s="377"/>
      <c r="GNI4" s="377"/>
      <c r="GNJ4" s="377"/>
      <c r="GNK4" s="377"/>
      <c r="GNL4" s="377"/>
      <c r="GNM4" s="377"/>
      <c r="GNN4" s="377"/>
      <c r="GNO4" s="377"/>
      <c r="GNP4" s="377"/>
      <c r="GNQ4" s="377"/>
      <c r="GNR4" s="377"/>
      <c r="GNS4" s="377"/>
      <c r="GNT4" s="377"/>
      <c r="GNU4" s="377"/>
      <c r="GNV4" s="377"/>
      <c r="GNW4" s="377"/>
      <c r="GNX4" s="377"/>
      <c r="GNY4" s="377"/>
      <c r="GNZ4" s="377"/>
      <c r="GOA4" s="377"/>
      <c r="GOB4" s="377"/>
      <c r="GOC4" s="377"/>
      <c r="GOD4" s="377"/>
      <c r="GOE4" s="377"/>
      <c r="GOF4" s="377"/>
      <c r="GOG4" s="377"/>
      <c r="GOH4" s="377"/>
      <c r="GOI4" s="377"/>
      <c r="GOJ4" s="377"/>
      <c r="GOK4" s="377"/>
      <c r="GOL4" s="377"/>
      <c r="GOM4" s="377"/>
      <c r="GON4" s="377"/>
      <c r="GOO4" s="377"/>
      <c r="GOP4" s="377"/>
      <c r="GOQ4" s="377"/>
      <c r="GOR4" s="377"/>
      <c r="GOS4" s="377"/>
      <c r="GOT4" s="377"/>
      <c r="GOU4" s="377"/>
      <c r="GOV4" s="377"/>
      <c r="GOW4" s="377"/>
      <c r="GOX4" s="377"/>
      <c r="GOY4" s="377"/>
      <c r="GOZ4" s="377"/>
      <c r="GPA4" s="377"/>
      <c r="GPB4" s="377"/>
      <c r="GPC4" s="377"/>
      <c r="GPD4" s="377"/>
      <c r="GPE4" s="377"/>
      <c r="GPF4" s="377"/>
      <c r="GPG4" s="377"/>
      <c r="GPH4" s="377"/>
      <c r="GPI4" s="377"/>
      <c r="GPJ4" s="377"/>
      <c r="GPK4" s="377"/>
      <c r="GPL4" s="377"/>
      <c r="GPM4" s="377"/>
      <c r="GPN4" s="377"/>
      <c r="GPO4" s="377"/>
      <c r="GPP4" s="377"/>
      <c r="GPQ4" s="377"/>
      <c r="GPR4" s="377"/>
      <c r="GPS4" s="377"/>
      <c r="GPT4" s="377"/>
      <c r="GPU4" s="377"/>
      <c r="GPV4" s="377"/>
      <c r="GPW4" s="377"/>
      <c r="GPX4" s="377"/>
      <c r="GPY4" s="377"/>
      <c r="GPZ4" s="377"/>
      <c r="GQA4" s="377"/>
      <c r="GQB4" s="377"/>
      <c r="GQC4" s="377"/>
      <c r="GQD4" s="377"/>
      <c r="GQE4" s="377"/>
      <c r="GQF4" s="377"/>
      <c r="GQG4" s="377"/>
      <c r="GQH4" s="377"/>
      <c r="GQI4" s="377"/>
      <c r="GQJ4" s="377"/>
      <c r="GQK4" s="377"/>
      <c r="GQL4" s="377"/>
      <c r="GQM4" s="377"/>
      <c r="GQN4" s="377"/>
      <c r="GQO4" s="377"/>
      <c r="GQP4" s="377"/>
      <c r="GQQ4" s="377"/>
      <c r="GQR4" s="377"/>
      <c r="GQS4" s="377"/>
      <c r="GQT4" s="377"/>
      <c r="GQU4" s="377"/>
      <c r="GQV4" s="377"/>
      <c r="GQW4" s="377"/>
      <c r="GQX4" s="377"/>
      <c r="GQY4" s="377"/>
      <c r="GQZ4" s="377"/>
      <c r="GRA4" s="377"/>
      <c r="GRB4" s="377"/>
      <c r="GRC4" s="377"/>
      <c r="GRD4" s="377"/>
      <c r="GRE4" s="377"/>
      <c r="GRF4" s="377"/>
      <c r="GRG4" s="377"/>
      <c r="GRH4" s="377"/>
      <c r="GRI4" s="377"/>
      <c r="GRJ4" s="377"/>
      <c r="GRK4" s="377"/>
      <c r="GRL4" s="377"/>
      <c r="GRM4" s="377"/>
      <c r="GRN4" s="377"/>
      <c r="GRO4" s="377"/>
      <c r="GRP4" s="377"/>
      <c r="GRQ4" s="377"/>
      <c r="GRR4" s="377"/>
      <c r="GRS4" s="377"/>
      <c r="GRT4" s="377"/>
      <c r="GRU4" s="377"/>
      <c r="GRV4" s="377"/>
      <c r="GRW4" s="377"/>
      <c r="GRX4" s="377"/>
      <c r="GRY4" s="377"/>
      <c r="GRZ4" s="377"/>
      <c r="GSA4" s="377"/>
      <c r="GSB4" s="377"/>
      <c r="GSC4" s="377"/>
      <c r="GSD4" s="377"/>
      <c r="GSE4" s="377"/>
      <c r="GSF4" s="377"/>
      <c r="GSG4" s="377"/>
      <c r="GSH4" s="377"/>
      <c r="GSI4" s="377"/>
      <c r="GSJ4" s="377"/>
      <c r="GSK4" s="377"/>
      <c r="GSL4" s="377"/>
      <c r="GSM4" s="377"/>
      <c r="GSN4" s="377"/>
      <c r="GSO4" s="377"/>
      <c r="GSP4" s="377"/>
      <c r="GSQ4" s="377"/>
      <c r="GSR4" s="377"/>
      <c r="GSS4" s="377"/>
      <c r="GST4" s="377"/>
      <c r="GSU4" s="377"/>
      <c r="GSV4" s="377"/>
      <c r="GSW4" s="377"/>
      <c r="GSX4" s="377"/>
      <c r="GSY4" s="377"/>
      <c r="GSZ4" s="377"/>
      <c r="GTA4" s="377"/>
      <c r="GTB4" s="377"/>
      <c r="GTC4" s="377"/>
      <c r="GTD4" s="377"/>
      <c r="GTE4" s="377"/>
      <c r="GTF4" s="377"/>
      <c r="GTG4" s="377"/>
      <c r="GTH4" s="377"/>
      <c r="GTI4" s="377"/>
      <c r="GTJ4" s="377"/>
      <c r="GTK4" s="377"/>
      <c r="GTL4" s="377"/>
      <c r="GTM4" s="377"/>
      <c r="GTN4" s="377"/>
      <c r="GTO4" s="377"/>
      <c r="GTP4" s="377"/>
      <c r="GTQ4" s="377"/>
      <c r="GTR4" s="377"/>
      <c r="GTS4" s="377"/>
      <c r="GTT4" s="377"/>
      <c r="GTU4" s="377"/>
      <c r="GTV4" s="377"/>
      <c r="GTW4" s="377"/>
      <c r="GTX4" s="377"/>
      <c r="GTY4" s="377"/>
      <c r="GTZ4" s="377"/>
      <c r="GUA4" s="377"/>
      <c r="GUB4" s="377"/>
      <c r="GUC4" s="377"/>
      <c r="GUD4" s="377"/>
      <c r="GUE4" s="377"/>
      <c r="GUF4" s="377"/>
      <c r="GUG4" s="377"/>
      <c r="GUH4" s="377"/>
      <c r="GUI4" s="377"/>
      <c r="GUJ4" s="377"/>
      <c r="GUK4" s="377"/>
      <c r="GUL4" s="377"/>
      <c r="GUM4" s="377"/>
      <c r="GUN4" s="377"/>
      <c r="GUO4" s="377"/>
      <c r="GUP4" s="377"/>
      <c r="GUQ4" s="377"/>
      <c r="GUR4" s="377"/>
      <c r="GUS4" s="377"/>
      <c r="GUT4" s="377"/>
      <c r="GUU4" s="377"/>
      <c r="GUV4" s="377"/>
      <c r="GUW4" s="377"/>
      <c r="GUX4" s="377"/>
      <c r="GUY4" s="377"/>
      <c r="GUZ4" s="377"/>
      <c r="GVA4" s="377"/>
      <c r="GVB4" s="377"/>
      <c r="GVC4" s="377"/>
      <c r="GVD4" s="377"/>
      <c r="GVE4" s="377"/>
      <c r="GVF4" s="377"/>
      <c r="GVG4" s="377"/>
      <c r="GVH4" s="377"/>
      <c r="GVI4" s="377"/>
      <c r="GVJ4" s="377"/>
      <c r="GVK4" s="377"/>
      <c r="GVL4" s="377"/>
      <c r="GVM4" s="377"/>
      <c r="GVN4" s="377"/>
      <c r="GVO4" s="377"/>
      <c r="GVP4" s="377"/>
      <c r="GVQ4" s="377"/>
      <c r="GVR4" s="377"/>
      <c r="GVS4" s="377"/>
      <c r="GVT4" s="377"/>
      <c r="GVU4" s="377"/>
      <c r="GVV4" s="377"/>
      <c r="GVW4" s="377"/>
      <c r="GVX4" s="377"/>
      <c r="GVY4" s="377"/>
      <c r="GVZ4" s="377"/>
      <c r="GWA4" s="377"/>
      <c r="GWB4" s="377"/>
      <c r="GWC4" s="377"/>
      <c r="GWD4" s="377"/>
      <c r="GWE4" s="377"/>
      <c r="GWF4" s="377"/>
      <c r="GWG4" s="377"/>
      <c r="GWH4" s="377"/>
      <c r="GWI4" s="377"/>
      <c r="GWJ4" s="377"/>
      <c r="GWK4" s="377"/>
      <c r="GWL4" s="377"/>
      <c r="GWM4" s="377"/>
      <c r="GWN4" s="377"/>
      <c r="GWO4" s="377"/>
      <c r="GWP4" s="377"/>
      <c r="GWQ4" s="377"/>
      <c r="GWR4" s="377"/>
      <c r="GWS4" s="377"/>
      <c r="GWT4" s="377"/>
      <c r="GWU4" s="377"/>
      <c r="GWV4" s="377"/>
      <c r="GWW4" s="377"/>
      <c r="GWX4" s="377"/>
      <c r="GWY4" s="377"/>
      <c r="GWZ4" s="377"/>
      <c r="GXA4" s="377"/>
      <c r="GXB4" s="377"/>
      <c r="GXC4" s="377"/>
      <c r="GXD4" s="377"/>
      <c r="GXE4" s="377"/>
      <c r="GXF4" s="377"/>
      <c r="GXG4" s="377"/>
      <c r="GXH4" s="377"/>
      <c r="GXI4" s="377"/>
      <c r="GXJ4" s="377"/>
      <c r="GXK4" s="377"/>
      <c r="GXL4" s="377"/>
      <c r="GXM4" s="377"/>
      <c r="GXN4" s="377"/>
      <c r="GXO4" s="377"/>
      <c r="GXP4" s="377"/>
      <c r="GXQ4" s="377"/>
      <c r="GXR4" s="377"/>
      <c r="GXS4" s="377"/>
      <c r="GXT4" s="377"/>
      <c r="GXU4" s="377"/>
      <c r="GXV4" s="377"/>
      <c r="GXW4" s="377"/>
      <c r="GXX4" s="377"/>
      <c r="GXY4" s="377"/>
      <c r="GXZ4" s="377"/>
      <c r="GYA4" s="377"/>
      <c r="GYB4" s="377"/>
      <c r="GYC4" s="377"/>
      <c r="GYD4" s="377"/>
      <c r="GYE4" s="377"/>
      <c r="GYF4" s="377"/>
      <c r="GYG4" s="377"/>
      <c r="GYH4" s="377"/>
    </row>
    <row r="5" spans="1:5390" s="107" customFormat="1" ht="13.5" thickBot="1" x14ac:dyDescent="0.25">
      <c r="A5" s="218">
        <v>1</v>
      </c>
      <c r="B5" s="107" t="s">
        <v>134</v>
      </c>
      <c r="C5" s="218"/>
      <c r="D5" s="109"/>
      <c r="E5" s="233"/>
      <c r="G5" s="109"/>
      <c r="H5" s="109"/>
      <c r="I5" s="109"/>
      <c r="J5" s="109"/>
      <c r="K5" s="109"/>
      <c r="L5" s="109"/>
      <c r="M5" s="109"/>
      <c r="N5" s="109"/>
      <c r="O5" s="109"/>
      <c r="P5" s="109"/>
      <c r="Q5" s="109"/>
      <c r="R5" s="109"/>
      <c r="S5" s="109"/>
      <c r="T5" s="109"/>
      <c r="U5" s="109"/>
      <c r="V5" s="109"/>
      <c r="W5" s="109"/>
      <c r="X5" s="109"/>
      <c r="Y5" s="109"/>
      <c r="Z5" s="109"/>
      <c r="AA5" s="109"/>
      <c r="AB5" s="109"/>
      <c r="AC5" s="108"/>
      <c r="AD5" s="108"/>
      <c r="AE5" s="108"/>
      <c r="AF5" s="108"/>
      <c r="AG5" s="108"/>
      <c r="AH5" s="108"/>
      <c r="AI5" s="109"/>
      <c r="AJ5" s="109"/>
      <c r="AK5" s="109"/>
      <c r="AL5" s="108"/>
      <c r="AM5" s="108"/>
      <c r="AN5" s="108"/>
      <c r="AO5" s="108"/>
      <c r="AP5" s="108"/>
      <c r="AQ5" s="108"/>
      <c r="AR5" s="108"/>
      <c r="AS5" s="108"/>
      <c r="AT5" s="108"/>
      <c r="AU5" s="108"/>
      <c r="AV5" s="108"/>
      <c r="AW5" s="108"/>
      <c r="AX5" s="109"/>
      <c r="AY5" s="284"/>
      <c r="AZ5" s="284"/>
      <c r="BA5" s="284"/>
      <c r="BB5" s="284"/>
      <c r="BC5" s="284"/>
      <c r="BD5" s="284"/>
      <c r="BE5" s="284"/>
      <c r="BF5" s="284"/>
      <c r="BG5" s="284"/>
      <c r="BH5" s="284"/>
      <c r="BI5" s="284"/>
      <c r="BJ5" s="284"/>
      <c r="BK5" s="284"/>
      <c r="BL5" s="284"/>
      <c r="BM5" s="284"/>
      <c r="BN5" s="284"/>
      <c r="BO5" s="378"/>
      <c r="BP5" s="378"/>
      <c r="BQ5" s="378"/>
      <c r="BR5" s="378"/>
      <c r="BS5" s="378"/>
      <c r="BT5" s="378"/>
      <c r="BU5" s="378"/>
      <c r="BV5" s="378"/>
      <c r="BW5" s="378"/>
      <c r="BX5" s="378"/>
      <c r="BY5" s="378"/>
      <c r="BZ5" s="378"/>
      <c r="CA5" s="378"/>
      <c r="CB5" s="378"/>
      <c r="CC5" s="378"/>
      <c r="CD5" s="378"/>
      <c r="CE5" s="378"/>
      <c r="CF5" s="378"/>
      <c r="CG5" s="378"/>
      <c r="CH5" s="378"/>
      <c r="CI5" s="378"/>
      <c r="CJ5" s="378"/>
      <c r="CK5" s="378"/>
      <c r="CL5" s="378"/>
      <c r="CM5" s="378"/>
      <c r="CN5" s="378"/>
      <c r="CO5" s="378"/>
      <c r="CP5" s="378"/>
      <c r="CQ5" s="378"/>
      <c r="CR5" s="378"/>
      <c r="CS5" s="378"/>
      <c r="CT5" s="378"/>
      <c r="CU5" s="378"/>
      <c r="CV5" s="378"/>
      <c r="CW5" s="378"/>
      <c r="CX5" s="378"/>
      <c r="CY5" s="378"/>
      <c r="CZ5" s="378"/>
      <c r="DA5" s="378"/>
      <c r="DB5" s="378"/>
      <c r="DC5" s="378"/>
      <c r="DD5" s="378"/>
      <c r="DE5" s="378"/>
      <c r="DF5" s="378"/>
      <c r="DG5" s="378"/>
      <c r="DH5" s="378"/>
      <c r="DI5" s="378"/>
      <c r="DJ5" s="378"/>
      <c r="DK5" s="378"/>
      <c r="DL5" s="378"/>
      <c r="DM5" s="378"/>
      <c r="DN5" s="378"/>
      <c r="DO5" s="378"/>
      <c r="DP5" s="378"/>
      <c r="DQ5" s="378"/>
      <c r="DR5" s="378"/>
      <c r="DS5" s="378"/>
      <c r="DT5" s="378"/>
      <c r="DU5" s="378"/>
      <c r="DV5" s="378"/>
      <c r="DW5" s="378"/>
      <c r="DX5" s="378"/>
      <c r="DY5" s="378"/>
      <c r="DZ5" s="378"/>
      <c r="EA5" s="378"/>
      <c r="EB5" s="378"/>
      <c r="EC5" s="378"/>
      <c r="ED5" s="378"/>
      <c r="EE5" s="378"/>
      <c r="EF5" s="378"/>
      <c r="EG5" s="378"/>
      <c r="EH5" s="378"/>
      <c r="EI5" s="378"/>
      <c r="EJ5" s="378"/>
      <c r="EK5" s="378"/>
      <c r="EL5" s="378"/>
      <c r="EM5" s="378"/>
      <c r="EN5" s="378"/>
      <c r="EO5" s="378"/>
      <c r="EP5" s="378"/>
      <c r="EQ5" s="378"/>
      <c r="ER5" s="378"/>
      <c r="ES5" s="378"/>
      <c r="ET5" s="378"/>
      <c r="EU5" s="378"/>
      <c r="EV5" s="378"/>
      <c r="EW5" s="378"/>
      <c r="EX5" s="378"/>
      <c r="EY5" s="378"/>
      <c r="EZ5" s="378"/>
      <c r="FA5" s="378"/>
      <c r="FB5" s="378"/>
      <c r="FC5" s="378"/>
      <c r="FD5" s="378"/>
      <c r="FE5" s="378"/>
      <c r="FF5" s="378"/>
      <c r="FG5" s="378"/>
      <c r="FH5" s="378"/>
      <c r="FI5" s="378"/>
      <c r="FJ5" s="378"/>
      <c r="FK5" s="378"/>
      <c r="FL5" s="378"/>
      <c r="FM5" s="378"/>
      <c r="FN5" s="378"/>
      <c r="FO5" s="378"/>
      <c r="FP5" s="378"/>
      <c r="FQ5" s="378"/>
      <c r="FR5" s="378"/>
      <c r="FS5" s="378"/>
      <c r="FT5" s="378"/>
      <c r="FU5" s="378"/>
      <c r="FV5" s="378"/>
      <c r="FW5" s="378"/>
      <c r="FX5" s="378"/>
      <c r="FY5" s="378"/>
      <c r="FZ5" s="378"/>
      <c r="GA5" s="378"/>
      <c r="GB5" s="378"/>
      <c r="GC5" s="378"/>
      <c r="GD5" s="378"/>
      <c r="GE5" s="378"/>
      <c r="GF5" s="378"/>
      <c r="GG5" s="378"/>
      <c r="GH5" s="378"/>
      <c r="GI5" s="378"/>
      <c r="GJ5" s="378"/>
      <c r="GK5" s="378"/>
      <c r="GL5" s="378"/>
      <c r="GM5" s="378"/>
      <c r="GN5" s="378"/>
      <c r="GO5" s="378"/>
      <c r="GP5" s="378"/>
      <c r="GQ5" s="378"/>
      <c r="GR5" s="378"/>
      <c r="GS5" s="378"/>
      <c r="GT5" s="378"/>
      <c r="GU5" s="378"/>
      <c r="GV5" s="378"/>
      <c r="GW5" s="378"/>
      <c r="GX5" s="378"/>
      <c r="GY5" s="378"/>
      <c r="GZ5" s="378"/>
      <c r="HA5" s="378"/>
      <c r="HB5" s="378"/>
      <c r="HC5" s="378"/>
      <c r="HD5" s="378"/>
      <c r="HE5" s="378"/>
      <c r="HF5" s="378"/>
      <c r="HG5" s="378"/>
      <c r="HH5" s="378"/>
      <c r="HI5" s="378"/>
      <c r="HJ5" s="378"/>
      <c r="HK5" s="378"/>
      <c r="HL5" s="378"/>
      <c r="HM5" s="378"/>
      <c r="HN5" s="378"/>
      <c r="HO5" s="378"/>
      <c r="HP5" s="378"/>
      <c r="HQ5" s="378"/>
      <c r="HR5" s="378"/>
      <c r="HS5" s="378"/>
      <c r="HT5" s="378"/>
      <c r="HU5" s="378"/>
      <c r="HV5" s="378"/>
      <c r="HW5" s="378"/>
      <c r="HX5" s="378"/>
      <c r="HY5" s="378"/>
      <c r="HZ5" s="378"/>
      <c r="IA5" s="378"/>
      <c r="IB5" s="378"/>
      <c r="IC5" s="378"/>
      <c r="ID5" s="378"/>
      <c r="IE5" s="378"/>
      <c r="IF5" s="378"/>
      <c r="IG5" s="378"/>
      <c r="IH5" s="378"/>
      <c r="II5" s="378"/>
      <c r="IJ5" s="378"/>
      <c r="IK5" s="378"/>
      <c r="IL5" s="378"/>
      <c r="IM5" s="378"/>
      <c r="IN5" s="378"/>
      <c r="IO5" s="378"/>
      <c r="IP5" s="378"/>
      <c r="IQ5" s="378"/>
      <c r="IR5" s="378"/>
      <c r="IS5" s="378"/>
      <c r="IT5" s="378"/>
      <c r="IU5" s="378"/>
      <c r="IV5" s="378"/>
      <c r="IW5" s="378"/>
      <c r="IX5" s="378"/>
      <c r="IY5" s="378"/>
      <c r="IZ5" s="378"/>
      <c r="JA5" s="378"/>
      <c r="JB5" s="378"/>
      <c r="JC5" s="378"/>
      <c r="JD5" s="378"/>
      <c r="JE5" s="378"/>
      <c r="JF5" s="378"/>
      <c r="JG5" s="378"/>
      <c r="JH5" s="378"/>
      <c r="JI5" s="378"/>
      <c r="JJ5" s="378"/>
      <c r="JK5" s="378"/>
      <c r="JL5" s="378"/>
      <c r="JM5" s="378"/>
      <c r="JN5" s="378"/>
      <c r="JO5" s="378"/>
      <c r="JP5" s="378"/>
      <c r="JQ5" s="378"/>
      <c r="JR5" s="378"/>
      <c r="JS5" s="378"/>
      <c r="JT5" s="378"/>
      <c r="JU5" s="378"/>
      <c r="JV5" s="378"/>
      <c r="JW5" s="378"/>
      <c r="JX5" s="378"/>
      <c r="JY5" s="378"/>
      <c r="JZ5" s="378"/>
      <c r="KA5" s="378"/>
      <c r="KB5" s="378"/>
      <c r="KC5" s="378"/>
      <c r="KD5" s="378"/>
      <c r="KE5" s="378"/>
      <c r="KF5" s="378"/>
      <c r="KG5" s="378"/>
      <c r="KH5" s="378"/>
      <c r="KI5" s="378"/>
      <c r="KJ5" s="378"/>
      <c r="KK5" s="378"/>
      <c r="KL5" s="378"/>
      <c r="KM5" s="378"/>
      <c r="KN5" s="378"/>
      <c r="KO5" s="378"/>
      <c r="KP5" s="378"/>
      <c r="KQ5" s="378"/>
      <c r="KR5" s="378"/>
      <c r="KS5" s="378"/>
      <c r="KT5" s="378"/>
      <c r="KU5" s="378"/>
      <c r="KV5" s="378"/>
      <c r="KW5" s="378"/>
      <c r="KX5" s="378"/>
      <c r="KY5" s="378"/>
      <c r="KZ5" s="378"/>
      <c r="LA5" s="378"/>
      <c r="LB5" s="378"/>
      <c r="LC5" s="378"/>
      <c r="LD5" s="378"/>
      <c r="LE5" s="378"/>
      <c r="LF5" s="378"/>
      <c r="LG5" s="378"/>
      <c r="LH5" s="378"/>
      <c r="LI5" s="378"/>
      <c r="LJ5" s="378"/>
      <c r="LK5" s="378"/>
      <c r="LL5" s="378"/>
      <c r="LM5" s="378"/>
      <c r="LN5" s="378"/>
      <c r="LO5" s="378"/>
      <c r="LP5" s="378"/>
      <c r="LQ5" s="378"/>
      <c r="LR5" s="378"/>
      <c r="LS5" s="378"/>
      <c r="LT5" s="378"/>
      <c r="LU5" s="378"/>
      <c r="LV5" s="378"/>
      <c r="LW5" s="378"/>
      <c r="LX5" s="378"/>
      <c r="LY5" s="378"/>
      <c r="LZ5" s="378"/>
      <c r="MA5" s="378"/>
      <c r="MB5" s="378"/>
      <c r="MC5" s="378"/>
      <c r="MD5" s="378"/>
      <c r="ME5" s="378"/>
      <c r="MF5" s="378"/>
      <c r="MG5" s="378"/>
      <c r="MH5" s="378"/>
      <c r="MI5" s="378"/>
      <c r="MJ5" s="378"/>
      <c r="MK5" s="378"/>
      <c r="ML5" s="378"/>
      <c r="MM5" s="378"/>
      <c r="MN5" s="378"/>
      <c r="MO5" s="378"/>
      <c r="MP5" s="378"/>
      <c r="MQ5" s="378"/>
      <c r="MR5" s="378"/>
      <c r="MS5" s="378"/>
      <c r="MT5" s="378"/>
      <c r="MU5" s="378"/>
      <c r="MV5" s="378"/>
      <c r="MW5" s="378"/>
      <c r="MX5" s="378"/>
      <c r="MY5" s="378"/>
      <c r="MZ5" s="378"/>
      <c r="NA5" s="378"/>
      <c r="NB5" s="378"/>
      <c r="NC5" s="378"/>
      <c r="ND5" s="378"/>
      <c r="NE5" s="378"/>
      <c r="NF5" s="378"/>
      <c r="NG5" s="378"/>
      <c r="NH5" s="378"/>
      <c r="NI5" s="378"/>
      <c r="NJ5" s="378"/>
      <c r="NK5" s="378"/>
      <c r="NL5" s="378"/>
      <c r="NM5" s="378"/>
      <c r="NN5" s="378"/>
      <c r="NO5" s="378"/>
      <c r="NP5" s="378"/>
      <c r="NQ5" s="378"/>
      <c r="NR5" s="378"/>
      <c r="NS5" s="378"/>
      <c r="NT5" s="378"/>
      <c r="NU5" s="378"/>
      <c r="NV5" s="378"/>
      <c r="NW5" s="378"/>
      <c r="NX5" s="378"/>
      <c r="NY5" s="378"/>
      <c r="NZ5" s="378"/>
      <c r="OA5" s="378"/>
      <c r="OB5" s="378"/>
      <c r="OC5" s="378"/>
      <c r="OD5" s="378"/>
      <c r="OE5" s="378"/>
      <c r="OF5" s="378"/>
      <c r="OG5" s="378"/>
      <c r="OH5" s="378"/>
      <c r="OI5" s="378"/>
      <c r="OJ5" s="378"/>
      <c r="OK5" s="378"/>
      <c r="OL5" s="378"/>
      <c r="OM5" s="378"/>
      <c r="ON5" s="378"/>
      <c r="OO5" s="378"/>
      <c r="OP5" s="378"/>
      <c r="OQ5" s="378"/>
      <c r="OR5" s="378"/>
      <c r="OS5" s="378"/>
      <c r="OT5" s="378"/>
      <c r="OU5" s="378"/>
      <c r="OV5" s="378"/>
      <c r="OW5" s="378"/>
      <c r="OX5" s="378"/>
      <c r="OY5" s="378"/>
      <c r="OZ5" s="378"/>
      <c r="PA5" s="378"/>
      <c r="PB5" s="378"/>
      <c r="PC5" s="378"/>
      <c r="PD5" s="378"/>
      <c r="PE5" s="378"/>
      <c r="PF5" s="378"/>
      <c r="PG5" s="378"/>
      <c r="PH5" s="378"/>
      <c r="PI5" s="378"/>
      <c r="PJ5" s="378"/>
      <c r="PK5" s="378"/>
      <c r="PL5" s="378"/>
      <c r="PM5" s="378"/>
      <c r="PN5" s="378"/>
      <c r="PO5" s="378"/>
      <c r="PP5" s="378"/>
      <c r="PQ5" s="378"/>
      <c r="PR5" s="378"/>
      <c r="PS5" s="378"/>
      <c r="PT5" s="378"/>
      <c r="PU5" s="378"/>
      <c r="PV5" s="378"/>
      <c r="PW5" s="378"/>
      <c r="PX5" s="378"/>
      <c r="PY5" s="378"/>
      <c r="PZ5" s="378"/>
      <c r="QA5" s="378"/>
      <c r="QB5" s="378"/>
      <c r="QC5" s="378"/>
      <c r="QD5" s="378"/>
      <c r="QE5" s="378"/>
      <c r="QF5" s="378"/>
      <c r="QG5" s="378"/>
      <c r="QH5" s="378"/>
      <c r="QI5" s="378"/>
      <c r="QJ5" s="378"/>
      <c r="QK5" s="378"/>
      <c r="QL5" s="378"/>
      <c r="QM5" s="378"/>
      <c r="QN5" s="378"/>
      <c r="QO5" s="378"/>
      <c r="QP5" s="378"/>
      <c r="QQ5" s="378"/>
      <c r="QR5" s="378"/>
      <c r="QS5" s="378"/>
      <c r="QT5" s="378"/>
      <c r="QU5" s="378"/>
      <c r="QV5" s="378"/>
      <c r="QW5" s="378"/>
      <c r="QX5" s="378"/>
      <c r="QY5" s="378"/>
      <c r="QZ5" s="378"/>
      <c r="RA5" s="378"/>
      <c r="RB5" s="378"/>
      <c r="RC5" s="378"/>
      <c r="RD5" s="378"/>
      <c r="RE5" s="378"/>
      <c r="RF5" s="378"/>
      <c r="RG5" s="378"/>
      <c r="RH5" s="378"/>
      <c r="RI5" s="378"/>
      <c r="RJ5" s="378"/>
      <c r="RK5" s="378"/>
      <c r="RL5" s="378"/>
      <c r="RM5" s="378"/>
      <c r="RN5" s="378"/>
      <c r="RO5" s="378"/>
      <c r="RP5" s="378"/>
      <c r="RQ5" s="378"/>
      <c r="RR5" s="378"/>
      <c r="RS5" s="378"/>
      <c r="RT5" s="378"/>
      <c r="RU5" s="378"/>
      <c r="RV5" s="378"/>
      <c r="RW5" s="378"/>
      <c r="RX5" s="378"/>
      <c r="RY5" s="378"/>
      <c r="RZ5" s="378"/>
      <c r="SA5" s="378"/>
      <c r="SB5" s="378"/>
      <c r="SC5" s="378"/>
      <c r="SD5" s="378"/>
      <c r="SE5" s="378"/>
      <c r="SF5" s="378"/>
      <c r="SG5" s="378"/>
      <c r="SH5" s="378"/>
      <c r="SI5" s="378"/>
      <c r="SJ5" s="378"/>
      <c r="SK5" s="378"/>
      <c r="SL5" s="378"/>
      <c r="SM5" s="378"/>
      <c r="SN5" s="378"/>
      <c r="SO5" s="378"/>
      <c r="SP5" s="378"/>
      <c r="SQ5" s="378"/>
      <c r="SR5" s="378"/>
      <c r="SS5" s="378"/>
      <c r="ST5" s="378"/>
      <c r="SU5" s="378"/>
      <c r="SV5" s="378"/>
      <c r="SW5" s="378"/>
      <c r="SX5" s="378"/>
      <c r="SY5" s="378"/>
      <c r="SZ5" s="378"/>
      <c r="TA5" s="378"/>
      <c r="TB5" s="378"/>
      <c r="TC5" s="378"/>
      <c r="TD5" s="378"/>
      <c r="TE5" s="378"/>
      <c r="TF5" s="378"/>
      <c r="TG5" s="378"/>
      <c r="TH5" s="378"/>
      <c r="TI5" s="378"/>
      <c r="TJ5" s="378"/>
      <c r="TK5" s="378"/>
      <c r="TL5" s="378"/>
      <c r="TM5" s="378"/>
      <c r="TN5" s="378"/>
      <c r="TO5" s="378"/>
      <c r="TP5" s="378"/>
      <c r="TQ5" s="378"/>
      <c r="TR5" s="378"/>
      <c r="TS5" s="378"/>
      <c r="TT5" s="378"/>
      <c r="TU5" s="378"/>
      <c r="TV5" s="378"/>
      <c r="TW5" s="378"/>
      <c r="TX5" s="378"/>
      <c r="TY5" s="378"/>
      <c r="TZ5" s="378"/>
      <c r="UA5" s="378"/>
      <c r="UB5" s="378"/>
      <c r="UC5" s="378"/>
      <c r="UD5" s="378"/>
      <c r="UE5" s="378"/>
      <c r="UF5" s="378"/>
      <c r="UG5" s="378"/>
      <c r="UH5" s="378"/>
      <c r="UI5" s="378"/>
      <c r="UJ5" s="378"/>
      <c r="UK5" s="378"/>
      <c r="UL5" s="378"/>
      <c r="UM5" s="378"/>
      <c r="UN5" s="378"/>
      <c r="UO5" s="378"/>
      <c r="UP5" s="378"/>
      <c r="UQ5" s="378"/>
      <c r="UR5" s="378"/>
      <c r="US5" s="378"/>
      <c r="UT5" s="378"/>
      <c r="UU5" s="378"/>
      <c r="UV5" s="378"/>
      <c r="UW5" s="378"/>
      <c r="UX5" s="378"/>
      <c r="UY5" s="378"/>
      <c r="UZ5" s="378"/>
      <c r="VA5" s="378"/>
      <c r="VB5" s="378"/>
      <c r="VC5" s="378"/>
      <c r="VD5" s="378"/>
      <c r="VE5" s="378"/>
      <c r="VF5" s="378"/>
      <c r="VG5" s="378"/>
      <c r="VH5" s="378"/>
      <c r="VI5" s="378"/>
      <c r="VJ5" s="378"/>
      <c r="VK5" s="378"/>
      <c r="VL5" s="378"/>
      <c r="VM5" s="378"/>
      <c r="VN5" s="378"/>
      <c r="VO5" s="378"/>
      <c r="VP5" s="378"/>
      <c r="VQ5" s="378"/>
      <c r="VR5" s="378"/>
      <c r="VS5" s="378"/>
      <c r="VT5" s="378"/>
      <c r="VU5" s="378"/>
      <c r="VV5" s="378"/>
      <c r="VW5" s="378"/>
      <c r="VX5" s="378"/>
      <c r="VY5" s="378"/>
      <c r="VZ5" s="378"/>
      <c r="WA5" s="378"/>
      <c r="WB5" s="378"/>
      <c r="WC5" s="378"/>
      <c r="WD5" s="378"/>
      <c r="WE5" s="378"/>
      <c r="WF5" s="378"/>
      <c r="WG5" s="378"/>
      <c r="WH5" s="378"/>
      <c r="WI5" s="378"/>
      <c r="WJ5" s="378"/>
      <c r="WK5" s="378"/>
      <c r="WL5" s="378"/>
      <c r="WM5" s="378"/>
      <c r="WN5" s="378"/>
      <c r="WO5" s="378"/>
      <c r="WP5" s="378"/>
      <c r="WQ5" s="378"/>
      <c r="WR5" s="378"/>
      <c r="WS5" s="378"/>
      <c r="WT5" s="378"/>
      <c r="WU5" s="378"/>
      <c r="WV5" s="378"/>
      <c r="WW5" s="378"/>
      <c r="WX5" s="378"/>
      <c r="WY5" s="378"/>
      <c r="WZ5" s="378"/>
      <c r="XA5" s="378"/>
      <c r="XB5" s="378"/>
      <c r="XC5" s="378"/>
      <c r="XD5" s="378"/>
      <c r="XE5" s="378"/>
      <c r="XF5" s="378"/>
      <c r="XG5" s="378"/>
      <c r="XH5" s="378"/>
      <c r="XI5" s="378"/>
      <c r="XJ5" s="378"/>
      <c r="XK5" s="378"/>
      <c r="XL5" s="378"/>
      <c r="XM5" s="378"/>
      <c r="XN5" s="378"/>
      <c r="XO5" s="378"/>
      <c r="XP5" s="378"/>
      <c r="XQ5" s="378"/>
      <c r="XR5" s="378"/>
      <c r="XS5" s="378"/>
      <c r="XT5" s="378"/>
      <c r="XU5" s="378"/>
      <c r="XV5" s="378"/>
      <c r="XW5" s="378"/>
      <c r="XX5" s="378"/>
      <c r="XY5" s="378"/>
      <c r="XZ5" s="378"/>
      <c r="YA5" s="378"/>
      <c r="YB5" s="378"/>
      <c r="YC5" s="378"/>
      <c r="YD5" s="378"/>
      <c r="YE5" s="378"/>
      <c r="YF5" s="378"/>
      <c r="YG5" s="378"/>
      <c r="YH5" s="378"/>
      <c r="YI5" s="378"/>
      <c r="YJ5" s="378"/>
      <c r="YK5" s="378"/>
      <c r="YL5" s="378"/>
      <c r="YM5" s="378"/>
      <c r="YN5" s="378"/>
      <c r="YO5" s="378"/>
      <c r="YP5" s="378"/>
      <c r="YQ5" s="378"/>
      <c r="YR5" s="378"/>
      <c r="YS5" s="378"/>
      <c r="YT5" s="378"/>
      <c r="YU5" s="378"/>
      <c r="YV5" s="378"/>
      <c r="YW5" s="378"/>
      <c r="YX5" s="378"/>
      <c r="YY5" s="378"/>
      <c r="YZ5" s="378"/>
      <c r="ZA5" s="378"/>
      <c r="ZB5" s="378"/>
      <c r="ZC5" s="378"/>
      <c r="ZD5" s="378"/>
      <c r="ZE5" s="378"/>
      <c r="ZF5" s="378"/>
      <c r="ZG5" s="378"/>
      <c r="ZH5" s="378"/>
      <c r="ZI5" s="378"/>
      <c r="ZJ5" s="378"/>
      <c r="ZK5" s="378"/>
      <c r="ZL5" s="378"/>
      <c r="ZM5" s="378"/>
      <c r="ZN5" s="378"/>
      <c r="ZO5" s="378"/>
      <c r="ZP5" s="378"/>
      <c r="ZQ5" s="378"/>
      <c r="ZR5" s="378"/>
      <c r="ZS5" s="378"/>
      <c r="ZT5" s="378"/>
      <c r="ZU5" s="378"/>
      <c r="ZV5" s="378"/>
      <c r="ZW5" s="378"/>
      <c r="ZX5" s="378"/>
      <c r="ZY5" s="378"/>
      <c r="ZZ5" s="378"/>
      <c r="AAA5" s="378"/>
      <c r="AAB5" s="378"/>
      <c r="AAC5" s="378"/>
      <c r="AAD5" s="378"/>
      <c r="AAE5" s="378"/>
      <c r="AAF5" s="378"/>
      <c r="AAG5" s="378"/>
      <c r="AAH5" s="378"/>
      <c r="AAI5" s="378"/>
      <c r="AAJ5" s="378"/>
      <c r="AAK5" s="378"/>
      <c r="AAL5" s="378"/>
      <c r="AAM5" s="378"/>
      <c r="AAN5" s="378"/>
      <c r="AAO5" s="378"/>
      <c r="AAP5" s="378"/>
      <c r="AAQ5" s="378"/>
      <c r="AAR5" s="378"/>
      <c r="AAS5" s="378"/>
      <c r="AAT5" s="378"/>
      <c r="AAU5" s="378"/>
      <c r="AAV5" s="378"/>
      <c r="AAW5" s="378"/>
      <c r="AAX5" s="378"/>
      <c r="AAY5" s="378"/>
      <c r="AAZ5" s="378"/>
      <c r="ABA5" s="378"/>
      <c r="ABB5" s="378"/>
      <c r="ABC5" s="378"/>
      <c r="ABD5" s="378"/>
      <c r="ABE5" s="378"/>
      <c r="ABF5" s="378"/>
      <c r="ABG5" s="378"/>
      <c r="ABH5" s="378"/>
      <c r="ABI5" s="378"/>
      <c r="ABJ5" s="378"/>
      <c r="ABK5" s="378"/>
      <c r="ABL5" s="378"/>
      <c r="ABM5" s="378"/>
      <c r="ABN5" s="378"/>
      <c r="ABO5" s="378"/>
      <c r="ABP5" s="378"/>
      <c r="ABQ5" s="378"/>
      <c r="ABR5" s="378"/>
      <c r="ABS5" s="378"/>
      <c r="ABT5" s="378"/>
      <c r="ABU5" s="378"/>
      <c r="ABV5" s="378"/>
      <c r="ABW5" s="378"/>
      <c r="ABX5" s="378"/>
      <c r="ABY5" s="378"/>
      <c r="ABZ5" s="378"/>
      <c r="ACA5" s="378"/>
      <c r="ACB5" s="378"/>
      <c r="ACC5" s="378"/>
      <c r="ACD5" s="378"/>
      <c r="ACE5" s="378"/>
      <c r="ACF5" s="378"/>
      <c r="ACG5" s="378"/>
      <c r="ACH5" s="378"/>
      <c r="ACI5" s="378"/>
      <c r="ACJ5" s="378"/>
      <c r="ACK5" s="378"/>
      <c r="ACL5" s="378"/>
      <c r="ACM5" s="378"/>
      <c r="ACN5" s="378"/>
      <c r="ACO5" s="378"/>
      <c r="ACP5" s="378"/>
      <c r="ACQ5" s="378"/>
      <c r="ACR5" s="378"/>
      <c r="ACS5" s="378"/>
      <c r="ACT5" s="378"/>
      <c r="ACU5" s="378"/>
      <c r="ACV5" s="378"/>
      <c r="ACW5" s="378"/>
      <c r="ACX5" s="378"/>
      <c r="ACY5" s="378"/>
      <c r="ACZ5" s="378"/>
      <c r="ADA5" s="378"/>
      <c r="ADB5" s="378"/>
      <c r="ADC5" s="378"/>
      <c r="ADD5" s="378"/>
      <c r="ADE5" s="378"/>
      <c r="ADF5" s="378"/>
      <c r="ADG5" s="378"/>
      <c r="ADH5" s="378"/>
      <c r="ADI5" s="378"/>
      <c r="ADJ5" s="378"/>
      <c r="ADK5" s="378"/>
      <c r="ADL5" s="378"/>
      <c r="ADM5" s="378"/>
      <c r="ADN5" s="378"/>
      <c r="ADO5" s="378"/>
      <c r="ADP5" s="378"/>
      <c r="ADQ5" s="378"/>
      <c r="ADR5" s="378"/>
      <c r="ADS5" s="378"/>
      <c r="ADT5" s="378"/>
      <c r="ADU5" s="378"/>
      <c r="ADV5" s="378"/>
      <c r="ADW5" s="378"/>
      <c r="ADX5" s="378"/>
      <c r="ADY5" s="378"/>
      <c r="ADZ5" s="378"/>
      <c r="AEA5" s="378"/>
      <c r="AEB5" s="378"/>
      <c r="AEC5" s="378"/>
      <c r="AED5" s="378"/>
      <c r="AEE5" s="378"/>
      <c r="AEF5" s="378"/>
      <c r="AEG5" s="378"/>
      <c r="AEH5" s="378"/>
      <c r="AEI5" s="378"/>
      <c r="AEJ5" s="378"/>
      <c r="AEK5" s="378"/>
      <c r="AEL5" s="378"/>
      <c r="AEM5" s="378"/>
      <c r="AEN5" s="378"/>
      <c r="AEO5" s="378"/>
      <c r="AEP5" s="378"/>
      <c r="AEQ5" s="378"/>
      <c r="AER5" s="378"/>
      <c r="AES5" s="378"/>
      <c r="AET5" s="378"/>
      <c r="AEU5" s="378"/>
      <c r="AEV5" s="378"/>
      <c r="AEW5" s="378"/>
      <c r="AEX5" s="378"/>
      <c r="AEY5" s="378"/>
      <c r="AEZ5" s="378"/>
      <c r="AFA5" s="378"/>
      <c r="AFB5" s="378"/>
      <c r="AFC5" s="378"/>
      <c r="AFD5" s="378"/>
      <c r="AFE5" s="378"/>
      <c r="AFF5" s="378"/>
      <c r="AFG5" s="378"/>
      <c r="AFH5" s="378"/>
      <c r="AFI5" s="378"/>
      <c r="AFJ5" s="378"/>
      <c r="AFK5" s="378"/>
      <c r="AFL5" s="378"/>
      <c r="AFM5" s="378"/>
      <c r="AFN5" s="378"/>
      <c r="AFO5" s="378"/>
      <c r="AFP5" s="378"/>
      <c r="AFQ5" s="378"/>
      <c r="AFR5" s="378"/>
      <c r="AFS5" s="378"/>
      <c r="AFT5" s="378"/>
      <c r="AFU5" s="378"/>
      <c r="AFV5" s="378"/>
      <c r="AFW5" s="378"/>
      <c r="AFX5" s="378"/>
      <c r="AFY5" s="378"/>
      <c r="AFZ5" s="378"/>
      <c r="AGA5" s="378"/>
      <c r="AGB5" s="378"/>
      <c r="AGC5" s="378"/>
      <c r="AGD5" s="378"/>
      <c r="AGE5" s="378"/>
      <c r="AGF5" s="378"/>
      <c r="AGG5" s="378"/>
      <c r="AGH5" s="378"/>
      <c r="AGI5" s="378"/>
      <c r="AGJ5" s="378"/>
      <c r="AGK5" s="378"/>
      <c r="AGL5" s="378"/>
      <c r="AGM5" s="378"/>
      <c r="AGN5" s="378"/>
      <c r="AGO5" s="378"/>
      <c r="AGP5" s="378"/>
      <c r="AGQ5" s="378"/>
      <c r="AGR5" s="378"/>
      <c r="AGS5" s="378"/>
      <c r="AGT5" s="378"/>
      <c r="AGU5" s="378"/>
      <c r="AGV5" s="378"/>
      <c r="AGW5" s="378"/>
      <c r="AGX5" s="378"/>
      <c r="AGY5" s="378"/>
      <c r="AGZ5" s="378"/>
      <c r="AHA5" s="378"/>
      <c r="AHB5" s="378"/>
      <c r="AHC5" s="378"/>
      <c r="AHD5" s="378"/>
      <c r="AHE5" s="378"/>
      <c r="AHF5" s="378"/>
      <c r="AHG5" s="378"/>
      <c r="AHH5" s="378"/>
      <c r="AHI5" s="378"/>
      <c r="AHJ5" s="378"/>
      <c r="AHK5" s="378"/>
      <c r="AHL5" s="378"/>
      <c r="AHM5" s="378"/>
      <c r="AHN5" s="378"/>
      <c r="AHO5" s="378"/>
      <c r="AHP5" s="378"/>
      <c r="AHQ5" s="378"/>
      <c r="AHR5" s="378"/>
      <c r="AHS5" s="378"/>
      <c r="AHT5" s="378"/>
      <c r="AHU5" s="378"/>
      <c r="AHV5" s="378"/>
      <c r="AHW5" s="378"/>
      <c r="AHX5" s="378"/>
      <c r="AHY5" s="378"/>
      <c r="AHZ5" s="378"/>
      <c r="AIA5" s="378"/>
      <c r="AIB5" s="378"/>
      <c r="AIC5" s="378"/>
      <c r="AID5" s="378"/>
      <c r="AIE5" s="378"/>
      <c r="AIF5" s="378"/>
      <c r="AIG5" s="378"/>
      <c r="AIH5" s="378"/>
      <c r="AII5" s="378"/>
      <c r="AIJ5" s="378"/>
      <c r="AIK5" s="378"/>
      <c r="AIL5" s="378"/>
      <c r="AIM5" s="378"/>
      <c r="AIN5" s="378"/>
      <c r="AIO5" s="378"/>
      <c r="AIP5" s="378"/>
      <c r="AIQ5" s="378"/>
      <c r="AIR5" s="378"/>
      <c r="AIS5" s="378"/>
      <c r="AIT5" s="378"/>
      <c r="AIU5" s="378"/>
      <c r="AIV5" s="378"/>
      <c r="AIW5" s="378"/>
      <c r="AIX5" s="378"/>
      <c r="AIY5" s="378"/>
      <c r="AIZ5" s="378"/>
      <c r="AJA5" s="378"/>
      <c r="AJB5" s="378"/>
      <c r="AJC5" s="378"/>
      <c r="AJD5" s="378"/>
      <c r="AJE5" s="378"/>
      <c r="AJF5" s="378"/>
      <c r="AJG5" s="378"/>
      <c r="AJH5" s="378"/>
      <c r="AJI5" s="378"/>
      <c r="AJJ5" s="378"/>
      <c r="AJK5" s="378"/>
      <c r="AJL5" s="378"/>
      <c r="AJM5" s="378"/>
      <c r="AJN5" s="378"/>
      <c r="AJO5" s="378"/>
      <c r="AJP5" s="378"/>
      <c r="AJQ5" s="378"/>
      <c r="AJR5" s="378"/>
      <c r="AJS5" s="378"/>
      <c r="AJT5" s="378"/>
      <c r="AJU5" s="378"/>
      <c r="AJV5" s="378"/>
      <c r="AJW5" s="378"/>
      <c r="AJX5" s="378"/>
      <c r="AJY5" s="378"/>
      <c r="AJZ5" s="378"/>
      <c r="AKA5" s="378"/>
      <c r="AKB5" s="378"/>
      <c r="AKC5" s="378"/>
      <c r="AKD5" s="378"/>
      <c r="AKE5" s="378"/>
      <c r="AKF5" s="378"/>
      <c r="AKG5" s="378"/>
      <c r="AKH5" s="378"/>
      <c r="AKI5" s="378"/>
      <c r="AKJ5" s="378"/>
      <c r="AKK5" s="378"/>
      <c r="AKL5" s="378"/>
      <c r="AKM5" s="378"/>
      <c r="AKN5" s="378"/>
      <c r="AKO5" s="378"/>
      <c r="AKP5" s="378"/>
      <c r="AKQ5" s="378"/>
      <c r="AKR5" s="378"/>
      <c r="AKS5" s="378"/>
      <c r="AKT5" s="378"/>
      <c r="AKU5" s="378"/>
      <c r="AKV5" s="378"/>
      <c r="AKW5" s="378"/>
      <c r="AKX5" s="378"/>
      <c r="AKY5" s="378"/>
      <c r="AKZ5" s="378"/>
      <c r="ALA5" s="378"/>
      <c r="ALB5" s="378"/>
      <c r="ALC5" s="378"/>
      <c r="ALD5" s="378"/>
      <c r="ALE5" s="378"/>
      <c r="ALF5" s="378"/>
      <c r="ALG5" s="378"/>
      <c r="ALH5" s="378"/>
      <c r="ALI5" s="378"/>
      <c r="ALJ5" s="378"/>
      <c r="ALK5" s="378"/>
      <c r="ALL5" s="378"/>
      <c r="ALM5" s="378"/>
      <c r="ALN5" s="378"/>
      <c r="ALO5" s="378"/>
      <c r="ALP5" s="378"/>
      <c r="ALQ5" s="378"/>
      <c r="ALR5" s="378"/>
      <c r="ALS5" s="378"/>
      <c r="ALT5" s="378"/>
      <c r="ALU5" s="378"/>
      <c r="ALV5" s="378"/>
      <c r="ALW5" s="378"/>
      <c r="ALX5" s="378"/>
      <c r="ALY5" s="378"/>
      <c r="ALZ5" s="378"/>
      <c r="AMA5" s="378"/>
      <c r="AMB5" s="378"/>
      <c r="AMC5" s="378"/>
      <c r="AMD5" s="378"/>
      <c r="AME5" s="378"/>
      <c r="AMF5" s="378"/>
      <c r="AMG5" s="378"/>
      <c r="AMH5" s="378"/>
      <c r="AMI5" s="378"/>
      <c r="AMJ5" s="378"/>
      <c r="AMK5" s="378"/>
      <c r="AML5" s="378"/>
      <c r="AMM5" s="378"/>
      <c r="AMN5" s="378"/>
      <c r="AMO5" s="378"/>
      <c r="AMP5" s="378"/>
      <c r="AMQ5" s="378"/>
      <c r="AMR5" s="378"/>
      <c r="AMS5" s="378"/>
      <c r="AMT5" s="378"/>
      <c r="AMU5" s="378"/>
      <c r="AMV5" s="378"/>
      <c r="AMW5" s="378"/>
      <c r="AMX5" s="378"/>
      <c r="AMY5" s="378"/>
      <c r="AMZ5" s="378"/>
      <c r="ANA5" s="378"/>
      <c r="ANB5" s="378"/>
      <c r="ANC5" s="378"/>
      <c r="AND5" s="378"/>
      <c r="ANE5" s="378"/>
      <c r="ANF5" s="378"/>
      <c r="ANG5" s="378"/>
      <c r="ANH5" s="378"/>
      <c r="ANI5" s="378"/>
      <c r="ANJ5" s="378"/>
      <c r="ANK5" s="378"/>
      <c r="ANL5" s="378"/>
      <c r="ANM5" s="378"/>
      <c r="ANN5" s="378"/>
      <c r="ANO5" s="378"/>
      <c r="ANP5" s="378"/>
      <c r="ANQ5" s="378"/>
      <c r="ANR5" s="378"/>
      <c r="ANS5" s="378"/>
      <c r="ANT5" s="378"/>
      <c r="ANU5" s="378"/>
      <c r="ANV5" s="378"/>
      <c r="ANW5" s="378"/>
      <c r="ANX5" s="378"/>
      <c r="ANY5" s="378"/>
      <c r="ANZ5" s="378"/>
      <c r="AOA5" s="378"/>
      <c r="AOB5" s="378"/>
      <c r="AOC5" s="378"/>
      <c r="AOD5" s="378"/>
      <c r="AOE5" s="378"/>
      <c r="AOF5" s="378"/>
      <c r="AOG5" s="378"/>
      <c r="AOH5" s="378"/>
      <c r="AOI5" s="378"/>
      <c r="AOJ5" s="378"/>
      <c r="AOK5" s="378"/>
      <c r="AOL5" s="378"/>
      <c r="AOM5" s="378"/>
      <c r="AON5" s="378"/>
      <c r="AOO5" s="378"/>
      <c r="AOP5" s="378"/>
      <c r="AOQ5" s="378"/>
      <c r="AOR5" s="378"/>
      <c r="AOS5" s="378"/>
      <c r="AOT5" s="378"/>
      <c r="AOU5" s="378"/>
      <c r="AOV5" s="378"/>
      <c r="AOW5" s="378"/>
      <c r="AOX5" s="378"/>
      <c r="AOY5" s="378"/>
      <c r="AOZ5" s="378"/>
      <c r="APA5" s="378"/>
      <c r="APB5" s="378"/>
      <c r="APC5" s="378"/>
      <c r="APD5" s="378"/>
      <c r="APE5" s="378"/>
      <c r="APF5" s="378"/>
      <c r="APG5" s="378"/>
      <c r="APH5" s="378"/>
      <c r="API5" s="378"/>
      <c r="APJ5" s="378"/>
      <c r="APK5" s="378"/>
      <c r="APL5" s="378"/>
      <c r="APM5" s="378"/>
      <c r="APN5" s="378"/>
      <c r="APO5" s="378"/>
      <c r="APP5" s="378"/>
      <c r="APQ5" s="378"/>
      <c r="APR5" s="378"/>
      <c r="APS5" s="378"/>
      <c r="APT5" s="378"/>
      <c r="APU5" s="378"/>
      <c r="APV5" s="378"/>
      <c r="APW5" s="378"/>
      <c r="APX5" s="378"/>
      <c r="APY5" s="378"/>
      <c r="APZ5" s="378"/>
      <c r="AQA5" s="378"/>
      <c r="AQB5" s="378"/>
      <c r="AQC5" s="378"/>
      <c r="AQD5" s="378"/>
      <c r="AQE5" s="378"/>
      <c r="AQF5" s="378"/>
      <c r="AQG5" s="378"/>
      <c r="AQH5" s="378"/>
      <c r="AQI5" s="378"/>
      <c r="AQJ5" s="378"/>
      <c r="AQK5" s="378"/>
      <c r="AQL5" s="378"/>
      <c r="AQM5" s="378"/>
      <c r="AQN5" s="378"/>
      <c r="AQO5" s="378"/>
      <c r="AQP5" s="378"/>
      <c r="AQQ5" s="378"/>
      <c r="AQR5" s="378"/>
      <c r="AQS5" s="378"/>
      <c r="AQT5" s="378"/>
      <c r="AQU5" s="378"/>
      <c r="AQV5" s="378"/>
      <c r="AQW5" s="378"/>
      <c r="AQX5" s="378"/>
      <c r="AQY5" s="378"/>
      <c r="AQZ5" s="378"/>
      <c r="ARA5" s="378"/>
      <c r="ARB5" s="378"/>
      <c r="ARC5" s="378"/>
      <c r="ARD5" s="378"/>
      <c r="ARE5" s="378"/>
      <c r="ARF5" s="378"/>
      <c r="ARG5" s="378"/>
      <c r="ARH5" s="378"/>
      <c r="ARI5" s="378"/>
      <c r="ARJ5" s="378"/>
      <c r="ARK5" s="378"/>
      <c r="ARL5" s="378"/>
      <c r="ARM5" s="378"/>
      <c r="ARN5" s="378"/>
      <c r="ARO5" s="378"/>
      <c r="ARP5" s="378"/>
      <c r="ARQ5" s="378"/>
      <c r="ARR5" s="378"/>
      <c r="ARS5" s="378"/>
      <c r="ART5" s="378"/>
      <c r="ARU5" s="378"/>
      <c r="ARV5" s="378"/>
      <c r="ARW5" s="378"/>
      <c r="ARX5" s="378"/>
      <c r="ARY5" s="378"/>
      <c r="ARZ5" s="378"/>
      <c r="ASA5" s="378"/>
      <c r="ASB5" s="378"/>
      <c r="ASC5" s="378"/>
      <c r="ASD5" s="378"/>
      <c r="ASE5" s="378"/>
      <c r="ASF5" s="378"/>
      <c r="ASG5" s="378"/>
      <c r="ASH5" s="378"/>
      <c r="ASI5" s="378"/>
      <c r="ASJ5" s="378"/>
      <c r="ASK5" s="378"/>
      <c r="ASL5" s="378"/>
      <c r="ASM5" s="378"/>
      <c r="ASN5" s="378"/>
      <c r="ASO5" s="378"/>
      <c r="ASP5" s="378"/>
      <c r="ASQ5" s="378"/>
      <c r="ASR5" s="378"/>
      <c r="ASS5" s="378"/>
      <c r="AST5" s="378"/>
      <c r="ASU5" s="378"/>
      <c r="ASV5" s="378"/>
      <c r="ASW5" s="378"/>
      <c r="ASX5" s="378"/>
      <c r="ASY5" s="378"/>
      <c r="ASZ5" s="378"/>
      <c r="ATA5" s="378"/>
      <c r="ATB5" s="378"/>
      <c r="ATC5" s="378"/>
      <c r="ATD5" s="378"/>
      <c r="ATE5" s="378"/>
      <c r="ATF5" s="378"/>
      <c r="ATG5" s="378"/>
      <c r="ATH5" s="378"/>
      <c r="ATI5" s="378"/>
      <c r="ATJ5" s="378"/>
      <c r="ATK5" s="378"/>
      <c r="ATL5" s="378"/>
      <c r="ATM5" s="378"/>
      <c r="ATN5" s="378"/>
      <c r="ATO5" s="378"/>
      <c r="ATP5" s="378"/>
      <c r="ATQ5" s="378"/>
      <c r="ATR5" s="378"/>
      <c r="ATS5" s="378"/>
      <c r="ATT5" s="378"/>
      <c r="ATU5" s="378"/>
      <c r="ATV5" s="378"/>
      <c r="ATW5" s="378"/>
      <c r="ATX5" s="378"/>
      <c r="ATY5" s="378"/>
      <c r="ATZ5" s="378"/>
      <c r="AUA5" s="378"/>
      <c r="AUB5" s="378"/>
      <c r="AUC5" s="378"/>
      <c r="AUD5" s="378"/>
      <c r="AUE5" s="378"/>
      <c r="AUF5" s="378"/>
      <c r="AUG5" s="378"/>
      <c r="AUH5" s="378"/>
      <c r="AUI5" s="378"/>
      <c r="AUJ5" s="378"/>
      <c r="AUK5" s="378"/>
      <c r="AUL5" s="378"/>
      <c r="AUM5" s="378"/>
      <c r="AUN5" s="378"/>
      <c r="AUO5" s="378"/>
      <c r="AUP5" s="378"/>
      <c r="AUQ5" s="378"/>
      <c r="AUR5" s="378"/>
      <c r="AUS5" s="378"/>
      <c r="AUT5" s="378"/>
      <c r="AUU5" s="378"/>
      <c r="AUV5" s="378"/>
      <c r="AUW5" s="378"/>
      <c r="AUX5" s="378"/>
      <c r="AUY5" s="378"/>
      <c r="AUZ5" s="378"/>
      <c r="AVA5" s="378"/>
      <c r="AVB5" s="378"/>
      <c r="AVC5" s="378"/>
      <c r="AVD5" s="378"/>
      <c r="AVE5" s="378"/>
      <c r="AVF5" s="378"/>
      <c r="AVG5" s="378"/>
      <c r="AVH5" s="378"/>
      <c r="AVI5" s="378"/>
      <c r="AVJ5" s="378"/>
      <c r="AVK5" s="378"/>
      <c r="AVL5" s="378"/>
      <c r="AVM5" s="378"/>
      <c r="AVN5" s="378"/>
      <c r="AVO5" s="378"/>
      <c r="AVP5" s="378"/>
      <c r="AVQ5" s="378"/>
      <c r="AVR5" s="378"/>
      <c r="AVS5" s="378"/>
      <c r="AVT5" s="378"/>
      <c r="AVU5" s="378"/>
      <c r="AVV5" s="378"/>
      <c r="AVW5" s="378"/>
      <c r="AVX5" s="378"/>
      <c r="AVY5" s="378"/>
      <c r="AVZ5" s="378"/>
      <c r="AWA5" s="378"/>
      <c r="AWB5" s="378"/>
      <c r="AWC5" s="378"/>
      <c r="AWD5" s="378"/>
      <c r="AWE5" s="378"/>
      <c r="AWF5" s="378"/>
      <c r="AWG5" s="378"/>
      <c r="AWH5" s="378"/>
      <c r="AWI5" s="378"/>
      <c r="AWJ5" s="378"/>
      <c r="AWK5" s="378"/>
      <c r="AWL5" s="378"/>
      <c r="AWM5" s="378"/>
      <c r="AWN5" s="378"/>
      <c r="AWO5" s="378"/>
      <c r="AWP5" s="378"/>
      <c r="AWQ5" s="378"/>
      <c r="AWR5" s="378"/>
      <c r="AWS5" s="378"/>
      <c r="AWT5" s="378"/>
      <c r="AWU5" s="378"/>
      <c r="AWV5" s="378"/>
      <c r="AWW5" s="378"/>
      <c r="AWX5" s="378"/>
      <c r="AWY5" s="378"/>
      <c r="AWZ5" s="378"/>
      <c r="AXA5" s="378"/>
      <c r="AXB5" s="378"/>
      <c r="AXC5" s="378"/>
      <c r="AXD5" s="378"/>
      <c r="AXE5" s="378"/>
      <c r="AXF5" s="378"/>
      <c r="AXG5" s="378"/>
      <c r="AXH5" s="378"/>
      <c r="AXI5" s="378"/>
      <c r="AXJ5" s="378"/>
      <c r="AXK5" s="378"/>
      <c r="AXL5" s="378"/>
      <c r="AXM5" s="378"/>
      <c r="AXN5" s="378"/>
      <c r="AXO5" s="378"/>
      <c r="AXP5" s="378"/>
      <c r="AXQ5" s="378"/>
      <c r="AXR5" s="378"/>
      <c r="AXS5" s="378"/>
      <c r="AXT5" s="378"/>
      <c r="AXU5" s="378"/>
      <c r="AXV5" s="378"/>
      <c r="AXW5" s="378"/>
      <c r="AXX5" s="378"/>
      <c r="AXY5" s="378"/>
      <c r="AXZ5" s="378"/>
      <c r="AYA5" s="378"/>
      <c r="AYB5" s="378"/>
      <c r="AYC5" s="378"/>
      <c r="AYD5" s="378"/>
      <c r="AYE5" s="378"/>
      <c r="AYF5" s="378"/>
      <c r="AYG5" s="378"/>
      <c r="AYH5" s="378"/>
      <c r="AYI5" s="378"/>
      <c r="AYJ5" s="378"/>
      <c r="AYK5" s="378"/>
      <c r="AYL5" s="378"/>
      <c r="AYM5" s="378"/>
      <c r="AYN5" s="378"/>
      <c r="AYO5" s="378"/>
      <c r="AYP5" s="378"/>
      <c r="AYQ5" s="378"/>
      <c r="AYR5" s="378"/>
      <c r="AYS5" s="378"/>
      <c r="AYT5" s="378"/>
      <c r="AYU5" s="378"/>
      <c r="AYV5" s="378"/>
      <c r="AYW5" s="378"/>
      <c r="AYX5" s="378"/>
      <c r="AYY5" s="378"/>
      <c r="AYZ5" s="378"/>
      <c r="AZA5" s="378"/>
      <c r="AZB5" s="378"/>
      <c r="AZC5" s="378"/>
      <c r="AZD5" s="378"/>
      <c r="AZE5" s="378"/>
      <c r="AZF5" s="378"/>
      <c r="AZG5" s="378"/>
      <c r="AZH5" s="378"/>
      <c r="AZI5" s="378"/>
      <c r="AZJ5" s="378"/>
      <c r="AZK5" s="378"/>
      <c r="AZL5" s="378"/>
      <c r="AZM5" s="378"/>
      <c r="AZN5" s="378"/>
      <c r="AZO5" s="378"/>
      <c r="AZP5" s="378"/>
      <c r="AZQ5" s="378"/>
      <c r="AZR5" s="378"/>
      <c r="AZS5" s="378"/>
      <c r="AZT5" s="378"/>
      <c r="AZU5" s="378"/>
      <c r="AZV5" s="378"/>
      <c r="AZW5" s="378"/>
      <c r="AZX5" s="378"/>
      <c r="AZY5" s="378"/>
      <c r="AZZ5" s="378"/>
      <c r="BAA5" s="378"/>
      <c r="BAB5" s="378"/>
      <c r="BAC5" s="378"/>
      <c r="BAD5" s="378"/>
      <c r="BAE5" s="378"/>
      <c r="BAF5" s="378"/>
      <c r="BAG5" s="378"/>
      <c r="BAH5" s="378"/>
      <c r="BAI5" s="378"/>
      <c r="BAJ5" s="378"/>
      <c r="BAK5" s="378"/>
      <c r="BAL5" s="378"/>
      <c r="BAM5" s="378"/>
      <c r="BAN5" s="378"/>
      <c r="BAO5" s="378"/>
      <c r="BAP5" s="378"/>
      <c r="BAQ5" s="378"/>
      <c r="BAR5" s="378"/>
      <c r="BAS5" s="378"/>
      <c r="BAT5" s="378"/>
      <c r="BAU5" s="378"/>
      <c r="BAV5" s="378"/>
      <c r="BAW5" s="378"/>
      <c r="BAX5" s="378"/>
      <c r="BAY5" s="378"/>
      <c r="BAZ5" s="378"/>
      <c r="BBA5" s="378"/>
      <c r="BBB5" s="378"/>
      <c r="BBC5" s="378"/>
      <c r="BBD5" s="378"/>
      <c r="BBE5" s="378"/>
      <c r="BBF5" s="378"/>
      <c r="BBG5" s="378"/>
      <c r="BBH5" s="378"/>
      <c r="BBI5" s="378"/>
      <c r="BBJ5" s="378"/>
      <c r="BBK5" s="378"/>
      <c r="BBL5" s="378"/>
      <c r="BBM5" s="378"/>
      <c r="BBN5" s="378"/>
      <c r="BBO5" s="378"/>
      <c r="BBP5" s="378"/>
      <c r="BBQ5" s="378"/>
      <c r="BBR5" s="378"/>
      <c r="BBS5" s="378"/>
      <c r="BBT5" s="378"/>
      <c r="BBU5" s="378"/>
      <c r="BBV5" s="378"/>
      <c r="BBW5" s="378"/>
      <c r="BBX5" s="378"/>
      <c r="BBY5" s="378"/>
      <c r="BBZ5" s="378"/>
      <c r="BCA5" s="378"/>
      <c r="BCB5" s="378"/>
      <c r="BCC5" s="378"/>
      <c r="BCD5" s="378"/>
      <c r="BCE5" s="378"/>
      <c r="BCF5" s="378"/>
      <c r="BCG5" s="378"/>
      <c r="BCH5" s="378"/>
      <c r="BCI5" s="378"/>
      <c r="BCJ5" s="378"/>
      <c r="BCK5" s="378"/>
      <c r="BCL5" s="378"/>
      <c r="BCM5" s="378"/>
      <c r="BCN5" s="378"/>
      <c r="BCO5" s="378"/>
      <c r="BCP5" s="378"/>
      <c r="BCQ5" s="378"/>
      <c r="BCR5" s="378"/>
      <c r="BCS5" s="378"/>
      <c r="BCT5" s="378"/>
      <c r="BCU5" s="378"/>
      <c r="BCV5" s="378"/>
      <c r="BCW5" s="378"/>
      <c r="BCX5" s="378"/>
      <c r="BCY5" s="378"/>
      <c r="BCZ5" s="378"/>
      <c r="BDA5" s="378"/>
      <c r="BDB5" s="378"/>
      <c r="BDC5" s="378"/>
      <c r="BDD5" s="378"/>
      <c r="BDE5" s="378"/>
      <c r="BDF5" s="378"/>
      <c r="BDG5" s="378"/>
      <c r="BDH5" s="378"/>
      <c r="BDI5" s="378"/>
      <c r="BDJ5" s="378"/>
      <c r="BDK5" s="378"/>
      <c r="BDL5" s="378"/>
      <c r="BDM5" s="378"/>
      <c r="BDN5" s="378"/>
      <c r="BDO5" s="378"/>
      <c r="BDP5" s="378"/>
      <c r="BDQ5" s="378"/>
      <c r="BDR5" s="378"/>
      <c r="BDS5" s="378"/>
      <c r="BDT5" s="378"/>
      <c r="BDU5" s="378"/>
      <c r="BDV5" s="378"/>
      <c r="BDW5" s="378"/>
      <c r="BDX5" s="378"/>
      <c r="BDY5" s="378"/>
      <c r="BDZ5" s="378"/>
      <c r="BEA5" s="378"/>
      <c r="BEB5" s="378"/>
      <c r="BEC5" s="378"/>
      <c r="BED5" s="378"/>
      <c r="BEE5" s="378"/>
      <c r="BEF5" s="378"/>
      <c r="BEG5" s="378"/>
      <c r="BEH5" s="378"/>
      <c r="BEI5" s="378"/>
      <c r="BEJ5" s="378"/>
      <c r="BEK5" s="378"/>
      <c r="BEL5" s="378"/>
      <c r="BEM5" s="378"/>
      <c r="BEN5" s="378"/>
      <c r="BEO5" s="378"/>
      <c r="BEP5" s="378"/>
      <c r="BEQ5" s="378"/>
      <c r="BER5" s="378"/>
      <c r="BES5" s="378"/>
      <c r="BET5" s="378"/>
      <c r="BEU5" s="378"/>
      <c r="BEV5" s="378"/>
      <c r="BEW5" s="378"/>
      <c r="BEX5" s="378"/>
      <c r="BEY5" s="378"/>
      <c r="BEZ5" s="378"/>
      <c r="BFA5" s="378"/>
      <c r="BFB5" s="378"/>
      <c r="BFC5" s="378"/>
      <c r="BFD5" s="378"/>
      <c r="BFE5" s="378"/>
      <c r="BFF5" s="378"/>
      <c r="BFG5" s="378"/>
      <c r="BFH5" s="378"/>
      <c r="BFI5" s="378"/>
      <c r="BFJ5" s="378"/>
      <c r="BFK5" s="378"/>
      <c r="BFL5" s="378"/>
      <c r="BFM5" s="378"/>
      <c r="BFN5" s="378"/>
      <c r="BFO5" s="378"/>
      <c r="BFP5" s="378"/>
      <c r="BFQ5" s="378"/>
      <c r="BFR5" s="378"/>
      <c r="BFS5" s="378"/>
      <c r="BFT5" s="378"/>
      <c r="BFU5" s="378"/>
      <c r="BFV5" s="378"/>
      <c r="BFW5" s="378"/>
      <c r="BFX5" s="378"/>
      <c r="BFY5" s="378"/>
      <c r="BFZ5" s="378"/>
      <c r="BGA5" s="378"/>
      <c r="BGB5" s="378"/>
      <c r="BGC5" s="378"/>
      <c r="BGD5" s="378"/>
      <c r="BGE5" s="378"/>
      <c r="BGF5" s="378"/>
      <c r="BGG5" s="378"/>
      <c r="BGH5" s="378"/>
      <c r="BGI5" s="378"/>
      <c r="BGJ5" s="378"/>
      <c r="BGK5" s="378"/>
      <c r="BGL5" s="378"/>
      <c r="BGM5" s="378"/>
      <c r="BGN5" s="378"/>
      <c r="BGO5" s="378"/>
      <c r="BGP5" s="378"/>
      <c r="BGQ5" s="378"/>
      <c r="BGR5" s="378"/>
      <c r="BGS5" s="378"/>
      <c r="BGT5" s="378"/>
      <c r="BGU5" s="378"/>
      <c r="BGV5" s="378"/>
      <c r="BGW5" s="378"/>
      <c r="BGX5" s="378"/>
      <c r="BGY5" s="378"/>
      <c r="BGZ5" s="378"/>
      <c r="BHA5" s="378"/>
      <c r="BHB5" s="378"/>
      <c r="BHC5" s="378"/>
      <c r="BHD5" s="378"/>
      <c r="BHE5" s="378"/>
      <c r="BHF5" s="378"/>
      <c r="BHG5" s="378"/>
      <c r="BHH5" s="378"/>
      <c r="BHI5" s="378"/>
      <c r="BHJ5" s="378"/>
      <c r="BHK5" s="378"/>
      <c r="BHL5" s="378"/>
      <c r="BHM5" s="378"/>
      <c r="BHN5" s="378"/>
      <c r="BHO5" s="378"/>
      <c r="BHP5" s="378"/>
      <c r="BHQ5" s="378"/>
      <c r="BHR5" s="378"/>
      <c r="BHS5" s="378"/>
      <c r="BHT5" s="378"/>
      <c r="BHU5" s="378"/>
      <c r="BHV5" s="378"/>
      <c r="BHW5" s="378"/>
      <c r="BHX5" s="378"/>
      <c r="BHY5" s="378"/>
      <c r="BHZ5" s="378"/>
      <c r="BIA5" s="378"/>
      <c r="BIB5" s="378"/>
      <c r="BIC5" s="378"/>
      <c r="BID5" s="378"/>
      <c r="BIE5" s="378"/>
      <c r="BIF5" s="378"/>
      <c r="BIG5" s="378"/>
      <c r="BIH5" s="378"/>
      <c r="BII5" s="378"/>
      <c r="BIJ5" s="378"/>
      <c r="BIK5" s="378"/>
      <c r="BIL5" s="378"/>
      <c r="BIM5" s="378"/>
      <c r="BIN5" s="378"/>
      <c r="BIO5" s="378"/>
      <c r="BIP5" s="378"/>
      <c r="BIQ5" s="378"/>
      <c r="BIR5" s="378"/>
      <c r="BIS5" s="378"/>
      <c r="BIT5" s="378"/>
      <c r="BIU5" s="378"/>
      <c r="BIV5" s="378"/>
      <c r="BIW5" s="378"/>
      <c r="BIX5" s="378"/>
      <c r="BIY5" s="378"/>
      <c r="BIZ5" s="378"/>
      <c r="BJA5" s="378"/>
      <c r="BJB5" s="378"/>
      <c r="BJC5" s="378"/>
      <c r="BJD5" s="378"/>
      <c r="BJE5" s="378"/>
      <c r="BJF5" s="378"/>
      <c r="BJG5" s="378"/>
      <c r="BJH5" s="378"/>
      <c r="BJI5" s="378"/>
      <c r="BJJ5" s="378"/>
      <c r="BJK5" s="378"/>
      <c r="BJL5" s="378"/>
      <c r="BJM5" s="378"/>
      <c r="BJN5" s="378"/>
      <c r="BJO5" s="378"/>
      <c r="BJP5" s="378"/>
      <c r="BJQ5" s="378"/>
      <c r="BJR5" s="378"/>
      <c r="BJS5" s="378"/>
      <c r="BJT5" s="378"/>
      <c r="BJU5" s="378"/>
      <c r="BJV5" s="378"/>
      <c r="BJW5" s="378"/>
      <c r="BJX5" s="378"/>
      <c r="BJY5" s="378"/>
      <c r="BJZ5" s="378"/>
      <c r="BKA5" s="378"/>
      <c r="BKB5" s="378"/>
      <c r="BKC5" s="378"/>
      <c r="BKD5" s="378"/>
      <c r="BKE5" s="378"/>
      <c r="BKF5" s="378"/>
      <c r="BKG5" s="378"/>
      <c r="BKH5" s="378"/>
      <c r="BKI5" s="378"/>
      <c r="BKJ5" s="378"/>
      <c r="BKK5" s="378"/>
      <c r="BKL5" s="378"/>
      <c r="BKM5" s="378"/>
      <c r="BKN5" s="378"/>
      <c r="BKO5" s="378"/>
      <c r="BKP5" s="378"/>
      <c r="BKQ5" s="378"/>
      <c r="BKR5" s="378"/>
      <c r="BKS5" s="378"/>
      <c r="BKT5" s="378"/>
      <c r="BKU5" s="378"/>
      <c r="BKV5" s="378"/>
      <c r="BKW5" s="378"/>
      <c r="BKX5" s="378"/>
      <c r="BKY5" s="378"/>
      <c r="BKZ5" s="378"/>
      <c r="BLA5" s="378"/>
      <c r="BLB5" s="378"/>
      <c r="BLC5" s="378"/>
      <c r="BLD5" s="378"/>
      <c r="BLE5" s="378"/>
      <c r="BLF5" s="378"/>
      <c r="BLG5" s="378"/>
      <c r="BLH5" s="378"/>
      <c r="BLI5" s="378"/>
      <c r="BLJ5" s="378"/>
      <c r="BLK5" s="378"/>
      <c r="BLL5" s="378"/>
      <c r="BLM5" s="378"/>
      <c r="BLN5" s="378"/>
      <c r="BLO5" s="378"/>
      <c r="BLP5" s="378"/>
      <c r="BLQ5" s="378"/>
      <c r="BLR5" s="378"/>
      <c r="BLS5" s="378"/>
      <c r="BLT5" s="378"/>
      <c r="BLU5" s="378"/>
      <c r="BLV5" s="378"/>
      <c r="BLW5" s="378"/>
      <c r="BLX5" s="378"/>
      <c r="BLY5" s="378"/>
      <c r="BLZ5" s="378"/>
      <c r="BMA5" s="378"/>
      <c r="BMB5" s="378"/>
      <c r="BMC5" s="378"/>
      <c r="BMD5" s="378"/>
      <c r="BME5" s="378"/>
      <c r="BMF5" s="378"/>
      <c r="BMG5" s="378"/>
      <c r="BMH5" s="378"/>
      <c r="BMI5" s="378"/>
      <c r="BMJ5" s="378"/>
      <c r="BMK5" s="378"/>
      <c r="BML5" s="378"/>
      <c r="BMM5" s="378"/>
      <c r="BMN5" s="378"/>
      <c r="BMO5" s="378"/>
      <c r="BMP5" s="378"/>
      <c r="BMQ5" s="378"/>
      <c r="BMR5" s="378"/>
      <c r="BMS5" s="378"/>
      <c r="BMT5" s="378"/>
      <c r="BMU5" s="378"/>
      <c r="BMV5" s="378"/>
      <c r="BMW5" s="378"/>
      <c r="BMX5" s="378"/>
      <c r="BMY5" s="378"/>
      <c r="BMZ5" s="378"/>
      <c r="BNA5" s="378"/>
      <c r="BNB5" s="378"/>
      <c r="BNC5" s="378"/>
      <c r="BND5" s="378"/>
      <c r="BNE5" s="378"/>
      <c r="BNF5" s="378"/>
      <c r="BNG5" s="378"/>
      <c r="BNH5" s="378"/>
      <c r="BNI5" s="378"/>
      <c r="BNJ5" s="378"/>
      <c r="BNK5" s="378"/>
      <c r="BNL5" s="378"/>
      <c r="BNM5" s="378"/>
      <c r="BNN5" s="378"/>
      <c r="BNO5" s="378"/>
      <c r="BNP5" s="378"/>
      <c r="BNQ5" s="378"/>
      <c r="BNR5" s="378"/>
      <c r="BNS5" s="378"/>
      <c r="BNT5" s="378"/>
      <c r="BNU5" s="378"/>
      <c r="BNV5" s="378"/>
      <c r="BNW5" s="378"/>
      <c r="BNX5" s="378"/>
      <c r="BNY5" s="378"/>
      <c r="BNZ5" s="378"/>
      <c r="BOA5" s="378"/>
      <c r="BOB5" s="378"/>
      <c r="BOC5" s="378"/>
      <c r="BOD5" s="378"/>
      <c r="BOE5" s="378"/>
      <c r="BOF5" s="378"/>
      <c r="BOG5" s="378"/>
      <c r="BOH5" s="378"/>
      <c r="BOI5" s="378"/>
      <c r="BOJ5" s="378"/>
      <c r="BOK5" s="378"/>
      <c r="BOL5" s="378"/>
      <c r="BOM5" s="378"/>
      <c r="BON5" s="378"/>
      <c r="BOO5" s="378"/>
      <c r="BOP5" s="378"/>
      <c r="BOQ5" s="378"/>
      <c r="BOR5" s="378"/>
      <c r="BOS5" s="378"/>
      <c r="BOT5" s="378"/>
      <c r="BOU5" s="378"/>
      <c r="BOV5" s="378"/>
      <c r="BOW5" s="378"/>
      <c r="BOX5" s="378"/>
      <c r="BOY5" s="378"/>
      <c r="BOZ5" s="378"/>
      <c r="BPA5" s="378"/>
      <c r="BPB5" s="378"/>
      <c r="BPC5" s="378"/>
      <c r="BPD5" s="378"/>
      <c r="BPE5" s="378"/>
      <c r="BPF5" s="378"/>
      <c r="BPG5" s="378"/>
      <c r="BPH5" s="378"/>
      <c r="BPI5" s="378"/>
      <c r="BPJ5" s="378"/>
      <c r="BPK5" s="378"/>
      <c r="BPL5" s="378"/>
      <c r="BPM5" s="378"/>
      <c r="BPN5" s="378"/>
      <c r="BPO5" s="378"/>
      <c r="BPP5" s="378"/>
      <c r="BPQ5" s="378"/>
      <c r="BPR5" s="378"/>
      <c r="BPS5" s="378"/>
      <c r="BPT5" s="378"/>
      <c r="BPU5" s="378"/>
      <c r="BPV5" s="378"/>
      <c r="BPW5" s="378"/>
      <c r="BPX5" s="378"/>
      <c r="BPY5" s="378"/>
      <c r="BPZ5" s="378"/>
      <c r="BQA5" s="378"/>
      <c r="BQB5" s="378"/>
      <c r="BQC5" s="378"/>
      <c r="BQD5" s="378"/>
      <c r="BQE5" s="378"/>
      <c r="BQF5" s="378"/>
      <c r="BQG5" s="378"/>
      <c r="BQH5" s="378"/>
      <c r="BQI5" s="378"/>
      <c r="BQJ5" s="378"/>
      <c r="BQK5" s="378"/>
      <c r="BQL5" s="378"/>
      <c r="BQM5" s="378"/>
      <c r="BQN5" s="378"/>
      <c r="BQO5" s="378"/>
      <c r="BQP5" s="378"/>
      <c r="BQQ5" s="378"/>
      <c r="BQR5" s="378"/>
      <c r="BQS5" s="378"/>
      <c r="BQT5" s="378"/>
      <c r="BQU5" s="378"/>
      <c r="BQV5" s="378"/>
      <c r="BQW5" s="378"/>
      <c r="BQX5" s="378"/>
      <c r="BQY5" s="378"/>
      <c r="BQZ5" s="378"/>
      <c r="BRA5" s="378"/>
      <c r="BRB5" s="378"/>
      <c r="BRC5" s="378"/>
      <c r="BRD5" s="378"/>
      <c r="BRE5" s="378"/>
      <c r="BRF5" s="378"/>
      <c r="BRG5" s="378"/>
      <c r="BRH5" s="378"/>
      <c r="BRI5" s="378"/>
      <c r="BRJ5" s="378"/>
      <c r="BRK5" s="378"/>
      <c r="BRL5" s="378"/>
      <c r="BRM5" s="378"/>
      <c r="BRN5" s="378"/>
      <c r="BRO5" s="378"/>
      <c r="BRP5" s="378"/>
      <c r="BRQ5" s="378"/>
      <c r="BRR5" s="378"/>
      <c r="BRS5" s="378"/>
      <c r="BRT5" s="378"/>
      <c r="BRU5" s="378"/>
      <c r="BRV5" s="378"/>
      <c r="BRW5" s="378"/>
      <c r="BRX5" s="378"/>
      <c r="BRY5" s="378"/>
      <c r="BRZ5" s="378"/>
      <c r="BSA5" s="378"/>
      <c r="BSB5" s="378"/>
      <c r="BSC5" s="378"/>
      <c r="BSD5" s="378"/>
      <c r="BSE5" s="378"/>
      <c r="BSF5" s="378"/>
      <c r="BSG5" s="378"/>
      <c r="BSH5" s="378"/>
      <c r="BSI5" s="378"/>
      <c r="BSJ5" s="378"/>
      <c r="BSK5" s="378"/>
      <c r="BSL5" s="378"/>
      <c r="BSM5" s="378"/>
      <c r="BSN5" s="378"/>
      <c r="BSO5" s="378"/>
      <c r="BSP5" s="378"/>
      <c r="BSQ5" s="378"/>
      <c r="BSR5" s="378"/>
      <c r="BSS5" s="378"/>
      <c r="BST5" s="378"/>
      <c r="BSU5" s="378"/>
      <c r="BSV5" s="378"/>
      <c r="BSW5" s="378"/>
      <c r="BSX5" s="378"/>
      <c r="BSY5" s="378"/>
      <c r="BSZ5" s="378"/>
      <c r="BTA5" s="378"/>
      <c r="BTB5" s="378"/>
      <c r="BTC5" s="378"/>
      <c r="BTD5" s="378"/>
      <c r="BTE5" s="378"/>
      <c r="BTF5" s="378"/>
      <c r="BTG5" s="378"/>
      <c r="BTH5" s="378"/>
      <c r="BTI5" s="378"/>
      <c r="BTJ5" s="378"/>
      <c r="BTK5" s="378"/>
      <c r="BTL5" s="378"/>
      <c r="BTM5" s="378"/>
      <c r="BTN5" s="378"/>
      <c r="BTO5" s="378"/>
      <c r="BTP5" s="378"/>
      <c r="BTQ5" s="378"/>
      <c r="BTR5" s="378"/>
      <c r="BTS5" s="378"/>
      <c r="BTT5" s="378"/>
      <c r="BTU5" s="378"/>
      <c r="BTV5" s="378"/>
      <c r="BTW5" s="378"/>
      <c r="BTX5" s="378"/>
      <c r="BTY5" s="378"/>
      <c r="BTZ5" s="378"/>
      <c r="BUA5" s="378"/>
      <c r="BUB5" s="378"/>
      <c r="BUC5" s="378"/>
      <c r="BUD5" s="378"/>
      <c r="BUE5" s="378"/>
      <c r="BUF5" s="378"/>
      <c r="BUG5" s="378"/>
      <c r="BUH5" s="378"/>
      <c r="BUI5" s="378"/>
      <c r="BUJ5" s="378"/>
      <c r="BUK5" s="378"/>
      <c r="BUL5" s="378"/>
      <c r="BUM5" s="378"/>
      <c r="BUN5" s="378"/>
      <c r="BUO5" s="378"/>
      <c r="BUP5" s="378"/>
      <c r="BUQ5" s="378"/>
      <c r="BUR5" s="378"/>
      <c r="BUS5" s="378"/>
      <c r="BUT5" s="378"/>
      <c r="BUU5" s="378"/>
      <c r="BUV5" s="378"/>
      <c r="BUW5" s="378"/>
      <c r="BUX5" s="378"/>
      <c r="BUY5" s="378"/>
      <c r="BUZ5" s="378"/>
      <c r="BVA5" s="378"/>
      <c r="BVB5" s="378"/>
      <c r="BVC5" s="378"/>
      <c r="BVD5" s="378"/>
      <c r="BVE5" s="378"/>
      <c r="BVF5" s="378"/>
      <c r="BVG5" s="378"/>
      <c r="BVH5" s="378"/>
      <c r="BVI5" s="378"/>
      <c r="BVJ5" s="378"/>
      <c r="BVK5" s="378"/>
      <c r="BVL5" s="378"/>
      <c r="BVM5" s="378"/>
      <c r="BVN5" s="378"/>
      <c r="BVO5" s="378"/>
      <c r="BVP5" s="378"/>
      <c r="BVQ5" s="378"/>
      <c r="BVR5" s="378"/>
      <c r="BVS5" s="378"/>
      <c r="BVT5" s="378"/>
      <c r="BVU5" s="378"/>
      <c r="BVV5" s="378"/>
      <c r="BVW5" s="378"/>
      <c r="BVX5" s="378"/>
      <c r="BVY5" s="378"/>
      <c r="BVZ5" s="378"/>
      <c r="BWA5" s="378"/>
      <c r="BWB5" s="378"/>
      <c r="BWC5" s="378"/>
      <c r="BWD5" s="378"/>
      <c r="BWE5" s="378"/>
      <c r="BWF5" s="378"/>
      <c r="BWG5" s="378"/>
      <c r="BWH5" s="378"/>
      <c r="BWI5" s="378"/>
      <c r="BWJ5" s="378"/>
      <c r="BWK5" s="378"/>
      <c r="BWL5" s="378"/>
      <c r="BWM5" s="378"/>
      <c r="BWN5" s="378"/>
      <c r="BWO5" s="378"/>
      <c r="BWP5" s="378"/>
      <c r="BWQ5" s="378"/>
      <c r="BWR5" s="378"/>
      <c r="BWS5" s="378"/>
      <c r="BWT5" s="378"/>
      <c r="BWU5" s="378"/>
      <c r="BWV5" s="378"/>
      <c r="BWW5" s="378"/>
      <c r="BWX5" s="378"/>
      <c r="BWY5" s="378"/>
      <c r="BWZ5" s="378"/>
      <c r="BXA5" s="378"/>
      <c r="BXB5" s="378"/>
      <c r="BXC5" s="378"/>
      <c r="BXD5" s="378"/>
      <c r="BXE5" s="378"/>
      <c r="BXF5" s="378"/>
      <c r="BXG5" s="378"/>
      <c r="BXH5" s="378"/>
      <c r="BXI5" s="378"/>
      <c r="BXJ5" s="378"/>
      <c r="BXK5" s="378"/>
      <c r="BXL5" s="378"/>
      <c r="BXM5" s="378"/>
      <c r="BXN5" s="378"/>
      <c r="BXO5" s="378"/>
      <c r="BXP5" s="378"/>
      <c r="BXQ5" s="378"/>
      <c r="BXR5" s="378"/>
      <c r="BXS5" s="378"/>
      <c r="BXT5" s="378"/>
      <c r="BXU5" s="378"/>
      <c r="BXV5" s="378"/>
      <c r="BXW5" s="378"/>
      <c r="BXX5" s="378"/>
      <c r="BXY5" s="378"/>
      <c r="BXZ5" s="378"/>
      <c r="BYA5" s="378"/>
      <c r="BYB5" s="378"/>
      <c r="BYC5" s="378"/>
      <c r="BYD5" s="378"/>
      <c r="BYE5" s="378"/>
      <c r="BYF5" s="378"/>
      <c r="BYG5" s="378"/>
      <c r="BYH5" s="378"/>
      <c r="BYI5" s="378"/>
      <c r="BYJ5" s="378"/>
      <c r="BYK5" s="378"/>
      <c r="BYL5" s="378"/>
      <c r="BYM5" s="378"/>
      <c r="BYN5" s="378"/>
      <c r="BYO5" s="378"/>
      <c r="BYP5" s="378"/>
      <c r="BYQ5" s="378"/>
      <c r="BYR5" s="378"/>
      <c r="BYS5" s="378"/>
      <c r="BYT5" s="378"/>
      <c r="BYU5" s="378"/>
      <c r="BYV5" s="378"/>
      <c r="BYW5" s="378"/>
      <c r="BYX5" s="378"/>
      <c r="BYY5" s="378"/>
      <c r="BYZ5" s="378"/>
      <c r="BZA5" s="378"/>
      <c r="BZB5" s="378"/>
      <c r="BZC5" s="378"/>
      <c r="BZD5" s="378"/>
      <c r="BZE5" s="378"/>
      <c r="BZF5" s="378"/>
      <c r="BZG5" s="378"/>
      <c r="BZH5" s="378"/>
      <c r="BZI5" s="378"/>
      <c r="BZJ5" s="378"/>
      <c r="BZK5" s="378"/>
      <c r="BZL5" s="378"/>
      <c r="BZM5" s="378"/>
      <c r="BZN5" s="378"/>
      <c r="BZO5" s="378"/>
      <c r="BZP5" s="378"/>
      <c r="BZQ5" s="378"/>
      <c r="BZR5" s="378"/>
      <c r="BZS5" s="378"/>
      <c r="BZT5" s="378"/>
      <c r="BZU5" s="378"/>
      <c r="BZV5" s="378"/>
      <c r="BZW5" s="378"/>
      <c r="BZX5" s="378"/>
      <c r="BZY5" s="378"/>
      <c r="BZZ5" s="378"/>
      <c r="CAA5" s="378"/>
      <c r="CAB5" s="378"/>
      <c r="CAC5" s="378"/>
      <c r="CAD5" s="378"/>
      <c r="CAE5" s="378"/>
      <c r="CAF5" s="378"/>
      <c r="CAG5" s="378"/>
      <c r="CAH5" s="378"/>
      <c r="CAI5" s="378"/>
      <c r="CAJ5" s="378"/>
      <c r="CAK5" s="378"/>
      <c r="CAL5" s="378"/>
      <c r="CAM5" s="378"/>
      <c r="CAN5" s="378"/>
      <c r="CAO5" s="378"/>
      <c r="CAP5" s="378"/>
      <c r="CAQ5" s="378"/>
      <c r="CAR5" s="378"/>
      <c r="CAS5" s="378"/>
      <c r="CAT5" s="378"/>
      <c r="CAU5" s="378"/>
      <c r="CAV5" s="378"/>
      <c r="CAW5" s="378"/>
      <c r="CAX5" s="378"/>
      <c r="CAY5" s="378"/>
      <c r="CAZ5" s="378"/>
      <c r="CBA5" s="378"/>
      <c r="CBB5" s="378"/>
      <c r="CBC5" s="378"/>
      <c r="CBD5" s="378"/>
      <c r="CBE5" s="378"/>
      <c r="CBF5" s="378"/>
      <c r="CBG5" s="378"/>
      <c r="CBH5" s="378"/>
      <c r="CBI5" s="378"/>
      <c r="CBJ5" s="378"/>
      <c r="CBK5" s="378"/>
      <c r="CBL5" s="378"/>
      <c r="CBM5" s="378"/>
      <c r="CBN5" s="378"/>
      <c r="CBO5" s="378"/>
      <c r="CBP5" s="378"/>
      <c r="CBQ5" s="378"/>
      <c r="CBR5" s="378"/>
      <c r="CBS5" s="378"/>
      <c r="CBT5" s="378"/>
      <c r="CBU5" s="378"/>
      <c r="CBV5" s="378"/>
      <c r="CBW5" s="378"/>
      <c r="CBX5" s="378"/>
      <c r="CBY5" s="378"/>
      <c r="CBZ5" s="378"/>
      <c r="CCA5" s="378"/>
      <c r="CCB5" s="378"/>
      <c r="CCC5" s="378"/>
      <c r="CCD5" s="378"/>
      <c r="CCE5" s="378"/>
      <c r="CCF5" s="378"/>
      <c r="CCG5" s="378"/>
      <c r="CCH5" s="378"/>
      <c r="CCI5" s="378"/>
      <c r="CCJ5" s="378"/>
      <c r="CCK5" s="378"/>
      <c r="CCL5" s="378"/>
      <c r="CCM5" s="378"/>
      <c r="CCN5" s="378"/>
      <c r="CCO5" s="378"/>
      <c r="CCP5" s="378"/>
      <c r="CCQ5" s="378"/>
      <c r="CCR5" s="378"/>
      <c r="CCS5" s="378"/>
      <c r="CCT5" s="378"/>
      <c r="CCU5" s="378"/>
      <c r="CCV5" s="378"/>
      <c r="CCW5" s="378"/>
      <c r="CCX5" s="378"/>
      <c r="CCY5" s="378"/>
      <c r="CCZ5" s="378"/>
      <c r="CDA5" s="378"/>
      <c r="CDB5" s="378"/>
      <c r="CDC5" s="378"/>
      <c r="CDD5" s="378"/>
      <c r="CDE5" s="378"/>
      <c r="CDF5" s="378"/>
      <c r="CDG5" s="378"/>
      <c r="CDH5" s="378"/>
      <c r="CDI5" s="378"/>
      <c r="CDJ5" s="378"/>
      <c r="CDK5" s="378"/>
      <c r="CDL5" s="378"/>
      <c r="CDM5" s="378"/>
      <c r="CDN5" s="378"/>
      <c r="CDO5" s="378"/>
      <c r="CDP5" s="378"/>
      <c r="CDQ5" s="378"/>
      <c r="CDR5" s="378"/>
      <c r="CDS5" s="378"/>
      <c r="CDT5" s="378"/>
      <c r="CDU5" s="378"/>
      <c r="CDV5" s="378"/>
      <c r="CDW5" s="378"/>
      <c r="CDX5" s="378"/>
      <c r="CDY5" s="378"/>
      <c r="CDZ5" s="378"/>
      <c r="CEA5" s="378"/>
      <c r="CEB5" s="378"/>
      <c r="CEC5" s="378"/>
      <c r="CED5" s="378"/>
      <c r="CEE5" s="378"/>
      <c r="CEF5" s="378"/>
      <c r="CEG5" s="378"/>
      <c r="CEH5" s="378"/>
      <c r="CEI5" s="378"/>
      <c r="CEJ5" s="378"/>
      <c r="CEK5" s="378"/>
      <c r="CEL5" s="378"/>
      <c r="CEM5" s="378"/>
      <c r="CEN5" s="378"/>
      <c r="CEO5" s="378"/>
      <c r="CEP5" s="378"/>
      <c r="CEQ5" s="378"/>
      <c r="CER5" s="378"/>
      <c r="CES5" s="378"/>
      <c r="CET5" s="378"/>
      <c r="CEU5" s="378"/>
      <c r="CEV5" s="378"/>
      <c r="CEW5" s="378"/>
      <c r="CEX5" s="378"/>
      <c r="CEY5" s="378"/>
      <c r="CEZ5" s="378"/>
      <c r="CFA5" s="378"/>
      <c r="CFB5" s="378"/>
      <c r="CFC5" s="378"/>
      <c r="CFD5" s="378"/>
      <c r="CFE5" s="378"/>
      <c r="CFF5" s="378"/>
      <c r="CFG5" s="378"/>
      <c r="CFH5" s="378"/>
      <c r="CFI5" s="378"/>
      <c r="CFJ5" s="378"/>
      <c r="CFK5" s="378"/>
      <c r="CFL5" s="378"/>
      <c r="CFM5" s="378"/>
      <c r="CFN5" s="378"/>
      <c r="CFO5" s="378"/>
      <c r="CFP5" s="378"/>
      <c r="CFQ5" s="378"/>
      <c r="CFR5" s="378"/>
      <c r="CFS5" s="378"/>
      <c r="CFT5" s="378"/>
      <c r="CFU5" s="378"/>
      <c r="CFV5" s="378"/>
      <c r="CFW5" s="378"/>
      <c r="CFX5" s="378"/>
      <c r="CFY5" s="378"/>
      <c r="CFZ5" s="378"/>
      <c r="CGA5" s="378"/>
      <c r="CGB5" s="378"/>
      <c r="CGC5" s="378"/>
      <c r="CGD5" s="378"/>
      <c r="CGE5" s="378"/>
      <c r="CGF5" s="378"/>
      <c r="CGG5" s="378"/>
      <c r="CGH5" s="378"/>
      <c r="CGI5" s="378"/>
      <c r="CGJ5" s="378"/>
      <c r="CGK5" s="378"/>
      <c r="CGL5" s="378"/>
      <c r="CGM5" s="378"/>
      <c r="CGN5" s="378"/>
      <c r="CGO5" s="378"/>
      <c r="CGP5" s="378"/>
      <c r="CGQ5" s="378"/>
      <c r="CGR5" s="378"/>
      <c r="CGS5" s="378"/>
      <c r="CGT5" s="378"/>
      <c r="CGU5" s="378"/>
      <c r="CGV5" s="378"/>
      <c r="CGW5" s="378"/>
      <c r="CGX5" s="378"/>
      <c r="CGY5" s="378"/>
      <c r="CGZ5" s="378"/>
      <c r="CHA5" s="378"/>
      <c r="CHB5" s="378"/>
      <c r="CHC5" s="378"/>
      <c r="CHD5" s="378"/>
      <c r="CHE5" s="378"/>
      <c r="CHF5" s="378"/>
      <c r="CHG5" s="378"/>
      <c r="CHH5" s="378"/>
      <c r="CHI5" s="378"/>
      <c r="CHJ5" s="378"/>
      <c r="CHK5" s="378"/>
      <c r="CHL5" s="378"/>
      <c r="CHM5" s="378"/>
      <c r="CHN5" s="378"/>
      <c r="CHO5" s="378"/>
      <c r="CHP5" s="378"/>
      <c r="CHQ5" s="378"/>
      <c r="CHR5" s="378"/>
      <c r="CHS5" s="378"/>
      <c r="CHT5" s="378"/>
      <c r="CHU5" s="378"/>
      <c r="CHV5" s="378"/>
      <c r="CHW5" s="378"/>
      <c r="CHX5" s="378"/>
      <c r="CHY5" s="378"/>
      <c r="CHZ5" s="378"/>
      <c r="CIA5" s="378"/>
      <c r="CIB5" s="378"/>
      <c r="CIC5" s="378"/>
      <c r="CID5" s="378"/>
      <c r="CIE5" s="378"/>
      <c r="CIF5" s="378"/>
      <c r="CIG5" s="378"/>
      <c r="CIH5" s="378"/>
      <c r="CII5" s="378"/>
      <c r="CIJ5" s="378"/>
      <c r="CIK5" s="378"/>
      <c r="CIL5" s="378"/>
      <c r="CIM5" s="378"/>
      <c r="CIN5" s="378"/>
      <c r="CIO5" s="378"/>
      <c r="CIP5" s="378"/>
      <c r="CIQ5" s="378"/>
      <c r="CIR5" s="378"/>
      <c r="CIS5" s="378"/>
      <c r="CIT5" s="378"/>
      <c r="CIU5" s="378"/>
      <c r="CIV5" s="378"/>
      <c r="CIW5" s="378"/>
      <c r="CIX5" s="378"/>
      <c r="CIY5" s="378"/>
      <c r="CIZ5" s="378"/>
      <c r="CJA5" s="378"/>
      <c r="CJB5" s="378"/>
      <c r="CJC5" s="378"/>
      <c r="CJD5" s="378"/>
      <c r="CJE5" s="378"/>
      <c r="CJF5" s="378"/>
      <c r="CJG5" s="378"/>
      <c r="CJH5" s="378"/>
      <c r="CJI5" s="378"/>
      <c r="CJJ5" s="378"/>
      <c r="CJK5" s="378"/>
      <c r="CJL5" s="378"/>
      <c r="CJM5" s="378"/>
      <c r="CJN5" s="378"/>
      <c r="CJO5" s="378"/>
      <c r="CJP5" s="378"/>
      <c r="CJQ5" s="378"/>
      <c r="CJR5" s="378"/>
      <c r="CJS5" s="378"/>
      <c r="CJT5" s="378"/>
      <c r="CJU5" s="378"/>
      <c r="CJV5" s="378"/>
      <c r="CJW5" s="378"/>
      <c r="CJX5" s="378"/>
      <c r="CJY5" s="378"/>
      <c r="CJZ5" s="378"/>
      <c r="CKA5" s="378"/>
      <c r="CKB5" s="378"/>
      <c r="CKC5" s="378"/>
      <c r="CKD5" s="378"/>
      <c r="CKE5" s="378"/>
      <c r="CKF5" s="378"/>
      <c r="CKG5" s="378"/>
      <c r="CKH5" s="378"/>
      <c r="CKI5" s="378"/>
      <c r="CKJ5" s="378"/>
      <c r="CKK5" s="378"/>
      <c r="CKL5" s="378"/>
      <c r="CKM5" s="378"/>
      <c r="CKN5" s="378"/>
      <c r="CKO5" s="378"/>
      <c r="CKP5" s="378"/>
      <c r="CKQ5" s="378"/>
      <c r="CKR5" s="378"/>
      <c r="CKS5" s="378"/>
      <c r="CKT5" s="378"/>
      <c r="CKU5" s="378"/>
      <c r="CKV5" s="378"/>
      <c r="CKW5" s="378"/>
      <c r="CKX5" s="378"/>
      <c r="CKY5" s="378"/>
      <c r="CKZ5" s="378"/>
      <c r="CLA5" s="378"/>
      <c r="CLB5" s="378"/>
      <c r="CLC5" s="378"/>
      <c r="CLD5" s="378"/>
      <c r="CLE5" s="378"/>
      <c r="CLF5" s="378"/>
      <c r="CLG5" s="378"/>
      <c r="CLH5" s="378"/>
      <c r="CLI5" s="378"/>
      <c r="CLJ5" s="378"/>
      <c r="CLK5" s="378"/>
      <c r="CLL5" s="378"/>
      <c r="CLM5" s="378"/>
      <c r="CLN5" s="378"/>
      <c r="CLO5" s="378"/>
      <c r="CLP5" s="378"/>
      <c r="CLQ5" s="378"/>
      <c r="CLR5" s="378"/>
      <c r="CLS5" s="378"/>
      <c r="CLT5" s="378"/>
      <c r="CLU5" s="378"/>
      <c r="CLV5" s="378"/>
      <c r="CLW5" s="378"/>
      <c r="CLX5" s="378"/>
      <c r="CLY5" s="378"/>
      <c r="CLZ5" s="378"/>
      <c r="CMA5" s="378"/>
      <c r="CMB5" s="378"/>
      <c r="CMC5" s="378"/>
      <c r="CMD5" s="378"/>
      <c r="CME5" s="378"/>
      <c r="CMF5" s="378"/>
      <c r="CMG5" s="378"/>
      <c r="CMH5" s="378"/>
      <c r="CMI5" s="378"/>
      <c r="CMJ5" s="378"/>
      <c r="CMK5" s="378"/>
      <c r="CML5" s="378"/>
      <c r="CMM5" s="378"/>
      <c r="CMN5" s="378"/>
      <c r="CMO5" s="378"/>
      <c r="CMP5" s="378"/>
      <c r="CMQ5" s="378"/>
      <c r="CMR5" s="378"/>
      <c r="CMS5" s="378"/>
      <c r="CMT5" s="378"/>
      <c r="CMU5" s="378"/>
      <c r="CMV5" s="378"/>
      <c r="CMW5" s="378"/>
      <c r="CMX5" s="378"/>
      <c r="CMY5" s="378"/>
      <c r="CMZ5" s="378"/>
      <c r="CNA5" s="378"/>
      <c r="CNB5" s="378"/>
      <c r="CNC5" s="378"/>
      <c r="CND5" s="378"/>
      <c r="CNE5" s="378"/>
      <c r="CNF5" s="378"/>
      <c r="CNG5" s="378"/>
      <c r="CNH5" s="378"/>
      <c r="CNI5" s="378"/>
      <c r="CNJ5" s="378"/>
      <c r="CNK5" s="378"/>
      <c r="CNL5" s="378"/>
      <c r="CNM5" s="378"/>
      <c r="CNN5" s="378"/>
      <c r="CNO5" s="378"/>
      <c r="CNP5" s="378"/>
      <c r="CNQ5" s="378"/>
      <c r="CNR5" s="378"/>
      <c r="CNS5" s="378"/>
      <c r="CNT5" s="378"/>
      <c r="CNU5" s="378"/>
      <c r="CNV5" s="378"/>
      <c r="CNW5" s="378"/>
      <c r="CNX5" s="378"/>
      <c r="CNY5" s="378"/>
      <c r="CNZ5" s="378"/>
      <c r="COA5" s="378"/>
      <c r="COB5" s="378"/>
      <c r="COC5" s="378"/>
      <c r="COD5" s="378"/>
      <c r="COE5" s="378"/>
      <c r="COF5" s="378"/>
      <c r="COG5" s="378"/>
      <c r="COH5" s="378"/>
      <c r="COI5" s="378"/>
      <c r="COJ5" s="378"/>
      <c r="COK5" s="378"/>
      <c r="COL5" s="378"/>
      <c r="COM5" s="378"/>
      <c r="CON5" s="378"/>
      <c r="COO5" s="378"/>
      <c r="COP5" s="378"/>
      <c r="COQ5" s="378"/>
      <c r="COR5" s="378"/>
      <c r="COS5" s="378"/>
      <c r="COT5" s="378"/>
      <c r="COU5" s="378"/>
      <c r="COV5" s="378"/>
      <c r="COW5" s="378"/>
      <c r="COX5" s="378"/>
      <c r="COY5" s="378"/>
      <c r="COZ5" s="378"/>
      <c r="CPA5" s="378"/>
      <c r="CPB5" s="378"/>
      <c r="CPC5" s="378"/>
      <c r="CPD5" s="378"/>
      <c r="CPE5" s="378"/>
      <c r="CPF5" s="378"/>
      <c r="CPG5" s="378"/>
      <c r="CPH5" s="378"/>
      <c r="CPI5" s="378"/>
      <c r="CPJ5" s="378"/>
      <c r="CPK5" s="378"/>
      <c r="CPL5" s="378"/>
      <c r="CPM5" s="378"/>
      <c r="CPN5" s="378"/>
      <c r="CPO5" s="378"/>
      <c r="CPP5" s="378"/>
      <c r="CPQ5" s="378"/>
      <c r="CPR5" s="378"/>
      <c r="CPS5" s="378"/>
      <c r="CPT5" s="378"/>
      <c r="CPU5" s="378"/>
      <c r="CPV5" s="378"/>
      <c r="CPW5" s="378"/>
      <c r="CPX5" s="378"/>
      <c r="CPY5" s="378"/>
      <c r="CPZ5" s="378"/>
      <c r="CQA5" s="378"/>
      <c r="CQB5" s="378"/>
      <c r="CQC5" s="378"/>
      <c r="CQD5" s="378"/>
      <c r="CQE5" s="378"/>
      <c r="CQF5" s="378"/>
      <c r="CQG5" s="378"/>
      <c r="CQH5" s="378"/>
      <c r="CQI5" s="378"/>
      <c r="CQJ5" s="378"/>
      <c r="CQK5" s="378"/>
      <c r="CQL5" s="378"/>
      <c r="CQM5" s="378"/>
      <c r="CQN5" s="378"/>
      <c r="CQO5" s="378"/>
      <c r="CQP5" s="378"/>
      <c r="CQQ5" s="378"/>
      <c r="CQR5" s="378"/>
      <c r="CQS5" s="378"/>
      <c r="CQT5" s="378"/>
      <c r="CQU5" s="378"/>
      <c r="CQV5" s="378"/>
      <c r="CQW5" s="378"/>
      <c r="CQX5" s="378"/>
      <c r="CQY5" s="378"/>
      <c r="CQZ5" s="378"/>
      <c r="CRA5" s="378"/>
      <c r="CRB5" s="378"/>
      <c r="CRC5" s="378"/>
      <c r="CRD5" s="378"/>
      <c r="CRE5" s="378"/>
      <c r="CRF5" s="378"/>
      <c r="CRG5" s="378"/>
      <c r="CRH5" s="378"/>
      <c r="CRI5" s="378"/>
      <c r="CRJ5" s="378"/>
      <c r="CRK5" s="378"/>
      <c r="CRL5" s="378"/>
      <c r="CRM5" s="378"/>
      <c r="CRN5" s="378"/>
      <c r="CRO5" s="378"/>
      <c r="CRP5" s="378"/>
      <c r="CRQ5" s="378"/>
      <c r="CRR5" s="378"/>
      <c r="CRS5" s="378"/>
      <c r="CRT5" s="378"/>
      <c r="CRU5" s="378"/>
      <c r="CRV5" s="378"/>
      <c r="CRW5" s="378"/>
      <c r="CRX5" s="378"/>
      <c r="CRY5" s="378"/>
      <c r="CRZ5" s="378"/>
      <c r="CSA5" s="378"/>
      <c r="CSB5" s="378"/>
      <c r="CSC5" s="378"/>
      <c r="CSD5" s="378"/>
      <c r="CSE5" s="378"/>
      <c r="CSF5" s="378"/>
      <c r="CSG5" s="378"/>
      <c r="CSH5" s="378"/>
      <c r="CSI5" s="378"/>
      <c r="CSJ5" s="378"/>
      <c r="CSK5" s="378"/>
      <c r="CSL5" s="378"/>
      <c r="CSM5" s="378"/>
      <c r="CSN5" s="378"/>
      <c r="CSO5" s="378"/>
      <c r="CSP5" s="378"/>
      <c r="CSQ5" s="378"/>
      <c r="CSR5" s="378"/>
      <c r="CSS5" s="378"/>
      <c r="CST5" s="378"/>
      <c r="CSU5" s="378"/>
      <c r="CSV5" s="378"/>
      <c r="CSW5" s="378"/>
      <c r="CSX5" s="378"/>
      <c r="CSY5" s="378"/>
      <c r="CSZ5" s="378"/>
      <c r="CTA5" s="378"/>
      <c r="CTB5" s="378"/>
      <c r="CTC5" s="378"/>
      <c r="CTD5" s="378"/>
      <c r="CTE5" s="378"/>
      <c r="CTF5" s="378"/>
      <c r="CTG5" s="378"/>
      <c r="CTH5" s="378"/>
      <c r="CTI5" s="378"/>
      <c r="CTJ5" s="378"/>
      <c r="CTK5" s="378"/>
      <c r="CTL5" s="378"/>
      <c r="CTM5" s="378"/>
      <c r="CTN5" s="378"/>
      <c r="CTO5" s="378"/>
      <c r="CTP5" s="378"/>
      <c r="CTQ5" s="378"/>
      <c r="CTR5" s="378"/>
      <c r="CTS5" s="378"/>
      <c r="CTT5" s="378"/>
      <c r="CTU5" s="378"/>
      <c r="CTV5" s="378"/>
      <c r="CTW5" s="378"/>
      <c r="CTX5" s="378"/>
      <c r="CTY5" s="378"/>
      <c r="CTZ5" s="378"/>
      <c r="CUA5" s="378"/>
      <c r="CUB5" s="378"/>
      <c r="CUC5" s="378"/>
      <c r="CUD5" s="378"/>
      <c r="CUE5" s="378"/>
      <c r="CUF5" s="378"/>
      <c r="CUG5" s="378"/>
      <c r="CUH5" s="378"/>
      <c r="CUI5" s="378"/>
      <c r="CUJ5" s="378"/>
      <c r="CUK5" s="378"/>
      <c r="CUL5" s="378"/>
      <c r="CUM5" s="378"/>
      <c r="CUN5" s="378"/>
      <c r="CUO5" s="378"/>
      <c r="CUP5" s="378"/>
      <c r="CUQ5" s="378"/>
      <c r="CUR5" s="378"/>
      <c r="CUS5" s="378"/>
      <c r="CUT5" s="378"/>
      <c r="CUU5" s="378"/>
      <c r="CUV5" s="378"/>
      <c r="CUW5" s="378"/>
      <c r="CUX5" s="378"/>
      <c r="CUY5" s="378"/>
      <c r="CUZ5" s="378"/>
      <c r="CVA5" s="378"/>
      <c r="CVB5" s="378"/>
      <c r="CVC5" s="378"/>
      <c r="CVD5" s="378"/>
      <c r="CVE5" s="378"/>
      <c r="CVF5" s="378"/>
      <c r="CVG5" s="378"/>
      <c r="CVH5" s="378"/>
      <c r="CVI5" s="378"/>
      <c r="CVJ5" s="378"/>
      <c r="CVK5" s="378"/>
      <c r="CVL5" s="378"/>
      <c r="CVM5" s="378"/>
      <c r="CVN5" s="378"/>
      <c r="CVO5" s="378"/>
      <c r="CVP5" s="378"/>
      <c r="CVQ5" s="378"/>
      <c r="CVR5" s="378"/>
      <c r="CVS5" s="378"/>
      <c r="CVT5" s="378"/>
      <c r="CVU5" s="378"/>
      <c r="CVV5" s="378"/>
      <c r="CVW5" s="378"/>
      <c r="CVX5" s="378"/>
      <c r="CVY5" s="378"/>
      <c r="CVZ5" s="378"/>
      <c r="CWA5" s="378"/>
      <c r="CWB5" s="378"/>
      <c r="CWC5" s="378"/>
      <c r="CWD5" s="378"/>
      <c r="CWE5" s="378"/>
      <c r="CWF5" s="378"/>
      <c r="CWG5" s="378"/>
      <c r="CWH5" s="378"/>
      <c r="CWI5" s="378"/>
      <c r="CWJ5" s="378"/>
      <c r="CWK5" s="378"/>
      <c r="CWL5" s="378"/>
      <c r="CWM5" s="378"/>
      <c r="CWN5" s="378"/>
      <c r="CWO5" s="378"/>
      <c r="CWP5" s="378"/>
      <c r="CWQ5" s="378"/>
      <c r="CWR5" s="378"/>
      <c r="CWS5" s="378"/>
      <c r="CWT5" s="378"/>
      <c r="CWU5" s="378"/>
      <c r="CWV5" s="378"/>
      <c r="CWW5" s="378"/>
      <c r="CWX5" s="378"/>
      <c r="CWY5" s="378"/>
      <c r="CWZ5" s="378"/>
      <c r="CXA5" s="378"/>
      <c r="CXB5" s="378"/>
      <c r="CXC5" s="378"/>
      <c r="CXD5" s="378"/>
      <c r="CXE5" s="378"/>
      <c r="CXF5" s="378"/>
      <c r="CXG5" s="378"/>
      <c r="CXH5" s="378"/>
      <c r="CXI5" s="378"/>
      <c r="CXJ5" s="378"/>
      <c r="CXK5" s="378"/>
      <c r="CXL5" s="378"/>
      <c r="CXM5" s="378"/>
      <c r="CXN5" s="378"/>
      <c r="CXO5" s="378"/>
      <c r="CXP5" s="378"/>
      <c r="CXQ5" s="378"/>
      <c r="CXR5" s="378"/>
      <c r="CXS5" s="378"/>
      <c r="CXT5" s="378"/>
      <c r="CXU5" s="378"/>
      <c r="CXV5" s="378"/>
      <c r="CXW5" s="378"/>
      <c r="CXX5" s="378"/>
      <c r="CXY5" s="378"/>
      <c r="CXZ5" s="378"/>
      <c r="CYA5" s="378"/>
      <c r="CYB5" s="378"/>
      <c r="CYC5" s="378"/>
      <c r="CYD5" s="378"/>
      <c r="CYE5" s="378"/>
      <c r="CYF5" s="378"/>
      <c r="CYG5" s="378"/>
      <c r="CYH5" s="378"/>
      <c r="CYI5" s="378"/>
      <c r="CYJ5" s="378"/>
      <c r="CYK5" s="378"/>
      <c r="CYL5" s="378"/>
      <c r="CYM5" s="378"/>
      <c r="CYN5" s="378"/>
      <c r="CYO5" s="378"/>
      <c r="CYP5" s="378"/>
      <c r="CYQ5" s="378"/>
      <c r="CYR5" s="378"/>
      <c r="CYS5" s="378"/>
      <c r="CYT5" s="378"/>
      <c r="CYU5" s="378"/>
      <c r="CYV5" s="378"/>
      <c r="CYW5" s="378"/>
      <c r="CYX5" s="378"/>
      <c r="CYY5" s="378"/>
      <c r="CYZ5" s="378"/>
      <c r="CZA5" s="378"/>
      <c r="CZB5" s="378"/>
      <c r="CZC5" s="378"/>
      <c r="CZD5" s="378"/>
      <c r="CZE5" s="378"/>
      <c r="CZF5" s="378"/>
      <c r="CZG5" s="378"/>
      <c r="CZH5" s="378"/>
      <c r="CZI5" s="378"/>
      <c r="CZJ5" s="378"/>
      <c r="CZK5" s="378"/>
      <c r="CZL5" s="378"/>
      <c r="CZM5" s="378"/>
      <c r="CZN5" s="378"/>
      <c r="CZO5" s="378"/>
      <c r="CZP5" s="378"/>
      <c r="CZQ5" s="378"/>
      <c r="CZR5" s="378"/>
      <c r="CZS5" s="378"/>
      <c r="CZT5" s="378"/>
      <c r="CZU5" s="378"/>
      <c r="CZV5" s="378"/>
      <c r="CZW5" s="378"/>
      <c r="CZX5" s="378"/>
      <c r="CZY5" s="378"/>
      <c r="CZZ5" s="378"/>
      <c r="DAA5" s="378"/>
      <c r="DAB5" s="378"/>
      <c r="DAC5" s="378"/>
      <c r="DAD5" s="378"/>
      <c r="DAE5" s="378"/>
      <c r="DAF5" s="378"/>
      <c r="DAG5" s="378"/>
      <c r="DAH5" s="378"/>
      <c r="DAI5" s="378"/>
      <c r="DAJ5" s="378"/>
      <c r="DAK5" s="378"/>
      <c r="DAL5" s="378"/>
      <c r="DAM5" s="378"/>
      <c r="DAN5" s="378"/>
      <c r="DAO5" s="378"/>
      <c r="DAP5" s="378"/>
      <c r="DAQ5" s="378"/>
      <c r="DAR5" s="378"/>
      <c r="DAS5" s="378"/>
      <c r="DAT5" s="378"/>
      <c r="DAU5" s="378"/>
      <c r="DAV5" s="378"/>
      <c r="DAW5" s="378"/>
      <c r="DAX5" s="378"/>
      <c r="DAY5" s="378"/>
      <c r="DAZ5" s="378"/>
      <c r="DBA5" s="378"/>
      <c r="DBB5" s="378"/>
      <c r="DBC5" s="378"/>
      <c r="DBD5" s="378"/>
      <c r="DBE5" s="378"/>
      <c r="DBF5" s="378"/>
      <c r="DBG5" s="378"/>
      <c r="DBH5" s="378"/>
      <c r="DBI5" s="378"/>
      <c r="DBJ5" s="378"/>
      <c r="DBK5" s="378"/>
      <c r="DBL5" s="378"/>
      <c r="DBM5" s="378"/>
      <c r="DBN5" s="378"/>
      <c r="DBO5" s="378"/>
      <c r="DBP5" s="378"/>
      <c r="DBQ5" s="378"/>
      <c r="DBR5" s="378"/>
      <c r="DBS5" s="378"/>
      <c r="DBT5" s="378"/>
      <c r="DBU5" s="378"/>
      <c r="DBV5" s="378"/>
      <c r="DBW5" s="378"/>
      <c r="DBX5" s="378"/>
      <c r="DBY5" s="378"/>
      <c r="DBZ5" s="378"/>
      <c r="DCA5" s="378"/>
      <c r="DCB5" s="378"/>
      <c r="DCC5" s="378"/>
      <c r="DCD5" s="378"/>
      <c r="DCE5" s="378"/>
      <c r="DCF5" s="378"/>
      <c r="DCG5" s="378"/>
      <c r="DCH5" s="378"/>
      <c r="DCI5" s="378"/>
      <c r="DCJ5" s="378"/>
      <c r="DCK5" s="378"/>
      <c r="DCL5" s="378"/>
      <c r="DCM5" s="378"/>
      <c r="DCN5" s="378"/>
      <c r="DCO5" s="378"/>
      <c r="DCP5" s="378"/>
      <c r="DCQ5" s="378"/>
      <c r="DCR5" s="378"/>
      <c r="DCS5" s="378"/>
      <c r="DCT5" s="378"/>
      <c r="DCU5" s="378"/>
      <c r="DCV5" s="378"/>
      <c r="DCW5" s="378"/>
      <c r="DCX5" s="378"/>
      <c r="DCY5" s="378"/>
      <c r="DCZ5" s="378"/>
      <c r="DDA5" s="378"/>
      <c r="DDB5" s="378"/>
      <c r="DDC5" s="378"/>
      <c r="DDD5" s="378"/>
      <c r="DDE5" s="378"/>
      <c r="DDF5" s="378"/>
      <c r="DDG5" s="378"/>
      <c r="DDH5" s="378"/>
      <c r="DDI5" s="378"/>
      <c r="DDJ5" s="378"/>
      <c r="DDK5" s="378"/>
      <c r="DDL5" s="378"/>
      <c r="DDM5" s="378"/>
      <c r="DDN5" s="378"/>
      <c r="DDO5" s="378"/>
      <c r="DDP5" s="378"/>
      <c r="DDQ5" s="378"/>
      <c r="DDR5" s="378"/>
      <c r="DDS5" s="378"/>
      <c r="DDT5" s="378"/>
      <c r="DDU5" s="378"/>
      <c r="DDV5" s="378"/>
      <c r="DDW5" s="378"/>
      <c r="DDX5" s="378"/>
      <c r="DDY5" s="378"/>
      <c r="DDZ5" s="378"/>
      <c r="DEA5" s="378"/>
      <c r="DEB5" s="378"/>
      <c r="DEC5" s="378"/>
      <c r="DED5" s="378"/>
      <c r="DEE5" s="378"/>
      <c r="DEF5" s="378"/>
      <c r="DEG5" s="378"/>
      <c r="DEH5" s="378"/>
      <c r="DEI5" s="378"/>
      <c r="DEJ5" s="378"/>
      <c r="DEK5" s="378"/>
      <c r="DEL5" s="378"/>
      <c r="DEM5" s="378"/>
      <c r="DEN5" s="378"/>
      <c r="DEO5" s="378"/>
      <c r="DEP5" s="378"/>
      <c r="DEQ5" s="378"/>
      <c r="DER5" s="378"/>
      <c r="DES5" s="378"/>
      <c r="DET5" s="378"/>
      <c r="DEU5" s="378"/>
      <c r="DEV5" s="378"/>
      <c r="DEW5" s="378"/>
      <c r="DEX5" s="378"/>
      <c r="DEY5" s="378"/>
      <c r="DEZ5" s="378"/>
      <c r="DFA5" s="378"/>
      <c r="DFB5" s="378"/>
      <c r="DFC5" s="378"/>
      <c r="DFD5" s="378"/>
      <c r="DFE5" s="378"/>
      <c r="DFF5" s="378"/>
      <c r="DFG5" s="378"/>
      <c r="DFH5" s="378"/>
      <c r="DFI5" s="378"/>
      <c r="DFJ5" s="378"/>
      <c r="DFK5" s="378"/>
      <c r="DFL5" s="378"/>
      <c r="DFM5" s="378"/>
      <c r="DFN5" s="378"/>
      <c r="DFO5" s="378"/>
      <c r="DFP5" s="378"/>
      <c r="DFQ5" s="378"/>
      <c r="DFR5" s="378"/>
      <c r="DFS5" s="378"/>
      <c r="DFT5" s="378"/>
      <c r="DFU5" s="378"/>
      <c r="DFV5" s="378"/>
      <c r="DFW5" s="378"/>
      <c r="DFX5" s="378"/>
      <c r="DFY5" s="378"/>
      <c r="DFZ5" s="378"/>
      <c r="DGA5" s="378"/>
      <c r="DGB5" s="378"/>
      <c r="DGC5" s="378"/>
      <c r="DGD5" s="378"/>
      <c r="DGE5" s="378"/>
      <c r="DGF5" s="378"/>
      <c r="DGG5" s="378"/>
      <c r="DGH5" s="378"/>
      <c r="DGI5" s="378"/>
      <c r="DGJ5" s="378"/>
      <c r="DGK5" s="378"/>
      <c r="DGL5" s="378"/>
      <c r="DGM5" s="378"/>
      <c r="DGN5" s="378"/>
      <c r="DGO5" s="378"/>
      <c r="DGP5" s="378"/>
      <c r="DGQ5" s="378"/>
      <c r="DGR5" s="378"/>
      <c r="DGS5" s="378"/>
      <c r="DGT5" s="378"/>
      <c r="DGU5" s="378"/>
      <c r="DGV5" s="378"/>
      <c r="DGW5" s="378"/>
      <c r="DGX5" s="378"/>
      <c r="DGY5" s="378"/>
      <c r="DGZ5" s="378"/>
      <c r="DHA5" s="378"/>
      <c r="DHB5" s="378"/>
      <c r="DHC5" s="378"/>
      <c r="DHD5" s="378"/>
      <c r="DHE5" s="378"/>
      <c r="DHF5" s="378"/>
      <c r="DHG5" s="378"/>
      <c r="DHH5" s="378"/>
      <c r="DHI5" s="378"/>
      <c r="DHJ5" s="378"/>
      <c r="DHK5" s="378"/>
      <c r="DHL5" s="378"/>
      <c r="DHM5" s="378"/>
      <c r="DHN5" s="378"/>
      <c r="DHO5" s="378"/>
      <c r="DHP5" s="378"/>
      <c r="DHQ5" s="378"/>
      <c r="DHR5" s="378"/>
      <c r="DHS5" s="378"/>
      <c r="DHT5" s="378"/>
      <c r="DHU5" s="378"/>
      <c r="DHV5" s="378"/>
      <c r="DHW5" s="378"/>
      <c r="DHX5" s="378"/>
      <c r="DHY5" s="378"/>
      <c r="DHZ5" s="378"/>
      <c r="DIA5" s="378"/>
      <c r="DIB5" s="378"/>
      <c r="DIC5" s="378"/>
      <c r="DID5" s="378"/>
      <c r="DIE5" s="378"/>
      <c r="DIF5" s="378"/>
      <c r="DIG5" s="378"/>
      <c r="DIH5" s="378"/>
      <c r="DII5" s="378"/>
      <c r="DIJ5" s="378"/>
      <c r="DIK5" s="378"/>
      <c r="DIL5" s="378"/>
      <c r="DIM5" s="378"/>
      <c r="DIN5" s="378"/>
      <c r="DIO5" s="378"/>
      <c r="DIP5" s="378"/>
      <c r="DIQ5" s="378"/>
      <c r="DIR5" s="378"/>
      <c r="DIS5" s="378"/>
      <c r="DIT5" s="378"/>
      <c r="DIU5" s="378"/>
      <c r="DIV5" s="378"/>
      <c r="DIW5" s="378"/>
      <c r="DIX5" s="378"/>
      <c r="DIY5" s="378"/>
      <c r="DIZ5" s="378"/>
      <c r="DJA5" s="378"/>
      <c r="DJB5" s="378"/>
      <c r="DJC5" s="378"/>
      <c r="DJD5" s="378"/>
      <c r="DJE5" s="378"/>
      <c r="DJF5" s="378"/>
      <c r="DJG5" s="378"/>
      <c r="DJH5" s="378"/>
      <c r="DJI5" s="378"/>
      <c r="DJJ5" s="378"/>
      <c r="DJK5" s="378"/>
      <c r="DJL5" s="378"/>
      <c r="DJM5" s="378"/>
      <c r="DJN5" s="378"/>
      <c r="DJO5" s="378"/>
      <c r="DJP5" s="378"/>
      <c r="DJQ5" s="378"/>
      <c r="DJR5" s="378"/>
      <c r="DJS5" s="378"/>
      <c r="DJT5" s="378"/>
      <c r="DJU5" s="378"/>
      <c r="DJV5" s="378"/>
      <c r="DJW5" s="378"/>
      <c r="DJX5" s="378"/>
      <c r="DJY5" s="378"/>
      <c r="DJZ5" s="378"/>
      <c r="DKA5" s="378"/>
      <c r="DKB5" s="378"/>
      <c r="DKC5" s="378"/>
      <c r="DKD5" s="378"/>
      <c r="DKE5" s="378"/>
      <c r="DKF5" s="378"/>
      <c r="DKG5" s="378"/>
      <c r="DKH5" s="378"/>
      <c r="DKI5" s="378"/>
      <c r="DKJ5" s="378"/>
      <c r="DKK5" s="378"/>
      <c r="DKL5" s="378"/>
      <c r="DKM5" s="378"/>
      <c r="DKN5" s="378"/>
      <c r="DKO5" s="378"/>
      <c r="DKP5" s="378"/>
      <c r="DKQ5" s="378"/>
      <c r="DKR5" s="378"/>
      <c r="DKS5" s="378"/>
      <c r="DKT5" s="378"/>
      <c r="DKU5" s="378"/>
      <c r="DKV5" s="378"/>
      <c r="DKW5" s="378"/>
      <c r="DKX5" s="378"/>
      <c r="DKY5" s="378"/>
      <c r="DKZ5" s="378"/>
      <c r="DLA5" s="378"/>
      <c r="DLB5" s="378"/>
      <c r="DLC5" s="378"/>
      <c r="DLD5" s="378"/>
      <c r="DLE5" s="378"/>
      <c r="DLF5" s="378"/>
      <c r="DLG5" s="378"/>
      <c r="DLH5" s="378"/>
      <c r="DLI5" s="378"/>
      <c r="DLJ5" s="378"/>
      <c r="DLK5" s="378"/>
      <c r="DLL5" s="378"/>
      <c r="DLM5" s="378"/>
      <c r="DLN5" s="378"/>
      <c r="DLO5" s="378"/>
      <c r="DLP5" s="378"/>
      <c r="DLQ5" s="378"/>
      <c r="DLR5" s="378"/>
      <c r="DLS5" s="378"/>
      <c r="DLT5" s="378"/>
      <c r="DLU5" s="378"/>
      <c r="DLV5" s="378"/>
      <c r="DLW5" s="378"/>
      <c r="DLX5" s="378"/>
      <c r="DLY5" s="378"/>
      <c r="DLZ5" s="378"/>
      <c r="DMA5" s="378"/>
      <c r="DMB5" s="378"/>
      <c r="DMC5" s="378"/>
      <c r="DMD5" s="378"/>
      <c r="DME5" s="378"/>
      <c r="DMF5" s="378"/>
      <c r="DMG5" s="378"/>
      <c r="DMH5" s="378"/>
      <c r="DMI5" s="378"/>
      <c r="DMJ5" s="378"/>
      <c r="DMK5" s="378"/>
      <c r="DML5" s="378"/>
      <c r="DMM5" s="378"/>
      <c r="DMN5" s="378"/>
      <c r="DMO5" s="378"/>
      <c r="DMP5" s="378"/>
      <c r="DMQ5" s="378"/>
      <c r="DMR5" s="378"/>
      <c r="DMS5" s="378"/>
      <c r="DMT5" s="378"/>
      <c r="DMU5" s="378"/>
      <c r="DMV5" s="378"/>
      <c r="DMW5" s="378"/>
      <c r="DMX5" s="378"/>
      <c r="DMY5" s="378"/>
      <c r="DMZ5" s="378"/>
      <c r="DNA5" s="378"/>
      <c r="DNB5" s="378"/>
      <c r="DNC5" s="378"/>
      <c r="DND5" s="378"/>
      <c r="DNE5" s="378"/>
      <c r="DNF5" s="378"/>
      <c r="DNG5" s="378"/>
      <c r="DNH5" s="378"/>
      <c r="DNI5" s="378"/>
      <c r="DNJ5" s="378"/>
      <c r="DNK5" s="378"/>
      <c r="DNL5" s="378"/>
      <c r="DNM5" s="378"/>
      <c r="DNN5" s="378"/>
      <c r="DNO5" s="378"/>
      <c r="DNP5" s="378"/>
      <c r="DNQ5" s="378"/>
      <c r="DNR5" s="378"/>
      <c r="DNS5" s="378"/>
      <c r="DNT5" s="378"/>
      <c r="DNU5" s="378"/>
      <c r="DNV5" s="378"/>
      <c r="DNW5" s="378"/>
      <c r="DNX5" s="378"/>
      <c r="DNY5" s="378"/>
      <c r="DNZ5" s="378"/>
      <c r="DOA5" s="378"/>
      <c r="DOB5" s="378"/>
      <c r="DOC5" s="378"/>
      <c r="DOD5" s="378"/>
      <c r="DOE5" s="378"/>
      <c r="DOF5" s="378"/>
      <c r="DOG5" s="378"/>
      <c r="DOH5" s="378"/>
      <c r="DOI5" s="378"/>
      <c r="DOJ5" s="378"/>
      <c r="DOK5" s="378"/>
      <c r="DOL5" s="378"/>
      <c r="DOM5" s="378"/>
      <c r="DON5" s="378"/>
      <c r="DOO5" s="378"/>
      <c r="DOP5" s="378"/>
      <c r="DOQ5" s="378"/>
      <c r="DOR5" s="378"/>
      <c r="DOS5" s="378"/>
      <c r="DOT5" s="378"/>
      <c r="DOU5" s="378"/>
      <c r="DOV5" s="378"/>
      <c r="DOW5" s="378"/>
      <c r="DOX5" s="378"/>
      <c r="DOY5" s="378"/>
      <c r="DOZ5" s="378"/>
      <c r="DPA5" s="378"/>
      <c r="DPB5" s="378"/>
      <c r="DPC5" s="378"/>
      <c r="DPD5" s="378"/>
      <c r="DPE5" s="378"/>
      <c r="DPF5" s="378"/>
      <c r="DPG5" s="378"/>
      <c r="DPH5" s="378"/>
      <c r="DPI5" s="378"/>
      <c r="DPJ5" s="378"/>
      <c r="DPK5" s="378"/>
      <c r="DPL5" s="378"/>
      <c r="DPM5" s="378"/>
      <c r="DPN5" s="378"/>
      <c r="DPO5" s="378"/>
      <c r="DPP5" s="378"/>
      <c r="DPQ5" s="378"/>
      <c r="DPR5" s="378"/>
      <c r="DPS5" s="378"/>
      <c r="DPT5" s="378"/>
      <c r="DPU5" s="378"/>
      <c r="DPV5" s="378"/>
      <c r="DPW5" s="378"/>
      <c r="DPX5" s="378"/>
      <c r="DPY5" s="378"/>
      <c r="DPZ5" s="378"/>
      <c r="DQA5" s="378"/>
      <c r="DQB5" s="378"/>
      <c r="DQC5" s="378"/>
      <c r="DQD5" s="378"/>
      <c r="DQE5" s="378"/>
      <c r="DQF5" s="378"/>
      <c r="DQG5" s="378"/>
      <c r="DQH5" s="378"/>
      <c r="DQI5" s="378"/>
      <c r="DQJ5" s="378"/>
      <c r="DQK5" s="378"/>
      <c r="DQL5" s="378"/>
      <c r="DQM5" s="378"/>
      <c r="DQN5" s="378"/>
      <c r="DQO5" s="378"/>
      <c r="DQP5" s="378"/>
      <c r="DQQ5" s="378"/>
      <c r="DQR5" s="378"/>
      <c r="DQS5" s="378"/>
      <c r="DQT5" s="378"/>
      <c r="DQU5" s="378"/>
      <c r="DQV5" s="378"/>
      <c r="DQW5" s="378"/>
      <c r="DQX5" s="378"/>
      <c r="DQY5" s="378"/>
      <c r="DQZ5" s="378"/>
      <c r="DRA5" s="378"/>
      <c r="DRB5" s="378"/>
      <c r="DRC5" s="378"/>
      <c r="DRD5" s="378"/>
      <c r="DRE5" s="378"/>
      <c r="DRF5" s="378"/>
      <c r="DRG5" s="378"/>
      <c r="DRH5" s="378"/>
      <c r="DRI5" s="378"/>
      <c r="DRJ5" s="378"/>
      <c r="DRK5" s="378"/>
      <c r="DRL5" s="378"/>
      <c r="DRM5" s="378"/>
      <c r="DRN5" s="378"/>
      <c r="DRO5" s="378"/>
      <c r="DRP5" s="378"/>
      <c r="DRQ5" s="378"/>
      <c r="DRR5" s="378"/>
      <c r="DRS5" s="378"/>
      <c r="DRT5" s="378"/>
      <c r="DRU5" s="378"/>
      <c r="DRV5" s="378"/>
      <c r="DRW5" s="378"/>
      <c r="DRX5" s="378"/>
      <c r="DRY5" s="378"/>
      <c r="DRZ5" s="378"/>
      <c r="DSA5" s="378"/>
      <c r="DSB5" s="378"/>
      <c r="DSC5" s="378"/>
      <c r="DSD5" s="378"/>
      <c r="DSE5" s="378"/>
      <c r="DSF5" s="378"/>
      <c r="DSG5" s="378"/>
      <c r="DSH5" s="378"/>
      <c r="DSI5" s="378"/>
      <c r="DSJ5" s="378"/>
      <c r="DSK5" s="378"/>
      <c r="DSL5" s="378"/>
      <c r="DSM5" s="378"/>
      <c r="DSN5" s="378"/>
      <c r="DSO5" s="378"/>
      <c r="DSP5" s="378"/>
      <c r="DSQ5" s="378"/>
      <c r="DSR5" s="378"/>
      <c r="DSS5" s="378"/>
      <c r="DST5" s="378"/>
      <c r="DSU5" s="378"/>
      <c r="DSV5" s="378"/>
      <c r="DSW5" s="378"/>
      <c r="DSX5" s="378"/>
      <c r="DSY5" s="378"/>
      <c r="DSZ5" s="378"/>
      <c r="DTA5" s="378"/>
      <c r="DTB5" s="378"/>
      <c r="DTC5" s="378"/>
      <c r="DTD5" s="378"/>
      <c r="DTE5" s="378"/>
      <c r="DTF5" s="378"/>
      <c r="DTG5" s="378"/>
      <c r="DTH5" s="378"/>
      <c r="DTI5" s="378"/>
      <c r="DTJ5" s="378"/>
      <c r="DTK5" s="378"/>
      <c r="DTL5" s="378"/>
      <c r="DTM5" s="378"/>
      <c r="DTN5" s="378"/>
      <c r="DTO5" s="378"/>
      <c r="DTP5" s="378"/>
      <c r="DTQ5" s="378"/>
      <c r="DTR5" s="378"/>
      <c r="DTS5" s="378"/>
      <c r="DTT5" s="378"/>
      <c r="DTU5" s="378"/>
      <c r="DTV5" s="378"/>
      <c r="DTW5" s="378"/>
      <c r="DTX5" s="378"/>
      <c r="DTY5" s="378"/>
      <c r="DTZ5" s="378"/>
      <c r="DUA5" s="378"/>
      <c r="DUB5" s="378"/>
      <c r="DUC5" s="378"/>
      <c r="DUD5" s="378"/>
      <c r="DUE5" s="378"/>
      <c r="DUF5" s="378"/>
      <c r="DUG5" s="378"/>
      <c r="DUH5" s="378"/>
      <c r="DUI5" s="378"/>
      <c r="DUJ5" s="378"/>
      <c r="DUK5" s="378"/>
      <c r="DUL5" s="378"/>
      <c r="DUM5" s="378"/>
      <c r="DUN5" s="378"/>
      <c r="DUO5" s="378"/>
      <c r="DUP5" s="378"/>
      <c r="DUQ5" s="378"/>
      <c r="DUR5" s="378"/>
      <c r="DUS5" s="378"/>
      <c r="DUT5" s="378"/>
      <c r="DUU5" s="378"/>
      <c r="DUV5" s="378"/>
      <c r="DUW5" s="378"/>
      <c r="DUX5" s="378"/>
      <c r="DUY5" s="378"/>
      <c r="DUZ5" s="378"/>
      <c r="DVA5" s="378"/>
      <c r="DVB5" s="378"/>
      <c r="DVC5" s="378"/>
      <c r="DVD5" s="378"/>
      <c r="DVE5" s="378"/>
      <c r="DVF5" s="378"/>
      <c r="DVG5" s="378"/>
      <c r="DVH5" s="378"/>
      <c r="DVI5" s="378"/>
      <c r="DVJ5" s="378"/>
      <c r="DVK5" s="378"/>
      <c r="DVL5" s="378"/>
      <c r="DVM5" s="378"/>
      <c r="DVN5" s="378"/>
      <c r="DVO5" s="378"/>
      <c r="DVP5" s="378"/>
      <c r="DVQ5" s="378"/>
      <c r="DVR5" s="378"/>
      <c r="DVS5" s="378"/>
      <c r="DVT5" s="378"/>
      <c r="DVU5" s="378"/>
      <c r="DVV5" s="378"/>
      <c r="DVW5" s="378"/>
      <c r="DVX5" s="378"/>
      <c r="DVY5" s="378"/>
      <c r="DVZ5" s="378"/>
      <c r="DWA5" s="378"/>
      <c r="DWB5" s="378"/>
      <c r="DWC5" s="378"/>
      <c r="DWD5" s="378"/>
      <c r="DWE5" s="378"/>
      <c r="DWF5" s="378"/>
      <c r="DWG5" s="378"/>
      <c r="DWH5" s="378"/>
      <c r="DWI5" s="378"/>
      <c r="DWJ5" s="378"/>
      <c r="DWK5" s="378"/>
      <c r="DWL5" s="378"/>
      <c r="DWM5" s="378"/>
      <c r="DWN5" s="378"/>
      <c r="DWO5" s="378"/>
      <c r="DWP5" s="378"/>
      <c r="DWQ5" s="378"/>
      <c r="DWR5" s="378"/>
      <c r="DWS5" s="378"/>
      <c r="DWT5" s="378"/>
      <c r="DWU5" s="378"/>
      <c r="DWV5" s="378"/>
      <c r="DWW5" s="378"/>
      <c r="DWX5" s="378"/>
      <c r="DWY5" s="378"/>
      <c r="DWZ5" s="378"/>
      <c r="DXA5" s="378"/>
      <c r="DXB5" s="378"/>
      <c r="DXC5" s="378"/>
      <c r="DXD5" s="378"/>
      <c r="DXE5" s="378"/>
      <c r="DXF5" s="378"/>
      <c r="DXG5" s="378"/>
      <c r="DXH5" s="378"/>
      <c r="DXI5" s="378"/>
      <c r="DXJ5" s="378"/>
      <c r="DXK5" s="378"/>
      <c r="DXL5" s="378"/>
      <c r="DXM5" s="378"/>
      <c r="DXN5" s="378"/>
      <c r="DXO5" s="378"/>
      <c r="DXP5" s="378"/>
      <c r="DXQ5" s="378"/>
      <c r="DXR5" s="378"/>
      <c r="DXS5" s="378"/>
      <c r="DXT5" s="378"/>
      <c r="DXU5" s="378"/>
      <c r="DXV5" s="378"/>
      <c r="DXW5" s="378"/>
      <c r="DXX5" s="378"/>
      <c r="DXY5" s="378"/>
      <c r="DXZ5" s="378"/>
      <c r="DYA5" s="378"/>
      <c r="DYB5" s="378"/>
      <c r="DYC5" s="378"/>
      <c r="DYD5" s="378"/>
      <c r="DYE5" s="378"/>
      <c r="DYF5" s="378"/>
      <c r="DYG5" s="378"/>
      <c r="DYH5" s="378"/>
      <c r="DYI5" s="378"/>
      <c r="DYJ5" s="378"/>
      <c r="DYK5" s="378"/>
      <c r="DYL5" s="378"/>
      <c r="DYM5" s="378"/>
      <c r="DYN5" s="378"/>
      <c r="DYO5" s="378"/>
      <c r="DYP5" s="378"/>
      <c r="DYQ5" s="378"/>
      <c r="DYR5" s="378"/>
      <c r="DYS5" s="378"/>
      <c r="DYT5" s="378"/>
      <c r="DYU5" s="378"/>
      <c r="DYV5" s="378"/>
      <c r="DYW5" s="378"/>
      <c r="DYX5" s="378"/>
      <c r="DYY5" s="378"/>
      <c r="DYZ5" s="378"/>
      <c r="DZA5" s="378"/>
      <c r="DZB5" s="378"/>
      <c r="DZC5" s="378"/>
      <c r="DZD5" s="378"/>
      <c r="DZE5" s="378"/>
      <c r="DZF5" s="378"/>
      <c r="DZG5" s="378"/>
      <c r="DZH5" s="378"/>
      <c r="DZI5" s="378"/>
      <c r="DZJ5" s="378"/>
      <c r="DZK5" s="378"/>
      <c r="DZL5" s="378"/>
      <c r="DZM5" s="378"/>
      <c r="DZN5" s="378"/>
      <c r="DZO5" s="378"/>
      <c r="DZP5" s="378"/>
      <c r="DZQ5" s="378"/>
      <c r="DZR5" s="378"/>
      <c r="DZS5" s="378"/>
      <c r="DZT5" s="378"/>
      <c r="DZU5" s="378"/>
      <c r="DZV5" s="378"/>
      <c r="DZW5" s="378"/>
      <c r="DZX5" s="378"/>
      <c r="DZY5" s="378"/>
      <c r="DZZ5" s="378"/>
      <c r="EAA5" s="378"/>
      <c r="EAB5" s="378"/>
      <c r="EAC5" s="378"/>
      <c r="EAD5" s="378"/>
      <c r="EAE5" s="378"/>
      <c r="EAF5" s="378"/>
      <c r="EAG5" s="378"/>
      <c r="EAH5" s="378"/>
      <c r="EAI5" s="378"/>
      <c r="EAJ5" s="378"/>
      <c r="EAK5" s="378"/>
      <c r="EAL5" s="378"/>
      <c r="EAM5" s="378"/>
      <c r="EAN5" s="378"/>
      <c r="EAO5" s="378"/>
      <c r="EAP5" s="378"/>
      <c r="EAQ5" s="378"/>
      <c r="EAR5" s="378"/>
      <c r="EAS5" s="378"/>
      <c r="EAT5" s="378"/>
      <c r="EAU5" s="378"/>
      <c r="EAV5" s="378"/>
      <c r="EAW5" s="378"/>
      <c r="EAX5" s="378"/>
      <c r="EAY5" s="378"/>
      <c r="EAZ5" s="378"/>
      <c r="EBA5" s="378"/>
      <c r="EBB5" s="378"/>
      <c r="EBC5" s="378"/>
      <c r="EBD5" s="378"/>
      <c r="EBE5" s="378"/>
      <c r="EBF5" s="378"/>
      <c r="EBG5" s="378"/>
      <c r="EBH5" s="378"/>
      <c r="EBI5" s="378"/>
      <c r="EBJ5" s="378"/>
      <c r="EBK5" s="378"/>
      <c r="EBL5" s="378"/>
      <c r="EBM5" s="378"/>
      <c r="EBN5" s="378"/>
      <c r="EBO5" s="378"/>
      <c r="EBP5" s="378"/>
      <c r="EBQ5" s="378"/>
      <c r="EBR5" s="378"/>
      <c r="EBS5" s="378"/>
      <c r="EBT5" s="378"/>
      <c r="EBU5" s="378"/>
      <c r="EBV5" s="378"/>
      <c r="EBW5" s="378"/>
      <c r="EBX5" s="378"/>
      <c r="EBY5" s="378"/>
      <c r="EBZ5" s="378"/>
      <c r="ECA5" s="378"/>
      <c r="ECB5" s="378"/>
      <c r="ECC5" s="378"/>
      <c r="ECD5" s="378"/>
      <c r="ECE5" s="378"/>
      <c r="ECF5" s="378"/>
      <c r="ECG5" s="378"/>
      <c r="ECH5" s="378"/>
      <c r="ECI5" s="378"/>
      <c r="ECJ5" s="378"/>
      <c r="ECK5" s="378"/>
      <c r="ECL5" s="378"/>
      <c r="ECM5" s="378"/>
      <c r="ECN5" s="378"/>
      <c r="ECO5" s="378"/>
      <c r="ECP5" s="378"/>
      <c r="ECQ5" s="378"/>
      <c r="ECR5" s="378"/>
      <c r="ECS5" s="378"/>
      <c r="ECT5" s="378"/>
      <c r="ECU5" s="378"/>
      <c r="ECV5" s="378"/>
      <c r="ECW5" s="378"/>
      <c r="ECX5" s="378"/>
      <c r="ECY5" s="378"/>
      <c r="ECZ5" s="378"/>
      <c r="EDA5" s="378"/>
      <c r="EDB5" s="378"/>
      <c r="EDC5" s="378"/>
      <c r="EDD5" s="378"/>
      <c r="EDE5" s="378"/>
      <c r="EDF5" s="378"/>
      <c r="EDG5" s="378"/>
      <c r="EDH5" s="378"/>
      <c r="EDI5" s="378"/>
      <c r="EDJ5" s="378"/>
      <c r="EDK5" s="378"/>
      <c r="EDL5" s="378"/>
      <c r="EDM5" s="378"/>
      <c r="EDN5" s="378"/>
      <c r="EDO5" s="378"/>
      <c r="EDP5" s="378"/>
      <c r="EDQ5" s="378"/>
      <c r="EDR5" s="378"/>
      <c r="EDS5" s="378"/>
      <c r="EDT5" s="378"/>
      <c r="EDU5" s="378"/>
      <c r="EDV5" s="378"/>
      <c r="EDW5" s="378"/>
      <c r="EDX5" s="378"/>
      <c r="EDY5" s="378"/>
      <c r="EDZ5" s="378"/>
      <c r="EEA5" s="378"/>
      <c r="EEB5" s="378"/>
      <c r="EEC5" s="378"/>
      <c r="EED5" s="378"/>
      <c r="EEE5" s="378"/>
      <c r="EEF5" s="378"/>
      <c r="EEG5" s="378"/>
      <c r="EEH5" s="378"/>
      <c r="EEI5" s="378"/>
      <c r="EEJ5" s="378"/>
      <c r="EEK5" s="378"/>
      <c r="EEL5" s="378"/>
      <c r="EEM5" s="378"/>
      <c r="EEN5" s="378"/>
      <c r="EEO5" s="378"/>
      <c r="EEP5" s="378"/>
      <c r="EEQ5" s="378"/>
      <c r="EER5" s="378"/>
      <c r="EES5" s="378"/>
      <c r="EET5" s="378"/>
      <c r="EEU5" s="378"/>
      <c r="EEV5" s="378"/>
      <c r="EEW5" s="378"/>
      <c r="EEX5" s="378"/>
      <c r="EEY5" s="378"/>
      <c r="EEZ5" s="378"/>
      <c r="EFA5" s="378"/>
      <c r="EFB5" s="378"/>
      <c r="EFC5" s="378"/>
      <c r="EFD5" s="378"/>
      <c r="EFE5" s="378"/>
      <c r="EFF5" s="378"/>
      <c r="EFG5" s="378"/>
      <c r="EFH5" s="378"/>
      <c r="EFI5" s="378"/>
      <c r="EFJ5" s="378"/>
      <c r="EFK5" s="378"/>
      <c r="EFL5" s="378"/>
      <c r="EFM5" s="378"/>
      <c r="EFN5" s="378"/>
      <c r="EFO5" s="378"/>
      <c r="EFP5" s="378"/>
      <c r="EFQ5" s="378"/>
      <c r="EFR5" s="378"/>
      <c r="EFS5" s="378"/>
      <c r="EFT5" s="378"/>
      <c r="EFU5" s="378"/>
      <c r="EFV5" s="378"/>
      <c r="EFW5" s="378"/>
      <c r="EFX5" s="378"/>
      <c r="EFY5" s="378"/>
      <c r="EFZ5" s="378"/>
      <c r="EGA5" s="378"/>
      <c r="EGB5" s="378"/>
      <c r="EGC5" s="378"/>
      <c r="EGD5" s="378"/>
      <c r="EGE5" s="378"/>
      <c r="EGF5" s="378"/>
      <c r="EGG5" s="378"/>
      <c r="EGH5" s="378"/>
      <c r="EGI5" s="378"/>
      <c r="EGJ5" s="378"/>
      <c r="EGK5" s="378"/>
      <c r="EGL5" s="378"/>
      <c r="EGM5" s="378"/>
      <c r="EGN5" s="378"/>
      <c r="EGO5" s="378"/>
      <c r="EGP5" s="378"/>
      <c r="EGQ5" s="378"/>
      <c r="EGR5" s="378"/>
      <c r="EGS5" s="378"/>
      <c r="EGT5" s="378"/>
      <c r="EGU5" s="378"/>
      <c r="EGV5" s="378"/>
      <c r="EGW5" s="378"/>
      <c r="EGX5" s="378"/>
      <c r="EGY5" s="378"/>
      <c r="EGZ5" s="378"/>
      <c r="EHA5" s="378"/>
      <c r="EHB5" s="378"/>
      <c r="EHC5" s="378"/>
      <c r="EHD5" s="378"/>
      <c r="EHE5" s="378"/>
      <c r="EHF5" s="378"/>
      <c r="EHG5" s="378"/>
      <c r="EHH5" s="378"/>
      <c r="EHI5" s="378"/>
      <c r="EHJ5" s="378"/>
      <c r="EHK5" s="378"/>
      <c r="EHL5" s="378"/>
      <c r="EHM5" s="378"/>
      <c r="EHN5" s="378"/>
      <c r="EHO5" s="378"/>
      <c r="EHP5" s="378"/>
      <c r="EHQ5" s="378"/>
      <c r="EHR5" s="378"/>
      <c r="EHS5" s="378"/>
      <c r="EHT5" s="378"/>
      <c r="EHU5" s="378"/>
      <c r="EHV5" s="378"/>
      <c r="EHW5" s="378"/>
      <c r="EHX5" s="378"/>
      <c r="EHY5" s="378"/>
      <c r="EHZ5" s="378"/>
      <c r="EIA5" s="378"/>
      <c r="EIB5" s="378"/>
      <c r="EIC5" s="378"/>
      <c r="EID5" s="378"/>
      <c r="EIE5" s="378"/>
      <c r="EIF5" s="378"/>
      <c r="EIG5" s="378"/>
      <c r="EIH5" s="378"/>
      <c r="EII5" s="378"/>
      <c r="EIJ5" s="378"/>
      <c r="EIK5" s="378"/>
      <c r="EIL5" s="378"/>
      <c r="EIM5" s="378"/>
      <c r="EIN5" s="378"/>
      <c r="EIO5" s="378"/>
      <c r="EIP5" s="378"/>
      <c r="EIQ5" s="378"/>
      <c r="EIR5" s="378"/>
      <c r="EIS5" s="378"/>
      <c r="EIT5" s="378"/>
      <c r="EIU5" s="378"/>
      <c r="EIV5" s="378"/>
      <c r="EIW5" s="378"/>
      <c r="EIX5" s="378"/>
      <c r="EIY5" s="378"/>
      <c r="EIZ5" s="378"/>
      <c r="EJA5" s="378"/>
      <c r="EJB5" s="378"/>
      <c r="EJC5" s="378"/>
      <c r="EJD5" s="378"/>
      <c r="EJE5" s="378"/>
      <c r="EJF5" s="378"/>
      <c r="EJG5" s="378"/>
      <c r="EJH5" s="378"/>
      <c r="EJI5" s="378"/>
      <c r="EJJ5" s="378"/>
      <c r="EJK5" s="378"/>
      <c r="EJL5" s="378"/>
      <c r="EJM5" s="378"/>
      <c r="EJN5" s="378"/>
      <c r="EJO5" s="378"/>
      <c r="EJP5" s="378"/>
      <c r="EJQ5" s="378"/>
      <c r="EJR5" s="378"/>
      <c r="EJS5" s="378"/>
      <c r="EJT5" s="378"/>
      <c r="EJU5" s="378"/>
      <c r="EJV5" s="378"/>
      <c r="EJW5" s="378"/>
      <c r="EJX5" s="378"/>
      <c r="EJY5" s="378"/>
      <c r="EJZ5" s="378"/>
      <c r="EKA5" s="378"/>
      <c r="EKB5" s="378"/>
      <c r="EKC5" s="378"/>
      <c r="EKD5" s="378"/>
      <c r="EKE5" s="378"/>
      <c r="EKF5" s="378"/>
      <c r="EKG5" s="378"/>
      <c r="EKH5" s="378"/>
      <c r="EKI5" s="378"/>
      <c r="EKJ5" s="378"/>
      <c r="EKK5" s="378"/>
      <c r="EKL5" s="378"/>
      <c r="EKM5" s="378"/>
      <c r="EKN5" s="378"/>
      <c r="EKO5" s="378"/>
      <c r="EKP5" s="378"/>
      <c r="EKQ5" s="378"/>
      <c r="EKR5" s="378"/>
      <c r="EKS5" s="378"/>
      <c r="EKT5" s="378"/>
      <c r="EKU5" s="378"/>
      <c r="EKV5" s="378"/>
      <c r="EKW5" s="378"/>
      <c r="EKX5" s="378"/>
      <c r="EKY5" s="378"/>
      <c r="EKZ5" s="378"/>
      <c r="ELA5" s="378"/>
      <c r="ELB5" s="378"/>
      <c r="ELC5" s="378"/>
      <c r="ELD5" s="378"/>
      <c r="ELE5" s="378"/>
      <c r="ELF5" s="378"/>
      <c r="ELG5" s="378"/>
      <c r="ELH5" s="378"/>
      <c r="ELI5" s="378"/>
      <c r="ELJ5" s="378"/>
      <c r="ELK5" s="378"/>
      <c r="ELL5" s="378"/>
      <c r="ELM5" s="378"/>
      <c r="ELN5" s="378"/>
      <c r="ELO5" s="378"/>
      <c r="ELP5" s="378"/>
      <c r="ELQ5" s="378"/>
      <c r="ELR5" s="378"/>
      <c r="ELS5" s="378"/>
      <c r="ELT5" s="378"/>
      <c r="ELU5" s="378"/>
      <c r="ELV5" s="378"/>
      <c r="ELW5" s="378"/>
      <c r="ELX5" s="378"/>
      <c r="ELY5" s="378"/>
      <c r="ELZ5" s="378"/>
      <c r="EMA5" s="378"/>
      <c r="EMB5" s="378"/>
      <c r="EMC5" s="378"/>
      <c r="EMD5" s="378"/>
      <c r="EME5" s="378"/>
      <c r="EMF5" s="378"/>
      <c r="EMG5" s="378"/>
      <c r="EMH5" s="378"/>
      <c r="EMI5" s="378"/>
      <c r="EMJ5" s="378"/>
      <c r="EMK5" s="378"/>
      <c r="EML5" s="378"/>
      <c r="EMM5" s="378"/>
      <c r="EMN5" s="378"/>
      <c r="EMO5" s="378"/>
      <c r="EMP5" s="378"/>
      <c r="EMQ5" s="378"/>
      <c r="EMR5" s="378"/>
      <c r="EMS5" s="378"/>
      <c r="EMT5" s="378"/>
      <c r="EMU5" s="378"/>
      <c r="EMV5" s="378"/>
      <c r="EMW5" s="378"/>
      <c r="EMX5" s="378"/>
      <c r="EMY5" s="378"/>
      <c r="EMZ5" s="378"/>
      <c r="ENA5" s="378"/>
      <c r="ENB5" s="378"/>
      <c r="ENC5" s="378"/>
      <c r="END5" s="378"/>
      <c r="ENE5" s="378"/>
      <c r="ENF5" s="378"/>
      <c r="ENG5" s="378"/>
      <c r="ENH5" s="378"/>
      <c r="ENI5" s="378"/>
      <c r="ENJ5" s="378"/>
      <c r="ENK5" s="378"/>
      <c r="ENL5" s="378"/>
      <c r="ENM5" s="378"/>
      <c r="ENN5" s="378"/>
      <c r="ENO5" s="378"/>
      <c r="ENP5" s="378"/>
      <c r="ENQ5" s="378"/>
      <c r="ENR5" s="378"/>
      <c r="ENS5" s="378"/>
      <c r="ENT5" s="378"/>
      <c r="ENU5" s="378"/>
      <c r="ENV5" s="378"/>
      <c r="ENW5" s="378"/>
      <c r="ENX5" s="378"/>
      <c r="ENY5" s="378"/>
      <c r="ENZ5" s="378"/>
      <c r="EOA5" s="378"/>
      <c r="EOB5" s="378"/>
      <c r="EOC5" s="378"/>
      <c r="EOD5" s="378"/>
      <c r="EOE5" s="378"/>
      <c r="EOF5" s="378"/>
      <c r="EOG5" s="378"/>
      <c r="EOH5" s="378"/>
      <c r="EOI5" s="378"/>
      <c r="EOJ5" s="378"/>
      <c r="EOK5" s="378"/>
      <c r="EOL5" s="378"/>
      <c r="EOM5" s="378"/>
      <c r="EON5" s="378"/>
      <c r="EOO5" s="378"/>
      <c r="EOP5" s="378"/>
      <c r="EOQ5" s="378"/>
      <c r="EOR5" s="378"/>
      <c r="EOS5" s="378"/>
      <c r="EOT5" s="378"/>
      <c r="EOU5" s="378"/>
      <c r="EOV5" s="378"/>
      <c r="EOW5" s="378"/>
      <c r="EOX5" s="378"/>
      <c r="EOY5" s="378"/>
      <c r="EOZ5" s="378"/>
      <c r="EPA5" s="378"/>
      <c r="EPB5" s="378"/>
      <c r="EPC5" s="378"/>
      <c r="EPD5" s="378"/>
      <c r="EPE5" s="378"/>
      <c r="EPF5" s="378"/>
      <c r="EPG5" s="378"/>
      <c r="EPH5" s="378"/>
      <c r="EPI5" s="378"/>
      <c r="EPJ5" s="378"/>
      <c r="EPK5" s="378"/>
      <c r="EPL5" s="378"/>
      <c r="EPM5" s="378"/>
      <c r="EPN5" s="378"/>
      <c r="EPO5" s="378"/>
      <c r="EPP5" s="378"/>
      <c r="EPQ5" s="378"/>
      <c r="EPR5" s="378"/>
      <c r="EPS5" s="378"/>
      <c r="EPT5" s="378"/>
      <c r="EPU5" s="378"/>
      <c r="EPV5" s="378"/>
      <c r="EPW5" s="378"/>
      <c r="EPX5" s="378"/>
      <c r="EPY5" s="378"/>
      <c r="EPZ5" s="378"/>
      <c r="EQA5" s="378"/>
      <c r="EQB5" s="378"/>
      <c r="EQC5" s="378"/>
      <c r="EQD5" s="378"/>
      <c r="EQE5" s="378"/>
      <c r="EQF5" s="378"/>
      <c r="EQG5" s="378"/>
      <c r="EQH5" s="378"/>
      <c r="EQI5" s="378"/>
      <c r="EQJ5" s="378"/>
      <c r="EQK5" s="378"/>
      <c r="EQL5" s="378"/>
      <c r="EQM5" s="378"/>
      <c r="EQN5" s="378"/>
      <c r="EQO5" s="378"/>
      <c r="EQP5" s="378"/>
      <c r="EQQ5" s="378"/>
      <c r="EQR5" s="378"/>
      <c r="EQS5" s="378"/>
      <c r="EQT5" s="378"/>
      <c r="EQU5" s="378"/>
      <c r="EQV5" s="378"/>
      <c r="EQW5" s="378"/>
      <c r="EQX5" s="378"/>
      <c r="EQY5" s="378"/>
      <c r="EQZ5" s="378"/>
      <c r="ERA5" s="378"/>
      <c r="ERB5" s="378"/>
      <c r="ERC5" s="378"/>
      <c r="ERD5" s="378"/>
      <c r="ERE5" s="378"/>
      <c r="ERF5" s="378"/>
      <c r="ERG5" s="378"/>
      <c r="ERH5" s="378"/>
      <c r="ERI5" s="378"/>
      <c r="ERJ5" s="378"/>
      <c r="ERK5" s="378"/>
      <c r="ERL5" s="378"/>
      <c r="ERM5" s="378"/>
      <c r="ERN5" s="378"/>
      <c r="ERO5" s="378"/>
      <c r="ERP5" s="378"/>
      <c r="ERQ5" s="378"/>
      <c r="ERR5" s="378"/>
      <c r="ERS5" s="378"/>
      <c r="ERT5" s="378"/>
      <c r="ERU5" s="378"/>
      <c r="ERV5" s="378"/>
      <c r="ERW5" s="378"/>
      <c r="ERX5" s="378"/>
      <c r="ERY5" s="378"/>
      <c r="ERZ5" s="378"/>
      <c r="ESA5" s="378"/>
      <c r="ESB5" s="378"/>
      <c r="ESC5" s="378"/>
      <c r="ESD5" s="378"/>
      <c r="ESE5" s="378"/>
      <c r="ESF5" s="378"/>
      <c r="ESG5" s="378"/>
      <c r="ESH5" s="378"/>
      <c r="ESI5" s="378"/>
      <c r="ESJ5" s="378"/>
      <c r="ESK5" s="378"/>
      <c r="ESL5" s="378"/>
      <c r="ESM5" s="378"/>
      <c r="ESN5" s="378"/>
      <c r="ESO5" s="378"/>
      <c r="ESP5" s="378"/>
      <c r="ESQ5" s="378"/>
      <c r="ESR5" s="378"/>
      <c r="ESS5" s="378"/>
      <c r="EST5" s="378"/>
      <c r="ESU5" s="378"/>
      <c r="ESV5" s="378"/>
      <c r="ESW5" s="378"/>
      <c r="ESX5" s="378"/>
      <c r="ESY5" s="378"/>
      <c r="ESZ5" s="378"/>
      <c r="ETA5" s="378"/>
      <c r="ETB5" s="378"/>
      <c r="ETC5" s="378"/>
      <c r="ETD5" s="378"/>
      <c r="ETE5" s="378"/>
      <c r="ETF5" s="378"/>
      <c r="ETG5" s="378"/>
      <c r="ETH5" s="378"/>
      <c r="ETI5" s="378"/>
      <c r="ETJ5" s="378"/>
      <c r="ETK5" s="378"/>
      <c r="ETL5" s="378"/>
      <c r="ETM5" s="378"/>
      <c r="ETN5" s="378"/>
      <c r="ETO5" s="378"/>
      <c r="ETP5" s="378"/>
      <c r="ETQ5" s="378"/>
      <c r="ETR5" s="378"/>
      <c r="ETS5" s="378"/>
      <c r="ETT5" s="378"/>
      <c r="ETU5" s="378"/>
      <c r="ETV5" s="378"/>
      <c r="ETW5" s="378"/>
      <c r="ETX5" s="378"/>
      <c r="ETY5" s="378"/>
      <c r="ETZ5" s="378"/>
      <c r="EUA5" s="378"/>
      <c r="EUB5" s="378"/>
      <c r="EUC5" s="378"/>
      <c r="EUD5" s="378"/>
      <c r="EUE5" s="378"/>
      <c r="EUF5" s="378"/>
      <c r="EUG5" s="378"/>
      <c r="EUH5" s="378"/>
      <c r="EUI5" s="378"/>
      <c r="EUJ5" s="378"/>
      <c r="EUK5" s="378"/>
      <c r="EUL5" s="378"/>
      <c r="EUM5" s="378"/>
      <c r="EUN5" s="378"/>
      <c r="EUO5" s="378"/>
      <c r="EUP5" s="378"/>
      <c r="EUQ5" s="378"/>
      <c r="EUR5" s="378"/>
      <c r="EUS5" s="378"/>
      <c r="EUT5" s="378"/>
      <c r="EUU5" s="378"/>
      <c r="EUV5" s="378"/>
      <c r="EUW5" s="378"/>
      <c r="EUX5" s="378"/>
      <c r="EUY5" s="378"/>
      <c r="EUZ5" s="378"/>
      <c r="EVA5" s="378"/>
      <c r="EVB5" s="378"/>
      <c r="EVC5" s="378"/>
      <c r="EVD5" s="378"/>
      <c r="EVE5" s="378"/>
      <c r="EVF5" s="378"/>
      <c r="EVG5" s="378"/>
      <c r="EVH5" s="378"/>
      <c r="EVI5" s="378"/>
      <c r="EVJ5" s="378"/>
      <c r="EVK5" s="378"/>
      <c r="EVL5" s="378"/>
      <c r="EVM5" s="378"/>
      <c r="EVN5" s="378"/>
      <c r="EVO5" s="378"/>
      <c r="EVP5" s="378"/>
      <c r="EVQ5" s="378"/>
      <c r="EVR5" s="378"/>
      <c r="EVS5" s="378"/>
      <c r="EVT5" s="378"/>
      <c r="EVU5" s="378"/>
      <c r="EVV5" s="378"/>
      <c r="EVW5" s="378"/>
      <c r="EVX5" s="378"/>
      <c r="EVY5" s="378"/>
      <c r="EVZ5" s="378"/>
      <c r="EWA5" s="378"/>
      <c r="EWB5" s="378"/>
      <c r="EWC5" s="378"/>
      <c r="EWD5" s="378"/>
      <c r="EWE5" s="378"/>
      <c r="EWF5" s="378"/>
      <c r="EWG5" s="378"/>
      <c r="EWH5" s="378"/>
      <c r="EWI5" s="378"/>
      <c r="EWJ5" s="378"/>
      <c r="EWK5" s="378"/>
      <c r="EWL5" s="378"/>
      <c r="EWM5" s="378"/>
      <c r="EWN5" s="378"/>
      <c r="EWO5" s="378"/>
      <c r="EWP5" s="378"/>
      <c r="EWQ5" s="378"/>
      <c r="EWR5" s="378"/>
      <c r="EWS5" s="378"/>
      <c r="EWT5" s="378"/>
      <c r="EWU5" s="378"/>
      <c r="EWV5" s="378"/>
      <c r="EWW5" s="378"/>
      <c r="EWX5" s="378"/>
      <c r="EWY5" s="378"/>
      <c r="EWZ5" s="378"/>
      <c r="EXA5" s="378"/>
      <c r="EXB5" s="378"/>
      <c r="EXC5" s="378"/>
      <c r="EXD5" s="378"/>
      <c r="EXE5" s="378"/>
      <c r="EXF5" s="378"/>
      <c r="EXG5" s="378"/>
      <c r="EXH5" s="378"/>
      <c r="EXI5" s="378"/>
      <c r="EXJ5" s="378"/>
      <c r="EXK5" s="378"/>
      <c r="EXL5" s="378"/>
      <c r="EXM5" s="378"/>
      <c r="EXN5" s="378"/>
      <c r="EXO5" s="378"/>
      <c r="EXP5" s="378"/>
      <c r="EXQ5" s="378"/>
      <c r="EXR5" s="378"/>
      <c r="EXS5" s="378"/>
      <c r="EXT5" s="378"/>
      <c r="EXU5" s="378"/>
      <c r="EXV5" s="378"/>
      <c r="EXW5" s="378"/>
      <c r="EXX5" s="378"/>
      <c r="EXY5" s="378"/>
      <c r="EXZ5" s="378"/>
      <c r="EYA5" s="378"/>
      <c r="EYB5" s="378"/>
      <c r="EYC5" s="378"/>
      <c r="EYD5" s="378"/>
      <c r="EYE5" s="378"/>
      <c r="EYF5" s="378"/>
      <c r="EYG5" s="378"/>
      <c r="EYH5" s="378"/>
      <c r="EYI5" s="378"/>
      <c r="EYJ5" s="378"/>
      <c r="EYK5" s="378"/>
      <c r="EYL5" s="378"/>
      <c r="EYM5" s="378"/>
      <c r="EYN5" s="378"/>
      <c r="EYO5" s="378"/>
      <c r="EYP5" s="378"/>
      <c r="EYQ5" s="378"/>
      <c r="EYR5" s="378"/>
      <c r="EYS5" s="378"/>
      <c r="EYT5" s="378"/>
      <c r="EYU5" s="378"/>
      <c r="EYV5" s="378"/>
      <c r="EYW5" s="378"/>
      <c r="EYX5" s="378"/>
      <c r="EYY5" s="378"/>
      <c r="EYZ5" s="378"/>
      <c r="EZA5" s="378"/>
      <c r="EZB5" s="378"/>
      <c r="EZC5" s="378"/>
      <c r="EZD5" s="378"/>
      <c r="EZE5" s="378"/>
      <c r="EZF5" s="378"/>
      <c r="EZG5" s="378"/>
      <c r="EZH5" s="378"/>
      <c r="EZI5" s="378"/>
      <c r="EZJ5" s="378"/>
      <c r="EZK5" s="378"/>
      <c r="EZL5" s="378"/>
      <c r="EZM5" s="378"/>
      <c r="EZN5" s="378"/>
      <c r="EZO5" s="378"/>
      <c r="EZP5" s="378"/>
      <c r="EZQ5" s="378"/>
      <c r="EZR5" s="378"/>
      <c r="EZS5" s="378"/>
      <c r="EZT5" s="378"/>
      <c r="EZU5" s="378"/>
      <c r="EZV5" s="378"/>
      <c r="EZW5" s="378"/>
      <c r="EZX5" s="378"/>
      <c r="EZY5" s="378"/>
      <c r="EZZ5" s="378"/>
      <c r="FAA5" s="378"/>
      <c r="FAB5" s="378"/>
      <c r="FAC5" s="378"/>
      <c r="FAD5" s="378"/>
      <c r="FAE5" s="378"/>
      <c r="FAF5" s="378"/>
      <c r="FAG5" s="378"/>
      <c r="FAH5" s="378"/>
      <c r="FAI5" s="378"/>
      <c r="FAJ5" s="378"/>
      <c r="FAK5" s="378"/>
      <c r="FAL5" s="378"/>
      <c r="FAM5" s="378"/>
      <c r="FAN5" s="378"/>
      <c r="FAO5" s="378"/>
      <c r="FAP5" s="378"/>
      <c r="FAQ5" s="378"/>
      <c r="FAR5" s="378"/>
      <c r="FAS5" s="378"/>
      <c r="FAT5" s="378"/>
      <c r="FAU5" s="378"/>
      <c r="FAV5" s="378"/>
      <c r="FAW5" s="378"/>
      <c r="FAX5" s="378"/>
      <c r="FAY5" s="378"/>
      <c r="FAZ5" s="378"/>
      <c r="FBA5" s="378"/>
      <c r="FBB5" s="378"/>
      <c r="FBC5" s="378"/>
      <c r="FBD5" s="378"/>
      <c r="FBE5" s="378"/>
      <c r="FBF5" s="378"/>
      <c r="FBG5" s="378"/>
      <c r="FBH5" s="378"/>
      <c r="FBI5" s="378"/>
      <c r="FBJ5" s="378"/>
      <c r="FBK5" s="378"/>
      <c r="FBL5" s="378"/>
      <c r="FBM5" s="378"/>
      <c r="FBN5" s="378"/>
      <c r="FBO5" s="378"/>
      <c r="FBP5" s="378"/>
      <c r="FBQ5" s="378"/>
      <c r="FBR5" s="378"/>
      <c r="FBS5" s="378"/>
      <c r="FBT5" s="378"/>
      <c r="FBU5" s="378"/>
      <c r="FBV5" s="378"/>
      <c r="FBW5" s="378"/>
      <c r="FBX5" s="378"/>
      <c r="FBY5" s="378"/>
      <c r="FBZ5" s="378"/>
      <c r="FCA5" s="378"/>
      <c r="FCB5" s="378"/>
      <c r="FCC5" s="378"/>
      <c r="FCD5" s="378"/>
      <c r="FCE5" s="378"/>
      <c r="FCF5" s="378"/>
      <c r="FCG5" s="378"/>
      <c r="FCH5" s="378"/>
      <c r="FCI5" s="378"/>
      <c r="FCJ5" s="378"/>
      <c r="FCK5" s="378"/>
      <c r="FCL5" s="378"/>
      <c r="FCM5" s="378"/>
      <c r="FCN5" s="378"/>
      <c r="FCO5" s="378"/>
      <c r="FCP5" s="378"/>
      <c r="FCQ5" s="378"/>
      <c r="FCR5" s="378"/>
      <c r="FCS5" s="378"/>
      <c r="FCT5" s="378"/>
      <c r="FCU5" s="378"/>
      <c r="FCV5" s="378"/>
      <c r="FCW5" s="378"/>
      <c r="FCX5" s="378"/>
      <c r="FCY5" s="378"/>
      <c r="FCZ5" s="378"/>
      <c r="FDA5" s="378"/>
      <c r="FDB5" s="378"/>
      <c r="FDC5" s="378"/>
      <c r="FDD5" s="378"/>
      <c r="FDE5" s="378"/>
      <c r="FDF5" s="378"/>
      <c r="FDG5" s="378"/>
      <c r="FDH5" s="378"/>
      <c r="FDI5" s="378"/>
      <c r="FDJ5" s="378"/>
      <c r="FDK5" s="378"/>
      <c r="FDL5" s="378"/>
      <c r="FDM5" s="378"/>
      <c r="FDN5" s="378"/>
      <c r="FDO5" s="378"/>
      <c r="FDP5" s="378"/>
      <c r="FDQ5" s="378"/>
      <c r="FDR5" s="378"/>
      <c r="FDS5" s="378"/>
      <c r="FDT5" s="378"/>
      <c r="FDU5" s="378"/>
      <c r="FDV5" s="378"/>
      <c r="FDW5" s="378"/>
      <c r="FDX5" s="378"/>
      <c r="FDY5" s="378"/>
      <c r="FDZ5" s="378"/>
      <c r="FEA5" s="378"/>
      <c r="FEB5" s="378"/>
      <c r="FEC5" s="378"/>
      <c r="FED5" s="378"/>
      <c r="FEE5" s="378"/>
      <c r="FEF5" s="378"/>
      <c r="FEG5" s="378"/>
      <c r="FEH5" s="378"/>
      <c r="FEI5" s="378"/>
      <c r="FEJ5" s="378"/>
      <c r="FEK5" s="378"/>
      <c r="FEL5" s="378"/>
      <c r="FEM5" s="378"/>
      <c r="FEN5" s="378"/>
      <c r="FEO5" s="378"/>
      <c r="FEP5" s="378"/>
      <c r="FEQ5" s="378"/>
      <c r="FER5" s="378"/>
      <c r="FES5" s="378"/>
      <c r="FET5" s="378"/>
      <c r="FEU5" s="378"/>
      <c r="FEV5" s="378"/>
      <c r="FEW5" s="378"/>
      <c r="FEX5" s="378"/>
      <c r="FEY5" s="378"/>
      <c r="FEZ5" s="378"/>
      <c r="FFA5" s="378"/>
      <c r="FFB5" s="378"/>
      <c r="FFC5" s="378"/>
      <c r="FFD5" s="378"/>
      <c r="FFE5" s="378"/>
      <c r="FFF5" s="378"/>
      <c r="FFG5" s="378"/>
      <c r="FFH5" s="378"/>
      <c r="FFI5" s="378"/>
      <c r="FFJ5" s="378"/>
      <c r="FFK5" s="378"/>
      <c r="FFL5" s="378"/>
      <c r="FFM5" s="378"/>
      <c r="FFN5" s="378"/>
      <c r="FFO5" s="378"/>
      <c r="FFP5" s="378"/>
      <c r="FFQ5" s="378"/>
      <c r="FFR5" s="378"/>
      <c r="FFS5" s="378"/>
      <c r="FFT5" s="378"/>
      <c r="FFU5" s="378"/>
      <c r="FFV5" s="378"/>
      <c r="FFW5" s="378"/>
      <c r="FFX5" s="378"/>
      <c r="FFY5" s="378"/>
      <c r="FFZ5" s="378"/>
      <c r="FGA5" s="378"/>
      <c r="FGB5" s="378"/>
      <c r="FGC5" s="378"/>
      <c r="FGD5" s="378"/>
      <c r="FGE5" s="378"/>
      <c r="FGF5" s="378"/>
      <c r="FGG5" s="378"/>
      <c r="FGH5" s="378"/>
      <c r="FGI5" s="378"/>
      <c r="FGJ5" s="378"/>
      <c r="FGK5" s="378"/>
      <c r="FGL5" s="378"/>
      <c r="FGM5" s="378"/>
      <c r="FGN5" s="378"/>
      <c r="FGO5" s="378"/>
      <c r="FGP5" s="378"/>
      <c r="FGQ5" s="378"/>
      <c r="FGR5" s="378"/>
      <c r="FGS5" s="378"/>
      <c r="FGT5" s="378"/>
      <c r="FGU5" s="378"/>
      <c r="FGV5" s="378"/>
      <c r="FGW5" s="378"/>
      <c r="FGX5" s="378"/>
      <c r="FGY5" s="378"/>
      <c r="FGZ5" s="378"/>
      <c r="FHA5" s="378"/>
      <c r="FHB5" s="378"/>
      <c r="FHC5" s="378"/>
      <c r="FHD5" s="378"/>
      <c r="FHE5" s="378"/>
      <c r="FHF5" s="378"/>
      <c r="FHG5" s="378"/>
      <c r="FHH5" s="378"/>
      <c r="FHI5" s="378"/>
      <c r="FHJ5" s="378"/>
      <c r="FHK5" s="378"/>
      <c r="FHL5" s="378"/>
      <c r="FHM5" s="378"/>
      <c r="FHN5" s="378"/>
      <c r="FHO5" s="378"/>
      <c r="FHP5" s="378"/>
      <c r="FHQ5" s="378"/>
      <c r="FHR5" s="378"/>
      <c r="FHS5" s="378"/>
      <c r="FHT5" s="378"/>
      <c r="FHU5" s="378"/>
      <c r="FHV5" s="378"/>
      <c r="FHW5" s="378"/>
      <c r="FHX5" s="378"/>
      <c r="FHY5" s="378"/>
      <c r="FHZ5" s="378"/>
      <c r="FIA5" s="378"/>
      <c r="FIB5" s="378"/>
      <c r="FIC5" s="378"/>
      <c r="FID5" s="378"/>
      <c r="FIE5" s="378"/>
      <c r="FIF5" s="378"/>
      <c r="FIG5" s="378"/>
      <c r="FIH5" s="378"/>
      <c r="FII5" s="378"/>
      <c r="FIJ5" s="378"/>
      <c r="FIK5" s="378"/>
      <c r="FIL5" s="378"/>
      <c r="FIM5" s="378"/>
      <c r="FIN5" s="378"/>
      <c r="FIO5" s="378"/>
      <c r="FIP5" s="378"/>
      <c r="FIQ5" s="378"/>
      <c r="FIR5" s="378"/>
      <c r="FIS5" s="378"/>
      <c r="FIT5" s="378"/>
      <c r="FIU5" s="378"/>
      <c r="FIV5" s="378"/>
      <c r="FIW5" s="378"/>
      <c r="FIX5" s="378"/>
      <c r="FIY5" s="378"/>
      <c r="FIZ5" s="378"/>
      <c r="FJA5" s="378"/>
      <c r="FJB5" s="378"/>
      <c r="FJC5" s="378"/>
      <c r="FJD5" s="378"/>
      <c r="FJE5" s="378"/>
      <c r="FJF5" s="378"/>
      <c r="FJG5" s="378"/>
      <c r="FJH5" s="378"/>
      <c r="FJI5" s="378"/>
      <c r="FJJ5" s="378"/>
      <c r="FJK5" s="378"/>
      <c r="FJL5" s="378"/>
      <c r="FJM5" s="378"/>
      <c r="FJN5" s="378"/>
      <c r="FJO5" s="378"/>
      <c r="FJP5" s="378"/>
      <c r="FJQ5" s="378"/>
      <c r="FJR5" s="378"/>
      <c r="FJS5" s="378"/>
      <c r="FJT5" s="378"/>
      <c r="FJU5" s="378"/>
      <c r="FJV5" s="378"/>
      <c r="FJW5" s="378"/>
      <c r="FJX5" s="378"/>
      <c r="FJY5" s="378"/>
      <c r="FJZ5" s="378"/>
      <c r="FKA5" s="378"/>
      <c r="FKB5" s="378"/>
      <c r="FKC5" s="378"/>
      <c r="FKD5" s="378"/>
      <c r="FKE5" s="378"/>
      <c r="FKF5" s="378"/>
      <c r="FKG5" s="378"/>
      <c r="FKH5" s="378"/>
      <c r="FKI5" s="378"/>
      <c r="FKJ5" s="378"/>
      <c r="FKK5" s="378"/>
      <c r="FKL5" s="378"/>
      <c r="FKM5" s="378"/>
      <c r="FKN5" s="378"/>
      <c r="FKO5" s="378"/>
      <c r="FKP5" s="378"/>
      <c r="FKQ5" s="378"/>
      <c r="FKR5" s="378"/>
      <c r="FKS5" s="378"/>
      <c r="FKT5" s="378"/>
      <c r="FKU5" s="378"/>
      <c r="FKV5" s="378"/>
      <c r="FKW5" s="378"/>
      <c r="FKX5" s="378"/>
      <c r="FKY5" s="378"/>
      <c r="FKZ5" s="378"/>
      <c r="FLA5" s="378"/>
      <c r="FLB5" s="378"/>
      <c r="FLC5" s="378"/>
      <c r="FLD5" s="378"/>
      <c r="FLE5" s="378"/>
      <c r="FLF5" s="378"/>
      <c r="FLG5" s="378"/>
      <c r="FLH5" s="378"/>
      <c r="FLI5" s="378"/>
      <c r="FLJ5" s="378"/>
      <c r="FLK5" s="378"/>
      <c r="FLL5" s="378"/>
      <c r="FLM5" s="378"/>
      <c r="FLN5" s="378"/>
      <c r="FLO5" s="378"/>
      <c r="FLP5" s="378"/>
      <c r="FLQ5" s="378"/>
      <c r="FLR5" s="378"/>
      <c r="FLS5" s="378"/>
      <c r="FLT5" s="378"/>
      <c r="FLU5" s="378"/>
      <c r="FLV5" s="378"/>
      <c r="FLW5" s="378"/>
      <c r="FLX5" s="378"/>
      <c r="FLY5" s="378"/>
      <c r="FLZ5" s="378"/>
      <c r="FMA5" s="378"/>
      <c r="FMB5" s="378"/>
      <c r="FMC5" s="378"/>
      <c r="FMD5" s="378"/>
      <c r="FME5" s="378"/>
      <c r="FMF5" s="378"/>
      <c r="FMG5" s="378"/>
      <c r="FMH5" s="378"/>
      <c r="FMI5" s="378"/>
      <c r="FMJ5" s="378"/>
      <c r="FMK5" s="378"/>
      <c r="FML5" s="378"/>
      <c r="FMM5" s="378"/>
      <c r="FMN5" s="378"/>
      <c r="FMO5" s="378"/>
      <c r="FMP5" s="378"/>
      <c r="FMQ5" s="378"/>
      <c r="FMR5" s="378"/>
      <c r="FMS5" s="378"/>
      <c r="FMT5" s="378"/>
      <c r="FMU5" s="378"/>
      <c r="FMV5" s="378"/>
      <c r="FMW5" s="378"/>
      <c r="FMX5" s="378"/>
      <c r="FMY5" s="378"/>
      <c r="FMZ5" s="378"/>
      <c r="FNA5" s="378"/>
      <c r="FNB5" s="378"/>
      <c r="FNC5" s="378"/>
      <c r="FND5" s="378"/>
      <c r="FNE5" s="378"/>
      <c r="FNF5" s="378"/>
      <c r="FNG5" s="378"/>
      <c r="FNH5" s="378"/>
      <c r="FNI5" s="378"/>
      <c r="FNJ5" s="378"/>
      <c r="FNK5" s="378"/>
      <c r="FNL5" s="378"/>
      <c r="FNM5" s="378"/>
      <c r="FNN5" s="378"/>
      <c r="FNO5" s="378"/>
      <c r="FNP5" s="378"/>
      <c r="FNQ5" s="378"/>
      <c r="FNR5" s="378"/>
      <c r="FNS5" s="378"/>
      <c r="FNT5" s="378"/>
      <c r="FNU5" s="378"/>
      <c r="FNV5" s="378"/>
      <c r="FNW5" s="378"/>
      <c r="FNX5" s="378"/>
      <c r="FNY5" s="378"/>
      <c r="FNZ5" s="378"/>
      <c r="FOA5" s="378"/>
      <c r="FOB5" s="378"/>
      <c r="FOC5" s="378"/>
      <c r="FOD5" s="378"/>
      <c r="FOE5" s="378"/>
      <c r="FOF5" s="378"/>
      <c r="FOG5" s="378"/>
      <c r="FOH5" s="378"/>
      <c r="FOI5" s="378"/>
      <c r="FOJ5" s="378"/>
      <c r="FOK5" s="378"/>
      <c r="FOL5" s="378"/>
      <c r="FOM5" s="378"/>
      <c r="FON5" s="378"/>
      <c r="FOO5" s="378"/>
      <c r="FOP5" s="378"/>
      <c r="FOQ5" s="378"/>
      <c r="FOR5" s="378"/>
      <c r="FOS5" s="378"/>
      <c r="FOT5" s="378"/>
      <c r="FOU5" s="378"/>
      <c r="FOV5" s="378"/>
      <c r="FOW5" s="378"/>
      <c r="FOX5" s="378"/>
      <c r="FOY5" s="378"/>
      <c r="FOZ5" s="378"/>
      <c r="FPA5" s="378"/>
      <c r="FPB5" s="378"/>
      <c r="FPC5" s="378"/>
      <c r="FPD5" s="378"/>
      <c r="FPE5" s="378"/>
      <c r="FPF5" s="378"/>
      <c r="FPG5" s="378"/>
      <c r="FPH5" s="378"/>
      <c r="FPI5" s="378"/>
      <c r="FPJ5" s="378"/>
      <c r="FPK5" s="378"/>
      <c r="FPL5" s="378"/>
      <c r="FPM5" s="378"/>
      <c r="FPN5" s="378"/>
      <c r="FPO5" s="378"/>
      <c r="FPP5" s="378"/>
      <c r="FPQ5" s="378"/>
      <c r="FPR5" s="378"/>
      <c r="FPS5" s="378"/>
      <c r="FPT5" s="378"/>
      <c r="FPU5" s="378"/>
      <c r="FPV5" s="378"/>
      <c r="FPW5" s="378"/>
      <c r="FPX5" s="378"/>
      <c r="FPY5" s="378"/>
      <c r="FPZ5" s="378"/>
      <c r="FQA5" s="378"/>
      <c r="FQB5" s="378"/>
      <c r="FQC5" s="378"/>
      <c r="FQD5" s="378"/>
      <c r="FQE5" s="378"/>
      <c r="FQF5" s="378"/>
      <c r="FQG5" s="378"/>
      <c r="FQH5" s="378"/>
      <c r="FQI5" s="378"/>
      <c r="FQJ5" s="378"/>
      <c r="FQK5" s="378"/>
      <c r="FQL5" s="378"/>
      <c r="FQM5" s="378"/>
      <c r="FQN5" s="378"/>
      <c r="FQO5" s="378"/>
      <c r="FQP5" s="378"/>
      <c r="FQQ5" s="378"/>
      <c r="FQR5" s="378"/>
      <c r="FQS5" s="378"/>
      <c r="FQT5" s="378"/>
      <c r="FQU5" s="378"/>
      <c r="FQV5" s="378"/>
      <c r="FQW5" s="378"/>
      <c r="FQX5" s="378"/>
      <c r="FQY5" s="378"/>
      <c r="FQZ5" s="378"/>
      <c r="FRA5" s="378"/>
      <c r="FRB5" s="378"/>
      <c r="FRC5" s="378"/>
      <c r="FRD5" s="378"/>
      <c r="FRE5" s="378"/>
      <c r="FRF5" s="378"/>
      <c r="FRG5" s="378"/>
      <c r="FRH5" s="378"/>
      <c r="FRI5" s="378"/>
      <c r="FRJ5" s="378"/>
      <c r="FRK5" s="378"/>
      <c r="FRL5" s="378"/>
      <c r="FRM5" s="378"/>
      <c r="FRN5" s="378"/>
      <c r="FRO5" s="378"/>
      <c r="FRP5" s="378"/>
      <c r="FRQ5" s="378"/>
      <c r="FRR5" s="378"/>
      <c r="FRS5" s="378"/>
      <c r="FRT5" s="378"/>
      <c r="FRU5" s="378"/>
      <c r="FRV5" s="378"/>
      <c r="FRW5" s="378"/>
      <c r="FRX5" s="378"/>
      <c r="FRY5" s="378"/>
      <c r="FRZ5" s="378"/>
      <c r="FSA5" s="378"/>
      <c r="FSB5" s="378"/>
      <c r="FSC5" s="378"/>
      <c r="FSD5" s="378"/>
      <c r="FSE5" s="378"/>
      <c r="FSF5" s="378"/>
      <c r="FSG5" s="378"/>
      <c r="FSH5" s="378"/>
      <c r="FSI5" s="378"/>
      <c r="FSJ5" s="378"/>
      <c r="FSK5" s="378"/>
      <c r="FSL5" s="378"/>
      <c r="FSM5" s="378"/>
      <c r="FSN5" s="378"/>
      <c r="FSO5" s="378"/>
      <c r="FSP5" s="378"/>
      <c r="FSQ5" s="378"/>
      <c r="FSR5" s="378"/>
      <c r="FSS5" s="378"/>
      <c r="FST5" s="378"/>
      <c r="FSU5" s="378"/>
      <c r="FSV5" s="378"/>
      <c r="FSW5" s="378"/>
      <c r="FSX5" s="378"/>
      <c r="FSY5" s="378"/>
      <c r="FSZ5" s="378"/>
      <c r="FTA5" s="378"/>
      <c r="FTB5" s="378"/>
      <c r="FTC5" s="378"/>
      <c r="FTD5" s="378"/>
      <c r="FTE5" s="378"/>
      <c r="FTF5" s="378"/>
      <c r="FTG5" s="378"/>
      <c r="FTH5" s="378"/>
      <c r="FTI5" s="378"/>
      <c r="FTJ5" s="378"/>
      <c r="FTK5" s="378"/>
      <c r="FTL5" s="378"/>
      <c r="FTM5" s="378"/>
      <c r="FTN5" s="378"/>
      <c r="FTO5" s="378"/>
      <c r="FTP5" s="378"/>
      <c r="FTQ5" s="378"/>
      <c r="FTR5" s="378"/>
      <c r="FTS5" s="378"/>
      <c r="FTT5" s="378"/>
      <c r="FTU5" s="378"/>
      <c r="FTV5" s="378"/>
      <c r="FTW5" s="378"/>
      <c r="FTX5" s="378"/>
      <c r="FTY5" s="378"/>
      <c r="FTZ5" s="378"/>
      <c r="FUA5" s="378"/>
      <c r="FUB5" s="378"/>
      <c r="FUC5" s="378"/>
      <c r="FUD5" s="378"/>
      <c r="FUE5" s="378"/>
      <c r="FUF5" s="378"/>
      <c r="FUG5" s="378"/>
      <c r="FUH5" s="378"/>
      <c r="FUI5" s="378"/>
      <c r="FUJ5" s="378"/>
      <c r="FUK5" s="378"/>
      <c r="FUL5" s="378"/>
      <c r="FUM5" s="378"/>
      <c r="FUN5" s="378"/>
      <c r="FUO5" s="378"/>
      <c r="FUP5" s="378"/>
      <c r="FUQ5" s="378"/>
      <c r="FUR5" s="378"/>
      <c r="FUS5" s="378"/>
      <c r="FUT5" s="378"/>
      <c r="FUU5" s="378"/>
      <c r="FUV5" s="378"/>
      <c r="FUW5" s="378"/>
      <c r="FUX5" s="378"/>
      <c r="FUY5" s="378"/>
      <c r="FUZ5" s="378"/>
      <c r="FVA5" s="378"/>
      <c r="FVB5" s="378"/>
      <c r="FVC5" s="378"/>
      <c r="FVD5" s="378"/>
      <c r="FVE5" s="378"/>
      <c r="FVF5" s="378"/>
      <c r="FVG5" s="378"/>
      <c r="FVH5" s="378"/>
      <c r="FVI5" s="378"/>
      <c r="FVJ5" s="378"/>
      <c r="FVK5" s="378"/>
      <c r="FVL5" s="378"/>
      <c r="FVM5" s="378"/>
      <c r="FVN5" s="378"/>
      <c r="FVO5" s="378"/>
      <c r="FVP5" s="378"/>
      <c r="FVQ5" s="378"/>
      <c r="FVR5" s="378"/>
      <c r="FVS5" s="378"/>
      <c r="FVT5" s="378"/>
      <c r="FVU5" s="378"/>
      <c r="FVV5" s="378"/>
      <c r="FVW5" s="378"/>
      <c r="FVX5" s="378"/>
      <c r="FVY5" s="378"/>
      <c r="FVZ5" s="378"/>
      <c r="FWA5" s="378"/>
      <c r="FWB5" s="378"/>
      <c r="FWC5" s="378"/>
      <c r="FWD5" s="378"/>
      <c r="FWE5" s="378"/>
      <c r="FWF5" s="378"/>
      <c r="FWG5" s="378"/>
      <c r="FWH5" s="378"/>
      <c r="FWI5" s="378"/>
      <c r="FWJ5" s="378"/>
      <c r="FWK5" s="378"/>
      <c r="FWL5" s="378"/>
      <c r="FWM5" s="378"/>
      <c r="FWN5" s="378"/>
      <c r="FWO5" s="378"/>
      <c r="FWP5" s="378"/>
      <c r="FWQ5" s="378"/>
      <c r="FWR5" s="378"/>
      <c r="FWS5" s="378"/>
      <c r="FWT5" s="378"/>
      <c r="FWU5" s="378"/>
      <c r="FWV5" s="378"/>
      <c r="FWW5" s="378"/>
      <c r="FWX5" s="378"/>
      <c r="FWY5" s="378"/>
      <c r="FWZ5" s="378"/>
      <c r="FXA5" s="378"/>
      <c r="FXB5" s="378"/>
      <c r="FXC5" s="378"/>
      <c r="FXD5" s="378"/>
      <c r="FXE5" s="378"/>
      <c r="FXF5" s="378"/>
      <c r="FXG5" s="378"/>
      <c r="FXH5" s="378"/>
      <c r="FXI5" s="378"/>
      <c r="FXJ5" s="378"/>
      <c r="FXK5" s="378"/>
      <c r="FXL5" s="378"/>
      <c r="FXM5" s="378"/>
      <c r="FXN5" s="378"/>
      <c r="FXO5" s="378"/>
      <c r="FXP5" s="378"/>
      <c r="FXQ5" s="378"/>
      <c r="FXR5" s="378"/>
      <c r="FXS5" s="378"/>
      <c r="FXT5" s="378"/>
      <c r="FXU5" s="378"/>
      <c r="FXV5" s="378"/>
      <c r="FXW5" s="378"/>
      <c r="FXX5" s="378"/>
      <c r="FXY5" s="378"/>
      <c r="FXZ5" s="378"/>
      <c r="FYA5" s="378"/>
      <c r="FYB5" s="378"/>
      <c r="FYC5" s="378"/>
      <c r="FYD5" s="378"/>
      <c r="FYE5" s="378"/>
      <c r="FYF5" s="378"/>
      <c r="FYG5" s="378"/>
      <c r="FYH5" s="378"/>
      <c r="FYI5" s="378"/>
      <c r="FYJ5" s="378"/>
      <c r="FYK5" s="378"/>
      <c r="FYL5" s="378"/>
      <c r="FYM5" s="378"/>
      <c r="FYN5" s="378"/>
      <c r="FYO5" s="378"/>
      <c r="FYP5" s="378"/>
      <c r="FYQ5" s="378"/>
      <c r="FYR5" s="378"/>
      <c r="FYS5" s="378"/>
      <c r="FYT5" s="378"/>
      <c r="FYU5" s="378"/>
      <c r="FYV5" s="378"/>
      <c r="FYW5" s="378"/>
      <c r="FYX5" s="378"/>
      <c r="FYY5" s="378"/>
      <c r="FYZ5" s="378"/>
      <c r="FZA5" s="378"/>
      <c r="FZB5" s="378"/>
      <c r="FZC5" s="378"/>
      <c r="FZD5" s="378"/>
      <c r="FZE5" s="378"/>
      <c r="FZF5" s="378"/>
      <c r="FZG5" s="378"/>
      <c r="FZH5" s="378"/>
      <c r="FZI5" s="378"/>
      <c r="FZJ5" s="378"/>
      <c r="FZK5" s="378"/>
      <c r="FZL5" s="378"/>
      <c r="FZM5" s="378"/>
      <c r="FZN5" s="378"/>
      <c r="FZO5" s="378"/>
      <c r="FZP5" s="378"/>
      <c r="FZQ5" s="378"/>
      <c r="FZR5" s="378"/>
      <c r="FZS5" s="378"/>
      <c r="FZT5" s="378"/>
      <c r="FZU5" s="378"/>
      <c r="FZV5" s="378"/>
      <c r="FZW5" s="378"/>
      <c r="FZX5" s="378"/>
      <c r="FZY5" s="378"/>
      <c r="FZZ5" s="378"/>
      <c r="GAA5" s="378"/>
      <c r="GAB5" s="378"/>
      <c r="GAC5" s="378"/>
      <c r="GAD5" s="378"/>
      <c r="GAE5" s="378"/>
      <c r="GAF5" s="378"/>
      <c r="GAG5" s="378"/>
      <c r="GAH5" s="378"/>
      <c r="GAI5" s="378"/>
      <c r="GAJ5" s="378"/>
      <c r="GAK5" s="378"/>
      <c r="GAL5" s="378"/>
      <c r="GAM5" s="378"/>
      <c r="GAN5" s="378"/>
      <c r="GAO5" s="378"/>
      <c r="GAP5" s="378"/>
      <c r="GAQ5" s="378"/>
      <c r="GAR5" s="378"/>
      <c r="GAS5" s="378"/>
      <c r="GAT5" s="378"/>
      <c r="GAU5" s="378"/>
      <c r="GAV5" s="378"/>
      <c r="GAW5" s="378"/>
      <c r="GAX5" s="378"/>
      <c r="GAY5" s="378"/>
      <c r="GAZ5" s="378"/>
      <c r="GBA5" s="378"/>
      <c r="GBB5" s="378"/>
      <c r="GBC5" s="378"/>
      <c r="GBD5" s="378"/>
      <c r="GBE5" s="378"/>
      <c r="GBF5" s="378"/>
      <c r="GBG5" s="378"/>
      <c r="GBH5" s="378"/>
      <c r="GBI5" s="378"/>
      <c r="GBJ5" s="378"/>
      <c r="GBK5" s="378"/>
      <c r="GBL5" s="378"/>
      <c r="GBM5" s="378"/>
      <c r="GBN5" s="378"/>
      <c r="GBO5" s="378"/>
      <c r="GBP5" s="378"/>
      <c r="GBQ5" s="378"/>
      <c r="GBR5" s="378"/>
      <c r="GBS5" s="378"/>
      <c r="GBT5" s="378"/>
      <c r="GBU5" s="378"/>
      <c r="GBV5" s="378"/>
      <c r="GBW5" s="378"/>
      <c r="GBX5" s="378"/>
      <c r="GBY5" s="378"/>
      <c r="GBZ5" s="378"/>
      <c r="GCA5" s="378"/>
      <c r="GCB5" s="378"/>
      <c r="GCC5" s="378"/>
      <c r="GCD5" s="378"/>
      <c r="GCE5" s="378"/>
      <c r="GCF5" s="378"/>
      <c r="GCG5" s="378"/>
      <c r="GCH5" s="378"/>
      <c r="GCI5" s="378"/>
      <c r="GCJ5" s="378"/>
      <c r="GCK5" s="378"/>
      <c r="GCL5" s="378"/>
      <c r="GCM5" s="378"/>
      <c r="GCN5" s="378"/>
      <c r="GCO5" s="378"/>
      <c r="GCP5" s="378"/>
      <c r="GCQ5" s="378"/>
      <c r="GCR5" s="378"/>
      <c r="GCS5" s="378"/>
      <c r="GCT5" s="378"/>
      <c r="GCU5" s="378"/>
      <c r="GCV5" s="378"/>
      <c r="GCW5" s="378"/>
      <c r="GCX5" s="378"/>
      <c r="GCY5" s="378"/>
      <c r="GCZ5" s="378"/>
      <c r="GDA5" s="378"/>
      <c r="GDB5" s="378"/>
      <c r="GDC5" s="378"/>
      <c r="GDD5" s="378"/>
      <c r="GDE5" s="378"/>
      <c r="GDF5" s="378"/>
      <c r="GDG5" s="378"/>
      <c r="GDH5" s="378"/>
      <c r="GDI5" s="378"/>
      <c r="GDJ5" s="378"/>
      <c r="GDK5" s="378"/>
      <c r="GDL5" s="378"/>
      <c r="GDM5" s="378"/>
      <c r="GDN5" s="378"/>
      <c r="GDO5" s="378"/>
      <c r="GDP5" s="378"/>
      <c r="GDQ5" s="378"/>
      <c r="GDR5" s="378"/>
      <c r="GDS5" s="378"/>
      <c r="GDT5" s="378"/>
      <c r="GDU5" s="378"/>
      <c r="GDV5" s="378"/>
      <c r="GDW5" s="378"/>
      <c r="GDX5" s="378"/>
      <c r="GDY5" s="378"/>
      <c r="GDZ5" s="378"/>
      <c r="GEA5" s="378"/>
      <c r="GEB5" s="378"/>
      <c r="GEC5" s="378"/>
      <c r="GED5" s="378"/>
      <c r="GEE5" s="378"/>
      <c r="GEF5" s="378"/>
      <c r="GEG5" s="378"/>
      <c r="GEH5" s="378"/>
      <c r="GEI5" s="378"/>
      <c r="GEJ5" s="378"/>
      <c r="GEK5" s="378"/>
      <c r="GEL5" s="378"/>
      <c r="GEM5" s="378"/>
      <c r="GEN5" s="378"/>
      <c r="GEO5" s="378"/>
      <c r="GEP5" s="378"/>
      <c r="GEQ5" s="378"/>
      <c r="GER5" s="378"/>
      <c r="GES5" s="378"/>
      <c r="GET5" s="378"/>
      <c r="GEU5" s="378"/>
      <c r="GEV5" s="378"/>
      <c r="GEW5" s="378"/>
      <c r="GEX5" s="378"/>
      <c r="GEY5" s="378"/>
      <c r="GEZ5" s="378"/>
      <c r="GFA5" s="378"/>
      <c r="GFB5" s="378"/>
      <c r="GFC5" s="378"/>
      <c r="GFD5" s="378"/>
      <c r="GFE5" s="378"/>
      <c r="GFF5" s="378"/>
      <c r="GFG5" s="378"/>
      <c r="GFH5" s="378"/>
      <c r="GFI5" s="378"/>
      <c r="GFJ5" s="378"/>
      <c r="GFK5" s="378"/>
      <c r="GFL5" s="378"/>
      <c r="GFM5" s="378"/>
      <c r="GFN5" s="378"/>
      <c r="GFO5" s="378"/>
      <c r="GFP5" s="378"/>
      <c r="GFQ5" s="378"/>
      <c r="GFR5" s="378"/>
      <c r="GFS5" s="378"/>
      <c r="GFT5" s="378"/>
      <c r="GFU5" s="378"/>
      <c r="GFV5" s="378"/>
      <c r="GFW5" s="378"/>
      <c r="GFX5" s="378"/>
      <c r="GFY5" s="378"/>
      <c r="GFZ5" s="378"/>
      <c r="GGA5" s="378"/>
      <c r="GGB5" s="378"/>
      <c r="GGC5" s="378"/>
      <c r="GGD5" s="378"/>
      <c r="GGE5" s="378"/>
      <c r="GGF5" s="378"/>
      <c r="GGG5" s="378"/>
      <c r="GGH5" s="378"/>
      <c r="GGI5" s="378"/>
      <c r="GGJ5" s="378"/>
      <c r="GGK5" s="378"/>
      <c r="GGL5" s="378"/>
      <c r="GGM5" s="378"/>
      <c r="GGN5" s="378"/>
      <c r="GGO5" s="378"/>
      <c r="GGP5" s="378"/>
      <c r="GGQ5" s="378"/>
      <c r="GGR5" s="378"/>
      <c r="GGS5" s="378"/>
      <c r="GGT5" s="378"/>
      <c r="GGU5" s="378"/>
      <c r="GGV5" s="378"/>
      <c r="GGW5" s="378"/>
      <c r="GGX5" s="378"/>
      <c r="GGY5" s="378"/>
      <c r="GGZ5" s="378"/>
      <c r="GHA5" s="378"/>
      <c r="GHB5" s="378"/>
      <c r="GHC5" s="378"/>
      <c r="GHD5" s="378"/>
      <c r="GHE5" s="378"/>
      <c r="GHF5" s="378"/>
      <c r="GHG5" s="378"/>
      <c r="GHH5" s="378"/>
      <c r="GHI5" s="378"/>
      <c r="GHJ5" s="378"/>
      <c r="GHK5" s="378"/>
      <c r="GHL5" s="378"/>
      <c r="GHM5" s="378"/>
      <c r="GHN5" s="378"/>
      <c r="GHO5" s="378"/>
      <c r="GHP5" s="378"/>
      <c r="GHQ5" s="378"/>
      <c r="GHR5" s="378"/>
      <c r="GHS5" s="378"/>
      <c r="GHT5" s="378"/>
      <c r="GHU5" s="378"/>
      <c r="GHV5" s="378"/>
      <c r="GHW5" s="378"/>
      <c r="GHX5" s="378"/>
      <c r="GHY5" s="378"/>
      <c r="GHZ5" s="378"/>
      <c r="GIA5" s="378"/>
      <c r="GIB5" s="378"/>
      <c r="GIC5" s="378"/>
      <c r="GID5" s="378"/>
      <c r="GIE5" s="378"/>
      <c r="GIF5" s="378"/>
      <c r="GIG5" s="378"/>
      <c r="GIH5" s="378"/>
      <c r="GII5" s="378"/>
      <c r="GIJ5" s="378"/>
      <c r="GIK5" s="378"/>
      <c r="GIL5" s="378"/>
      <c r="GIM5" s="378"/>
      <c r="GIN5" s="378"/>
      <c r="GIO5" s="378"/>
      <c r="GIP5" s="378"/>
      <c r="GIQ5" s="378"/>
      <c r="GIR5" s="378"/>
      <c r="GIS5" s="378"/>
      <c r="GIT5" s="378"/>
      <c r="GIU5" s="378"/>
      <c r="GIV5" s="378"/>
      <c r="GIW5" s="378"/>
      <c r="GIX5" s="378"/>
      <c r="GIY5" s="378"/>
      <c r="GIZ5" s="378"/>
      <c r="GJA5" s="378"/>
      <c r="GJB5" s="378"/>
      <c r="GJC5" s="378"/>
      <c r="GJD5" s="378"/>
      <c r="GJE5" s="378"/>
      <c r="GJF5" s="378"/>
      <c r="GJG5" s="378"/>
      <c r="GJH5" s="378"/>
      <c r="GJI5" s="378"/>
      <c r="GJJ5" s="378"/>
      <c r="GJK5" s="378"/>
      <c r="GJL5" s="378"/>
      <c r="GJM5" s="378"/>
      <c r="GJN5" s="378"/>
      <c r="GJO5" s="378"/>
      <c r="GJP5" s="378"/>
      <c r="GJQ5" s="378"/>
      <c r="GJR5" s="378"/>
      <c r="GJS5" s="378"/>
      <c r="GJT5" s="378"/>
      <c r="GJU5" s="378"/>
      <c r="GJV5" s="378"/>
      <c r="GJW5" s="378"/>
      <c r="GJX5" s="378"/>
      <c r="GJY5" s="378"/>
      <c r="GJZ5" s="378"/>
      <c r="GKA5" s="378"/>
      <c r="GKB5" s="378"/>
      <c r="GKC5" s="378"/>
      <c r="GKD5" s="378"/>
      <c r="GKE5" s="378"/>
      <c r="GKF5" s="378"/>
      <c r="GKG5" s="378"/>
      <c r="GKH5" s="378"/>
      <c r="GKI5" s="378"/>
      <c r="GKJ5" s="378"/>
      <c r="GKK5" s="378"/>
      <c r="GKL5" s="378"/>
      <c r="GKM5" s="378"/>
      <c r="GKN5" s="378"/>
      <c r="GKO5" s="378"/>
      <c r="GKP5" s="378"/>
      <c r="GKQ5" s="378"/>
      <c r="GKR5" s="378"/>
      <c r="GKS5" s="378"/>
      <c r="GKT5" s="378"/>
      <c r="GKU5" s="378"/>
      <c r="GKV5" s="378"/>
      <c r="GKW5" s="378"/>
      <c r="GKX5" s="378"/>
      <c r="GKY5" s="378"/>
      <c r="GKZ5" s="378"/>
      <c r="GLA5" s="378"/>
      <c r="GLB5" s="378"/>
      <c r="GLC5" s="378"/>
      <c r="GLD5" s="378"/>
      <c r="GLE5" s="378"/>
      <c r="GLF5" s="378"/>
      <c r="GLG5" s="378"/>
      <c r="GLH5" s="378"/>
      <c r="GLI5" s="378"/>
      <c r="GLJ5" s="378"/>
      <c r="GLK5" s="378"/>
      <c r="GLL5" s="378"/>
      <c r="GLM5" s="378"/>
      <c r="GLN5" s="378"/>
      <c r="GLO5" s="378"/>
      <c r="GLP5" s="378"/>
      <c r="GLQ5" s="378"/>
      <c r="GLR5" s="378"/>
      <c r="GLS5" s="378"/>
      <c r="GLT5" s="378"/>
      <c r="GLU5" s="378"/>
      <c r="GLV5" s="378"/>
      <c r="GLW5" s="378"/>
      <c r="GLX5" s="378"/>
      <c r="GLY5" s="378"/>
      <c r="GLZ5" s="378"/>
      <c r="GMA5" s="378"/>
      <c r="GMB5" s="378"/>
      <c r="GMC5" s="378"/>
      <c r="GMD5" s="378"/>
      <c r="GME5" s="378"/>
      <c r="GMF5" s="378"/>
      <c r="GMG5" s="378"/>
      <c r="GMH5" s="378"/>
      <c r="GMI5" s="378"/>
      <c r="GMJ5" s="378"/>
      <c r="GMK5" s="378"/>
      <c r="GML5" s="378"/>
      <c r="GMM5" s="378"/>
      <c r="GMN5" s="378"/>
      <c r="GMO5" s="378"/>
      <c r="GMP5" s="378"/>
      <c r="GMQ5" s="378"/>
      <c r="GMR5" s="378"/>
      <c r="GMS5" s="378"/>
      <c r="GMT5" s="378"/>
      <c r="GMU5" s="378"/>
      <c r="GMV5" s="378"/>
      <c r="GMW5" s="378"/>
      <c r="GMX5" s="378"/>
      <c r="GMY5" s="378"/>
      <c r="GMZ5" s="378"/>
      <c r="GNA5" s="378"/>
      <c r="GNB5" s="378"/>
      <c r="GNC5" s="378"/>
      <c r="GND5" s="378"/>
      <c r="GNE5" s="378"/>
      <c r="GNF5" s="378"/>
      <c r="GNG5" s="378"/>
      <c r="GNH5" s="378"/>
      <c r="GNI5" s="378"/>
      <c r="GNJ5" s="378"/>
      <c r="GNK5" s="378"/>
      <c r="GNL5" s="378"/>
      <c r="GNM5" s="378"/>
      <c r="GNN5" s="378"/>
      <c r="GNO5" s="378"/>
      <c r="GNP5" s="378"/>
      <c r="GNQ5" s="378"/>
      <c r="GNR5" s="378"/>
      <c r="GNS5" s="378"/>
      <c r="GNT5" s="378"/>
      <c r="GNU5" s="378"/>
      <c r="GNV5" s="378"/>
      <c r="GNW5" s="378"/>
      <c r="GNX5" s="378"/>
      <c r="GNY5" s="378"/>
      <c r="GNZ5" s="378"/>
      <c r="GOA5" s="378"/>
      <c r="GOB5" s="378"/>
      <c r="GOC5" s="378"/>
      <c r="GOD5" s="378"/>
      <c r="GOE5" s="378"/>
      <c r="GOF5" s="378"/>
      <c r="GOG5" s="378"/>
      <c r="GOH5" s="378"/>
      <c r="GOI5" s="378"/>
      <c r="GOJ5" s="378"/>
      <c r="GOK5" s="378"/>
      <c r="GOL5" s="378"/>
      <c r="GOM5" s="378"/>
      <c r="GON5" s="378"/>
      <c r="GOO5" s="378"/>
      <c r="GOP5" s="378"/>
      <c r="GOQ5" s="378"/>
      <c r="GOR5" s="378"/>
      <c r="GOS5" s="378"/>
      <c r="GOT5" s="378"/>
      <c r="GOU5" s="378"/>
      <c r="GOV5" s="378"/>
      <c r="GOW5" s="378"/>
      <c r="GOX5" s="378"/>
      <c r="GOY5" s="378"/>
      <c r="GOZ5" s="378"/>
      <c r="GPA5" s="378"/>
      <c r="GPB5" s="378"/>
      <c r="GPC5" s="378"/>
      <c r="GPD5" s="378"/>
      <c r="GPE5" s="378"/>
      <c r="GPF5" s="378"/>
      <c r="GPG5" s="378"/>
      <c r="GPH5" s="378"/>
      <c r="GPI5" s="378"/>
      <c r="GPJ5" s="378"/>
      <c r="GPK5" s="378"/>
      <c r="GPL5" s="378"/>
      <c r="GPM5" s="378"/>
      <c r="GPN5" s="378"/>
      <c r="GPO5" s="378"/>
      <c r="GPP5" s="378"/>
      <c r="GPQ5" s="378"/>
      <c r="GPR5" s="378"/>
      <c r="GPS5" s="378"/>
      <c r="GPT5" s="378"/>
      <c r="GPU5" s="378"/>
      <c r="GPV5" s="378"/>
      <c r="GPW5" s="378"/>
      <c r="GPX5" s="378"/>
      <c r="GPY5" s="378"/>
      <c r="GPZ5" s="378"/>
      <c r="GQA5" s="378"/>
      <c r="GQB5" s="378"/>
      <c r="GQC5" s="378"/>
      <c r="GQD5" s="378"/>
      <c r="GQE5" s="378"/>
      <c r="GQF5" s="378"/>
      <c r="GQG5" s="378"/>
      <c r="GQH5" s="378"/>
      <c r="GQI5" s="378"/>
      <c r="GQJ5" s="378"/>
      <c r="GQK5" s="378"/>
      <c r="GQL5" s="378"/>
      <c r="GQM5" s="378"/>
      <c r="GQN5" s="378"/>
      <c r="GQO5" s="378"/>
      <c r="GQP5" s="378"/>
      <c r="GQQ5" s="378"/>
      <c r="GQR5" s="378"/>
      <c r="GQS5" s="378"/>
      <c r="GQT5" s="378"/>
      <c r="GQU5" s="378"/>
      <c r="GQV5" s="378"/>
      <c r="GQW5" s="378"/>
      <c r="GQX5" s="378"/>
      <c r="GQY5" s="378"/>
      <c r="GQZ5" s="378"/>
      <c r="GRA5" s="378"/>
      <c r="GRB5" s="378"/>
      <c r="GRC5" s="378"/>
      <c r="GRD5" s="378"/>
      <c r="GRE5" s="378"/>
      <c r="GRF5" s="378"/>
      <c r="GRG5" s="378"/>
      <c r="GRH5" s="378"/>
      <c r="GRI5" s="378"/>
      <c r="GRJ5" s="378"/>
      <c r="GRK5" s="378"/>
      <c r="GRL5" s="378"/>
      <c r="GRM5" s="378"/>
      <c r="GRN5" s="378"/>
      <c r="GRO5" s="378"/>
      <c r="GRP5" s="378"/>
      <c r="GRQ5" s="378"/>
      <c r="GRR5" s="378"/>
      <c r="GRS5" s="378"/>
      <c r="GRT5" s="378"/>
      <c r="GRU5" s="378"/>
      <c r="GRV5" s="378"/>
      <c r="GRW5" s="378"/>
      <c r="GRX5" s="378"/>
      <c r="GRY5" s="378"/>
      <c r="GRZ5" s="378"/>
      <c r="GSA5" s="378"/>
      <c r="GSB5" s="378"/>
      <c r="GSC5" s="378"/>
      <c r="GSD5" s="378"/>
      <c r="GSE5" s="378"/>
      <c r="GSF5" s="378"/>
      <c r="GSG5" s="378"/>
      <c r="GSH5" s="378"/>
      <c r="GSI5" s="378"/>
      <c r="GSJ5" s="378"/>
      <c r="GSK5" s="378"/>
      <c r="GSL5" s="378"/>
      <c r="GSM5" s="378"/>
      <c r="GSN5" s="378"/>
      <c r="GSO5" s="378"/>
      <c r="GSP5" s="378"/>
      <c r="GSQ5" s="378"/>
      <c r="GSR5" s="378"/>
      <c r="GSS5" s="378"/>
      <c r="GST5" s="378"/>
      <c r="GSU5" s="378"/>
      <c r="GSV5" s="378"/>
      <c r="GSW5" s="378"/>
      <c r="GSX5" s="378"/>
      <c r="GSY5" s="378"/>
      <c r="GSZ5" s="378"/>
      <c r="GTA5" s="378"/>
      <c r="GTB5" s="378"/>
      <c r="GTC5" s="378"/>
      <c r="GTD5" s="378"/>
      <c r="GTE5" s="378"/>
      <c r="GTF5" s="378"/>
      <c r="GTG5" s="378"/>
      <c r="GTH5" s="378"/>
      <c r="GTI5" s="378"/>
      <c r="GTJ5" s="378"/>
      <c r="GTK5" s="378"/>
      <c r="GTL5" s="378"/>
      <c r="GTM5" s="378"/>
      <c r="GTN5" s="378"/>
      <c r="GTO5" s="378"/>
      <c r="GTP5" s="378"/>
      <c r="GTQ5" s="378"/>
      <c r="GTR5" s="378"/>
      <c r="GTS5" s="378"/>
      <c r="GTT5" s="378"/>
      <c r="GTU5" s="378"/>
      <c r="GTV5" s="378"/>
      <c r="GTW5" s="378"/>
      <c r="GTX5" s="378"/>
      <c r="GTY5" s="378"/>
      <c r="GTZ5" s="378"/>
      <c r="GUA5" s="378"/>
      <c r="GUB5" s="378"/>
      <c r="GUC5" s="378"/>
      <c r="GUD5" s="378"/>
      <c r="GUE5" s="378"/>
      <c r="GUF5" s="378"/>
      <c r="GUG5" s="378"/>
      <c r="GUH5" s="378"/>
      <c r="GUI5" s="378"/>
      <c r="GUJ5" s="378"/>
      <c r="GUK5" s="378"/>
      <c r="GUL5" s="378"/>
      <c r="GUM5" s="378"/>
      <c r="GUN5" s="378"/>
      <c r="GUO5" s="378"/>
      <c r="GUP5" s="378"/>
      <c r="GUQ5" s="378"/>
      <c r="GUR5" s="378"/>
      <c r="GUS5" s="378"/>
      <c r="GUT5" s="378"/>
      <c r="GUU5" s="378"/>
      <c r="GUV5" s="378"/>
      <c r="GUW5" s="378"/>
      <c r="GUX5" s="378"/>
      <c r="GUY5" s="378"/>
      <c r="GUZ5" s="378"/>
      <c r="GVA5" s="378"/>
      <c r="GVB5" s="378"/>
      <c r="GVC5" s="378"/>
      <c r="GVD5" s="378"/>
      <c r="GVE5" s="378"/>
      <c r="GVF5" s="378"/>
      <c r="GVG5" s="378"/>
      <c r="GVH5" s="378"/>
      <c r="GVI5" s="378"/>
      <c r="GVJ5" s="378"/>
      <c r="GVK5" s="378"/>
      <c r="GVL5" s="378"/>
      <c r="GVM5" s="378"/>
      <c r="GVN5" s="378"/>
      <c r="GVO5" s="378"/>
      <c r="GVP5" s="378"/>
      <c r="GVQ5" s="378"/>
      <c r="GVR5" s="378"/>
      <c r="GVS5" s="378"/>
      <c r="GVT5" s="378"/>
      <c r="GVU5" s="378"/>
      <c r="GVV5" s="378"/>
      <c r="GVW5" s="378"/>
      <c r="GVX5" s="378"/>
      <c r="GVY5" s="378"/>
      <c r="GVZ5" s="378"/>
      <c r="GWA5" s="378"/>
      <c r="GWB5" s="378"/>
      <c r="GWC5" s="378"/>
      <c r="GWD5" s="378"/>
      <c r="GWE5" s="378"/>
      <c r="GWF5" s="378"/>
      <c r="GWG5" s="378"/>
      <c r="GWH5" s="378"/>
      <c r="GWI5" s="378"/>
      <c r="GWJ5" s="378"/>
      <c r="GWK5" s="378"/>
      <c r="GWL5" s="378"/>
      <c r="GWM5" s="378"/>
      <c r="GWN5" s="378"/>
      <c r="GWO5" s="378"/>
      <c r="GWP5" s="378"/>
      <c r="GWQ5" s="378"/>
      <c r="GWR5" s="378"/>
      <c r="GWS5" s="378"/>
      <c r="GWT5" s="378"/>
      <c r="GWU5" s="378"/>
      <c r="GWV5" s="378"/>
      <c r="GWW5" s="378"/>
      <c r="GWX5" s="378"/>
      <c r="GWY5" s="378"/>
      <c r="GWZ5" s="378"/>
      <c r="GXA5" s="378"/>
      <c r="GXB5" s="378"/>
      <c r="GXC5" s="378"/>
      <c r="GXD5" s="378"/>
      <c r="GXE5" s="378"/>
      <c r="GXF5" s="378"/>
      <c r="GXG5" s="378"/>
      <c r="GXH5" s="378"/>
      <c r="GXI5" s="378"/>
      <c r="GXJ5" s="378"/>
      <c r="GXK5" s="378"/>
      <c r="GXL5" s="378"/>
      <c r="GXM5" s="378"/>
      <c r="GXN5" s="378"/>
      <c r="GXO5" s="378"/>
      <c r="GXP5" s="378"/>
      <c r="GXQ5" s="378"/>
      <c r="GXR5" s="378"/>
      <c r="GXS5" s="378"/>
      <c r="GXT5" s="378"/>
      <c r="GXU5" s="378"/>
      <c r="GXV5" s="378"/>
      <c r="GXW5" s="378"/>
      <c r="GXX5" s="378"/>
      <c r="GXY5" s="378"/>
      <c r="GXZ5" s="378"/>
      <c r="GYA5" s="378"/>
      <c r="GYB5" s="378"/>
      <c r="GYC5" s="378"/>
      <c r="GYD5" s="378"/>
      <c r="GYE5" s="378"/>
      <c r="GYF5" s="378"/>
      <c r="GYG5" s="378"/>
      <c r="GYH5" s="378"/>
    </row>
    <row r="6" spans="1:5390" s="105" customFormat="1" x14ac:dyDescent="0.2">
      <c r="A6" s="220"/>
      <c r="C6" s="220"/>
      <c r="D6" s="240"/>
      <c r="E6" s="234"/>
      <c r="G6" s="240"/>
      <c r="H6" s="240"/>
      <c r="I6" s="240"/>
      <c r="J6" s="240"/>
      <c r="K6" s="240"/>
      <c r="L6" s="240"/>
      <c r="M6" s="240"/>
      <c r="N6" s="240"/>
      <c r="O6" s="240"/>
      <c r="P6" s="240"/>
      <c r="Q6" s="240"/>
      <c r="R6" s="240"/>
      <c r="S6" s="240"/>
      <c r="T6" s="240"/>
      <c r="U6" s="240"/>
      <c r="V6" s="240"/>
      <c r="W6" s="240"/>
      <c r="X6" s="240"/>
      <c r="Y6" s="240"/>
      <c r="Z6" s="240"/>
      <c r="AA6" s="240"/>
      <c r="AB6" s="240"/>
      <c r="AC6" s="285"/>
      <c r="AD6" s="285"/>
      <c r="AE6" s="285"/>
      <c r="AF6" s="285"/>
      <c r="AG6" s="285"/>
      <c r="AH6" s="285"/>
      <c r="AI6" s="240"/>
      <c r="AJ6" s="240"/>
      <c r="AK6" s="240"/>
      <c r="AL6" s="285"/>
      <c r="AM6" s="285"/>
      <c r="AN6" s="285"/>
      <c r="AO6" s="285"/>
      <c r="AP6" s="285"/>
      <c r="AQ6" s="285"/>
      <c r="AR6" s="285"/>
      <c r="AS6" s="285"/>
      <c r="AT6" s="285"/>
      <c r="AU6" s="285"/>
      <c r="AV6" s="285"/>
      <c r="AW6" s="285"/>
      <c r="AX6" s="240"/>
      <c r="BO6" s="376"/>
      <c r="BP6" s="376"/>
      <c r="BQ6" s="376"/>
      <c r="BR6" s="376"/>
      <c r="BS6" s="376"/>
      <c r="BT6" s="376"/>
      <c r="BU6" s="376"/>
      <c r="BV6" s="376"/>
      <c r="BW6" s="376"/>
      <c r="BX6" s="376"/>
      <c r="BY6" s="376"/>
      <c r="BZ6" s="376"/>
      <c r="CA6" s="376"/>
      <c r="CB6" s="376"/>
      <c r="CC6" s="376"/>
      <c r="CD6" s="376"/>
      <c r="CE6" s="376"/>
      <c r="CF6" s="376"/>
      <c r="CG6" s="376"/>
      <c r="CH6" s="376"/>
      <c r="CI6" s="376"/>
      <c r="CJ6" s="376"/>
      <c r="CK6" s="376"/>
      <c r="CL6" s="376"/>
      <c r="CM6" s="376"/>
      <c r="CN6" s="376"/>
      <c r="CO6" s="376"/>
      <c r="CP6" s="376"/>
      <c r="CQ6" s="376"/>
      <c r="CR6" s="376"/>
      <c r="CS6" s="376"/>
      <c r="CT6" s="376"/>
      <c r="CU6" s="376"/>
      <c r="CV6" s="376"/>
      <c r="CW6" s="376"/>
      <c r="CX6" s="376"/>
      <c r="CY6" s="376"/>
      <c r="CZ6" s="376"/>
      <c r="DA6" s="376"/>
      <c r="DB6" s="376"/>
      <c r="DC6" s="376"/>
      <c r="DD6" s="376"/>
      <c r="DE6" s="376"/>
      <c r="DF6" s="376"/>
      <c r="DG6" s="376"/>
      <c r="DH6" s="376"/>
      <c r="DI6" s="376"/>
      <c r="DJ6" s="376"/>
      <c r="DK6" s="376"/>
      <c r="DL6" s="376"/>
      <c r="DM6" s="376"/>
      <c r="DN6" s="376"/>
      <c r="DO6" s="376"/>
      <c r="DP6" s="376"/>
      <c r="DQ6" s="376"/>
      <c r="DR6" s="376"/>
      <c r="DS6" s="376"/>
      <c r="DT6" s="376"/>
      <c r="DU6" s="376"/>
      <c r="DV6" s="376"/>
      <c r="DW6" s="376"/>
      <c r="DX6" s="376"/>
      <c r="DY6" s="376"/>
      <c r="DZ6" s="376"/>
      <c r="EA6" s="376"/>
      <c r="EB6" s="376"/>
      <c r="EC6" s="376"/>
      <c r="ED6" s="376"/>
      <c r="EE6" s="376"/>
      <c r="EF6" s="376"/>
      <c r="EG6" s="376"/>
      <c r="EH6" s="376"/>
      <c r="EI6" s="376"/>
      <c r="EJ6" s="376"/>
      <c r="EK6" s="376"/>
      <c r="EL6" s="376"/>
      <c r="EM6" s="376"/>
      <c r="EN6" s="376"/>
      <c r="EO6" s="376"/>
      <c r="EP6" s="376"/>
      <c r="EQ6" s="376"/>
      <c r="ER6" s="376"/>
      <c r="ES6" s="376"/>
      <c r="ET6" s="376"/>
      <c r="EU6" s="376"/>
      <c r="EV6" s="376"/>
      <c r="EW6" s="376"/>
      <c r="EX6" s="376"/>
      <c r="EY6" s="376"/>
      <c r="EZ6" s="376"/>
      <c r="FA6" s="376"/>
      <c r="FB6" s="376"/>
      <c r="FC6" s="376"/>
      <c r="FD6" s="376"/>
      <c r="FE6" s="376"/>
      <c r="FF6" s="376"/>
      <c r="FG6" s="376"/>
      <c r="FH6" s="376"/>
      <c r="FI6" s="376"/>
      <c r="FJ6" s="376"/>
      <c r="FK6" s="376"/>
      <c r="FL6" s="376"/>
      <c r="FM6" s="376"/>
      <c r="FN6" s="376"/>
      <c r="FO6" s="376"/>
      <c r="FP6" s="376"/>
      <c r="FQ6" s="376"/>
      <c r="FR6" s="376"/>
      <c r="FS6" s="376"/>
      <c r="FT6" s="376"/>
      <c r="FU6" s="376"/>
      <c r="FV6" s="376"/>
      <c r="FW6" s="376"/>
      <c r="FX6" s="376"/>
      <c r="FY6" s="376"/>
      <c r="FZ6" s="376"/>
      <c r="GA6" s="376"/>
      <c r="GB6" s="376"/>
      <c r="GC6" s="376"/>
      <c r="GD6" s="376"/>
      <c r="GE6" s="376"/>
      <c r="GF6" s="376"/>
      <c r="GG6" s="376"/>
      <c r="GH6" s="376"/>
      <c r="GI6" s="376"/>
      <c r="GJ6" s="376"/>
      <c r="GK6" s="376"/>
      <c r="GL6" s="376"/>
      <c r="GM6" s="376"/>
      <c r="GN6" s="376"/>
      <c r="GO6" s="376"/>
      <c r="GP6" s="376"/>
      <c r="GQ6" s="376"/>
      <c r="GR6" s="376"/>
      <c r="GS6" s="376"/>
      <c r="GT6" s="376"/>
      <c r="GU6" s="376"/>
      <c r="GV6" s="376"/>
      <c r="GW6" s="376"/>
      <c r="GX6" s="376"/>
      <c r="GY6" s="376"/>
      <c r="GZ6" s="376"/>
      <c r="HA6" s="376"/>
      <c r="HB6" s="376"/>
      <c r="HC6" s="376"/>
      <c r="HD6" s="376"/>
      <c r="HE6" s="376"/>
      <c r="HF6" s="376"/>
      <c r="HG6" s="376"/>
      <c r="HH6" s="376"/>
      <c r="HI6" s="376"/>
      <c r="HJ6" s="376"/>
      <c r="HK6" s="376"/>
      <c r="HL6" s="376"/>
      <c r="HM6" s="376"/>
      <c r="HN6" s="376"/>
      <c r="HO6" s="376"/>
      <c r="HP6" s="376"/>
      <c r="HQ6" s="376"/>
      <c r="HR6" s="376"/>
      <c r="HS6" s="376"/>
      <c r="HT6" s="376"/>
      <c r="HU6" s="376"/>
      <c r="HV6" s="376"/>
      <c r="HW6" s="376"/>
      <c r="HX6" s="376"/>
      <c r="HY6" s="376"/>
      <c r="HZ6" s="376"/>
      <c r="IA6" s="376"/>
      <c r="IB6" s="376"/>
      <c r="IC6" s="376"/>
      <c r="ID6" s="376"/>
      <c r="IE6" s="376"/>
      <c r="IF6" s="376"/>
      <c r="IG6" s="376"/>
      <c r="IH6" s="376"/>
      <c r="II6" s="376"/>
      <c r="IJ6" s="376"/>
      <c r="IK6" s="376"/>
      <c r="IL6" s="376"/>
      <c r="IM6" s="376"/>
      <c r="IN6" s="376"/>
      <c r="IO6" s="376"/>
      <c r="IP6" s="376"/>
      <c r="IQ6" s="376"/>
      <c r="IR6" s="376"/>
      <c r="IS6" s="376"/>
      <c r="IT6" s="376"/>
      <c r="IU6" s="376"/>
      <c r="IV6" s="376"/>
      <c r="IW6" s="376"/>
      <c r="IX6" s="376"/>
      <c r="IY6" s="376"/>
      <c r="IZ6" s="376"/>
      <c r="JA6" s="376"/>
      <c r="JB6" s="376"/>
      <c r="JC6" s="376"/>
      <c r="JD6" s="376"/>
      <c r="JE6" s="376"/>
      <c r="JF6" s="376"/>
      <c r="JG6" s="376"/>
      <c r="JH6" s="376"/>
      <c r="JI6" s="376"/>
      <c r="JJ6" s="376"/>
      <c r="JK6" s="376"/>
      <c r="JL6" s="376"/>
      <c r="JM6" s="376"/>
      <c r="JN6" s="376"/>
      <c r="JO6" s="376"/>
      <c r="JP6" s="376"/>
      <c r="JQ6" s="376"/>
      <c r="JR6" s="376"/>
      <c r="JS6" s="376"/>
      <c r="JT6" s="376"/>
      <c r="JU6" s="376"/>
      <c r="JV6" s="376"/>
      <c r="JW6" s="376"/>
      <c r="JX6" s="376"/>
      <c r="JY6" s="376"/>
      <c r="JZ6" s="376"/>
      <c r="KA6" s="376"/>
      <c r="KB6" s="376"/>
      <c r="KC6" s="376"/>
      <c r="KD6" s="376"/>
      <c r="KE6" s="376"/>
      <c r="KF6" s="376"/>
      <c r="KG6" s="376"/>
      <c r="KH6" s="376"/>
      <c r="KI6" s="376"/>
      <c r="KJ6" s="376"/>
      <c r="KK6" s="376"/>
      <c r="KL6" s="376"/>
      <c r="KM6" s="376"/>
      <c r="KN6" s="376"/>
      <c r="KO6" s="376"/>
      <c r="KP6" s="376"/>
      <c r="KQ6" s="376"/>
      <c r="KR6" s="376"/>
      <c r="KS6" s="376"/>
      <c r="KT6" s="376"/>
      <c r="KU6" s="376"/>
      <c r="KV6" s="376"/>
      <c r="KW6" s="376"/>
      <c r="KX6" s="376"/>
      <c r="KY6" s="376"/>
      <c r="KZ6" s="376"/>
      <c r="LA6" s="376"/>
      <c r="LB6" s="376"/>
      <c r="LC6" s="376"/>
      <c r="LD6" s="376"/>
      <c r="LE6" s="376"/>
      <c r="LF6" s="376"/>
      <c r="LG6" s="376"/>
      <c r="LH6" s="376"/>
      <c r="LI6" s="376"/>
      <c r="LJ6" s="376"/>
      <c r="LK6" s="376"/>
      <c r="LL6" s="376"/>
      <c r="LM6" s="376"/>
      <c r="LN6" s="376"/>
      <c r="LO6" s="376"/>
      <c r="LP6" s="376"/>
      <c r="LQ6" s="376"/>
      <c r="LR6" s="376"/>
      <c r="LS6" s="376"/>
      <c r="LT6" s="376"/>
      <c r="LU6" s="376"/>
      <c r="LV6" s="376"/>
      <c r="LW6" s="376"/>
      <c r="LX6" s="376"/>
      <c r="LY6" s="376"/>
      <c r="LZ6" s="376"/>
      <c r="MA6" s="376"/>
      <c r="MB6" s="376"/>
      <c r="MC6" s="376"/>
      <c r="MD6" s="376"/>
      <c r="ME6" s="376"/>
      <c r="MF6" s="376"/>
      <c r="MG6" s="376"/>
      <c r="MH6" s="376"/>
      <c r="MI6" s="376"/>
      <c r="MJ6" s="376"/>
      <c r="MK6" s="376"/>
      <c r="ML6" s="376"/>
      <c r="MM6" s="376"/>
      <c r="MN6" s="376"/>
      <c r="MO6" s="376"/>
      <c r="MP6" s="376"/>
      <c r="MQ6" s="376"/>
      <c r="MR6" s="376"/>
      <c r="MS6" s="376"/>
      <c r="MT6" s="376"/>
      <c r="MU6" s="376"/>
      <c r="MV6" s="376"/>
      <c r="MW6" s="376"/>
      <c r="MX6" s="376"/>
      <c r="MY6" s="376"/>
      <c r="MZ6" s="376"/>
      <c r="NA6" s="376"/>
      <c r="NB6" s="376"/>
      <c r="NC6" s="376"/>
      <c r="ND6" s="376"/>
      <c r="NE6" s="376"/>
      <c r="NF6" s="376"/>
      <c r="NG6" s="376"/>
      <c r="NH6" s="376"/>
      <c r="NI6" s="376"/>
      <c r="NJ6" s="376"/>
      <c r="NK6" s="376"/>
      <c r="NL6" s="376"/>
      <c r="NM6" s="376"/>
      <c r="NN6" s="376"/>
      <c r="NO6" s="376"/>
      <c r="NP6" s="376"/>
      <c r="NQ6" s="376"/>
      <c r="NR6" s="376"/>
      <c r="NS6" s="376"/>
      <c r="NT6" s="376"/>
      <c r="NU6" s="376"/>
      <c r="NV6" s="376"/>
      <c r="NW6" s="376"/>
      <c r="NX6" s="376"/>
      <c r="NY6" s="376"/>
      <c r="NZ6" s="376"/>
      <c r="OA6" s="376"/>
      <c r="OB6" s="376"/>
      <c r="OC6" s="376"/>
      <c r="OD6" s="376"/>
      <c r="OE6" s="376"/>
      <c r="OF6" s="376"/>
      <c r="OG6" s="376"/>
      <c r="OH6" s="376"/>
      <c r="OI6" s="376"/>
      <c r="OJ6" s="376"/>
      <c r="OK6" s="376"/>
      <c r="OL6" s="376"/>
      <c r="OM6" s="376"/>
      <c r="ON6" s="376"/>
      <c r="OO6" s="376"/>
      <c r="OP6" s="376"/>
      <c r="OQ6" s="376"/>
      <c r="OR6" s="376"/>
      <c r="OS6" s="376"/>
      <c r="OT6" s="376"/>
      <c r="OU6" s="376"/>
      <c r="OV6" s="376"/>
      <c r="OW6" s="376"/>
      <c r="OX6" s="376"/>
      <c r="OY6" s="376"/>
      <c r="OZ6" s="376"/>
      <c r="PA6" s="376"/>
      <c r="PB6" s="376"/>
      <c r="PC6" s="376"/>
      <c r="PD6" s="376"/>
      <c r="PE6" s="376"/>
      <c r="PF6" s="376"/>
      <c r="PG6" s="376"/>
      <c r="PH6" s="376"/>
      <c r="PI6" s="376"/>
      <c r="PJ6" s="376"/>
      <c r="PK6" s="376"/>
      <c r="PL6" s="376"/>
      <c r="PM6" s="376"/>
      <c r="PN6" s="376"/>
      <c r="PO6" s="376"/>
      <c r="PP6" s="376"/>
      <c r="PQ6" s="376"/>
      <c r="PR6" s="376"/>
      <c r="PS6" s="376"/>
      <c r="PT6" s="376"/>
      <c r="PU6" s="376"/>
      <c r="PV6" s="376"/>
      <c r="PW6" s="376"/>
      <c r="PX6" s="376"/>
      <c r="PY6" s="376"/>
      <c r="PZ6" s="376"/>
      <c r="QA6" s="376"/>
      <c r="QB6" s="376"/>
      <c r="QC6" s="376"/>
      <c r="QD6" s="376"/>
      <c r="QE6" s="376"/>
      <c r="QF6" s="376"/>
      <c r="QG6" s="376"/>
      <c r="QH6" s="376"/>
      <c r="QI6" s="376"/>
      <c r="QJ6" s="376"/>
      <c r="QK6" s="376"/>
      <c r="QL6" s="376"/>
      <c r="QM6" s="376"/>
      <c r="QN6" s="376"/>
      <c r="QO6" s="376"/>
      <c r="QP6" s="376"/>
      <c r="QQ6" s="376"/>
      <c r="QR6" s="376"/>
      <c r="QS6" s="376"/>
      <c r="QT6" s="376"/>
      <c r="QU6" s="376"/>
      <c r="QV6" s="376"/>
      <c r="QW6" s="376"/>
      <c r="QX6" s="376"/>
      <c r="QY6" s="376"/>
      <c r="QZ6" s="376"/>
      <c r="RA6" s="376"/>
      <c r="RB6" s="376"/>
      <c r="RC6" s="376"/>
      <c r="RD6" s="376"/>
      <c r="RE6" s="376"/>
      <c r="RF6" s="376"/>
      <c r="RG6" s="376"/>
      <c r="RH6" s="376"/>
      <c r="RI6" s="376"/>
      <c r="RJ6" s="376"/>
      <c r="RK6" s="376"/>
      <c r="RL6" s="376"/>
      <c r="RM6" s="376"/>
      <c r="RN6" s="376"/>
      <c r="RO6" s="376"/>
      <c r="RP6" s="376"/>
      <c r="RQ6" s="376"/>
      <c r="RR6" s="376"/>
      <c r="RS6" s="376"/>
      <c r="RT6" s="376"/>
      <c r="RU6" s="376"/>
      <c r="RV6" s="376"/>
      <c r="RW6" s="376"/>
      <c r="RX6" s="376"/>
      <c r="RY6" s="376"/>
      <c r="RZ6" s="376"/>
      <c r="SA6" s="376"/>
      <c r="SB6" s="376"/>
      <c r="SC6" s="376"/>
      <c r="SD6" s="376"/>
      <c r="SE6" s="376"/>
      <c r="SF6" s="376"/>
      <c r="SG6" s="376"/>
      <c r="SH6" s="376"/>
      <c r="SI6" s="376"/>
      <c r="SJ6" s="376"/>
      <c r="SK6" s="376"/>
      <c r="SL6" s="376"/>
      <c r="SM6" s="376"/>
      <c r="SN6" s="376"/>
      <c r="SO6" s="376"/>
      <c r="SP6" s="376"/>
      <c r="SQ6" s="376"/>
      <c r="SR6" s="376"/>
      <c r="SS6" s="376"/>
      <c r="ST6" s="376"/>
      <c r="SU6" s="376"/>
      <c r="SV6" s="376"/>
      <c r="SW6" s="376"/>
      <c r="SX6" s="376"/>
      <c r="SY6" s="376"/>
      <c r="SZ6" s="376"/>
      <c r="TA6" s="376"/>
      <c r="TB6" s="376"/>
      <c r="TC6" s="376"/>
      <c r="TD6" s="376"/>
      <c r="TE6" s="376"/>
      <c r="TF6" s="376"/>
      <c r="TG6" s="376"/>
      <c r="TH6" s="376"/>
      <c r="TI6" s="376"/>
      <c r="TJ6" s="376"/>
      <c r="TK6" s="376"/>
      <c r="TL6" s="376"/>
      <c r="TM6" s="376"/>
      <c r="TN6" s="376"/>
      <c r="TO6" s="376"/>
      <c r="TP6" s="376"/>
      <c r="TQ6" s="376"/>
      <c r="TR6" s="376"/>
      <c r="TS6" s="376"/>
      <c r="TT6" s="376"/>
      <c r="TU6" s="376"/>
      <c r="TV6" s="376"/>
      <c r="TW6" s="376"/>
      <c r="TX6" s="376"/>
      <c r="TY6" s="376"/>
      <c r="TZ6" s="376"/>
      <c r="UA6" s="376"/>
      <c r="UB6" s="376"/>
      <c r="UC6" s="376"/>
      <c r="UD6" s="376"/>
      <c r="UE6" s="376"/>
      <c r="UF6" s="376"/>
      <c r="UG6" s="376"/>
      <c r="UH6" s="376"/>
      <c r="UI6" s="376"/>
      <c r="UJ6" s="376"/>
      <c r="UK6" s="376"/>
      <c r="UL6" s="376"/>
      <c r="UM6" s="376"/>
      <c r="UN6" s="376"/>
      <c r="UO6" s="376"/>
      <c r="UP6" s="376"/>
      <c r="UQ6" s="376"/>
      <c r="UR6" s="376"/>
      <c r="US6" s="376"/>
      <c r="UT6" s="376"/>
      <c r="UU6" s="376"/>
      <c r="UV6" s="376"/>
      <c r="UW6" s="376"/>
      <c r="UX6" s="376"/>
      <c r="UY6" s="376"/>
      <c r="UZ6" s="376"/>
      <c r="VA6" s="376"/>
      <c r="VB6" s="376"/>
      <c r="VC6" s="376"/>
      <c r="VD6" s="376"/>
      <c r="VE6" s="376"/>
      <c r="VF6" s="376"/>
      <c r="VG6" s="376"/>
      <c r="VH6" s="376"/>
      <c r="VI6" s="376"/>
      <c r="VJ6" s="376"/>
      <c r="VK6" s="376"/>
      <c r="VL6" s="376"/>
      <c r="VM6" s="376"/>
      <c r="VN6" s="376"/>
      <c r="VO6" s="376"/>
      <c r="VP6" s="376"/>
      <c r="VQ6" s="376"/>
      <c r="VR6" s="376"/>
      <c r="VS6" s="376"/>
      <c r="VT6" s="376"/>
      <c r="VU6" s="376"/>
      <c r="VV6" s="376"/>
      <c r="VW6" s="376"/>
      <c r="VX6" s="376"/>
      <c r="VY6" s="376"/>
      <c r="VZ6" s="376"/>
      <c r="WA6" s="376"/>
      <c r="WB6" s="376"/>
      <c r="WC6" s="376"/>
      <c r="WD6" s="376"/>
      <c r="WE6" s="376"/>
      <c r="WF6" s="376"/>
      <c r="WG6" s="376"/>
      <c r="WH6" s="376"/>
      <c r="WI6" s="376"/>
      <c r="WJ6" s="376"/>
      <c r="WK6" s="376"/>
      <c r="WL6" s="376"/>
      <c r="WM6" s="376"/>
      <c r="WN6" s="376"/>
      <c r="WO6" s="376"/>
      <c r="WP6" s="376"/>
      <c r="WQ6" s="376"/>
      <c r="WR6" s="376"/>
      <c r="WS6" s="376"/>
      <c r="WT6" s="376"/>
      <c r="WU6" s="376"/>
      <c r="WV6" s="376"/>
      <c r="WW6" s="376"/>
      <c r="WX6" s="376"/>
      <c r="WY6" s="376"/>
      <c r="WZ6" s="376"/>
      <c r="XA6" s="376"/>
      <c r="XB6" s="376"/>
      <c r="XC6" s="376"/>
      <c r="XD6" s="376"/>
      <c r="XE6" s="376"/>
      <c r="XF6" s="376"/>
      <c r="XG6" s="376"/>
      <c r="XH6" s="376"/>
      <c r="XI6" s="376"/>
      <c r="XJ6" s="376"/>
      <c r="XK6" s="376"/>
      <c r="XL6" s="376"/>
      <c r="XM6" s="376"/>
      <c r="XN6" s="376"/>
      <c r="XO6" s="376"/>
      <c r="XP6" s="376"/>
      <c r="XQ6" s="376"/>
      <c r="XR6" s="376"/>
      <c r="XS6" s="376"/>
      <c r="XT6" s="376"/>
      <c r="XU6" s="376"/>
      <c r="XV6" s="376"/>
      <c r="XW6" s="376"/>
      <c r="XX6" s="376"/>
      <c r="XY6" s="376"/>
      <c r="XZ6" s="376"/>
      <c r="YA6" s="376"/>
      <c r="YB6" s="376"/>
      <c r="YC6" s="376"/>
      <c r="YD6" s="376"/>
      <c r="YE6" s="376"/>
      <c r="YF6" s="376"/>
      <c r="YG6" s="376"/>
      <c r="YH6" s="376"/>
      <c r="YI6" s="376"/>
      <c r="YJ6" s="376"/>
      <c r="YK6" s="376"/>
      <c r="YL6" s="376"/>
      <c r="YM6" s="376"/>
      <c r="YN6" s="376"/>
      <c r="YO6" s="376"/>
      <c r="YP6" s="376"/>
      <c r="YQ6" s="376"/>
      <c r="YR6" s="376"/>
      <c r="YS6" s="376"/>
      <c r="YT6" s="376"/>
      <c r="YU6" s="376"/>
      <c r="YV6" s="376"/>
      <c r="YW6" s="376"/>
      <c r="YX6" s="376"/>
      <c r="YY6" s="376"/>
      <c r="YZ6" s="376"/>
      <c r="ZA6" s="376"/>
      <c r="ZB6" s="376"/>
      <c r="ZC6" s="376"/>
      <c r="ZD6" s="376"/>
      <c r="ZE6" s="376"/>
      <c r="ZF6" s="376"/>
      <c r="ZG6" s="376"/>
      <c r="ZH6" s="376"/>
      <c r="ZI6" s="376"/>
      <c r="ZJ6" s="376"/>
      <c r="ZK6" s="376"/>
      <c r="ZL6" s="376"/>
      <c r="ZM6" s="376"/>
      <c r="ZN6" s="376"/>
      <c r="ZO6" s="376"/>
      <c r="ZP6" s="376"/>
      <c r="ZQ6" s="376"/>
      <c r="ZR6" s="376"/>
      <c r="ZS6" s="376"/>
      <c r="ZT6" s="376"/>
      <c r="ZU6" s="376"/>
      <c r="ZV6" s="376"/>
      <c r="ZW6" s="376"/>
      <c r="ZX6" s="376"/>
      <c r="ZY6" s="376"/>
      <c r="ZZ6" s="376"/>
      <c r="AAA6" s="376"/>
      <c r="AAB6" s="376"/>
      <c r="AAC6" s="376"/>
      <c r="AAD6" s="376"/>
      <c r="AAE6" s="376"/>
      <c r="AAF6" s="376"/>
      <c r="AAG6" s="376"/>
      <c r="AAH6" s="376"/>
      <c r="AAI6" s="376"/>
      <c r="AAJ6" s="376"/>
      <c r="AAK6" s="376"/>
      <c r="AAL6" s="376"/>
      <c r="AAM6" s="376"/>
      <c r="AAN6" s="376"/>
      <c r="AAO6" s="376"/>
      <c r="AAP6" s="376"/>
      <c r="AAQ6" s="376"/>
      <c r="AAR6" s="376"/>
      <c r="AAS6" s="376"/>
      <c r="AAT6" s="376"/>
      <c r="AAU6" s="376"/>
      <c r="AAV6" s="376"/>
      <c r="AAW6" s="376"/>
      <c r="AAX6" s="376"/>
      <c r="AAY6" s="376"/>
      <c r="AAZ6" s="376"/>
      <c r="ABA6" s="376"/>
      <c r="ABB6" s="376"/>
      <c r="ABC6" s="376"/>
      <c r="ABD6" s="376"/>
      <c r="ABE6" s="376"/>
      <c r="ABF6" s="376"/>
      <c r="ABG6" s="376"/>
      <c r="ABH6" s="376"/>
      <c r="ABI6" s="376"/>
      <c r="ABJ6" s="376"/>
      <c r="ABK6" s="376"/>
      <c r="ABL6" s="376"/>
      <c r="ABM6" s="376"/>
      <c r="ABN6" s="376"/>
      <c r="ABO6" s="376"/>
      <c r="ABP6" s="376"/>
      <c r="ABQ6" s="376"/>
      <c r="ABR6" s="376"/>
      <c r="ABS6" s="376"/>
      <c r="ABT6" s="376"/>
      <c r="ABU6" s="376"/>
      <c r="ABV6" s="376"/>
      <c r="ABW6" s="376"/>
      <c r="ABX6" s="376"/>
      <c r="ABY6" s="376"/>
      <c r="ABZ6" s="376"/>
      <c r="ACA6" s="376"/>
      <c r="ACB6" s="376"/>
      <c r="ACC6" s="376"/>
      <c r="ACD6" s="376"/>
      <c r="ACE6" s="376"/>
      <c r="ACF6" s="376"/>
      <c r="ACG6" s="376"/>
      <c r="ACH6" s="376"/>
      <c r="ACI6" s="376"/>
      <c r="ACJ6" s="376"/>
      <c r="ACK6" s="376"/>
      <c r="ACL6" s="376"/>
      <c r="ACM6" s="376"/>
      <c r="ACN6" s="376"/>
      <c r="ACO6" s="376"/>
      <c r="ACP6" s="376"/>
      <c r="ACQ6" s="376"/>
      <c r="ACR6" s="376"/>
      <c r="ACS6" s="376"/>
      <c r="ACT6" s="376"/>
      <c r="ACU6" s="376"/>
      <c r="ACV6" s="376"/>
      <c r="ACW6" s="376"/>
      <c r="ACX6" s="376"/>
      <c r="ACY6" s="376"/>
      <c r="ACZ6" s="376"/>
      <c r="ADA6" s="376"/>
      <c r="ADB6" s="376"/>
      <c r="ADC6" s="376"/>
      <c r="ADD6" s="376"/>
      <c r="ADE6" s="376"/>
      <c r="ADF6" s="376"/>
      <c r="ADG6" s="376"/>
      <c r="ADH6" s="376"/>
      <c r="ADI6" s="376"/>
      <c r="ADJ6" s="376"/>
      <c r="ADK6" s="376"/>
      <c r="ADL6" s="376"/>
      <c r="ADM6" s="376"/>
      <c r="ADN6" s="376"/>
      <c r="ADO6" s="376"/>
      <c r="ADP6" s="376"/>
      <c r="ADQ6" s="376"/>
      <c r="ADR6" s="376"/>
      <c r="ADS6" s="376"/>
      <c r="ADT6" s="376"/>
      <c r="ADU6" s="376"/>
      <c r="ADV6" s="376"/>
      <c r="ADW6" s="376"/>
      <c r="ADX6" s="376"/>
      <c r="ADY6" s="376"/>
      <c r="ADZ6" s="376"/>
      <c r="AEA6" s="376"/>
      <c r="AEB6" s="376"/>
      <c r="AEC6" s="376"/>
      <c r="AED6" s="376"/>
      <c r="AEE6" s="376"/>
      <c r="AEF6" s="376"/>
      <c r="AEG6" s="376"/>
      <c r="AEH6" s="376"/>
      <c r="AEI6" s="376"/>
      <c r="AEJ6" s="376"/>
      <c r="AEK6" s="376"/>
      <c r="AEL6" s="376"/>
      <c r="AEM6" s="376"/>
      <c r="AEN6" s="376"/>
      <c r="AEO6" s="376"/>
      <c r="AEP6" s="376"/>
      <c r="AEQ6" s="376"/>
      <c r="AER6" s="376"/>
      <c r="AES6" s="376"/>
      <c r="AET6" s="376"/>
      <c r="AEU6" s="376"/>
      <c r="AEV6" s="376"/>
      <c r="AEW6" s="376"/>
      <c r="AEX6" s="376"/>
      <c r="AEY6" s="376"/>
      <c r="AEZ6" s="376"/>
      <c r="AFA6" s="376"/>
      <c r="AFB6" s="376"/>
      <c r="AFC6" s="376"/>
      <c r="AFD6" s="376"/>
      <c r="AFE6" s="376"/>
      <c r="AFF6" s="376"/>
      <c r="AFG6" s="376"/>
      <c r="AFH6" s="376"/>
      <c r="AFI6" s="376"/>
      <c r="AFJ6" s="376"/>
      <c r="AFK6" s="376"/>
      <c r="AFL6" s="376"/>
      <c r="AFM6" s="376"/>
      <c r="AFN6" s="376"/>
      <c r="AFO6" s="376"/>
      <c r="AFP6" s="376"/>
      <c r="AFQ6" s="376"/>
      <c r="AFR6" s="376"/>
      <c r="AFS6" s="376"/>
      <c r="AFT6" s="376"/>
      <c r="AFU6" s="376"/>
      <c r="AFV6" s="376"/>
      <c r="AFW6" s="376"/>
      <c r="AFX6" s="376"/>
      <c r="AFY6" s="376"/>
      <c r="AFZ6" s="376"/>
      <c r="AGA6" s="376"/>
      <c r="AGB6" s="376"/>
      <c r="AGC6" s="376"/>
      <c r="AGD6" s="376"/>
      <c r="AGE6" s="376"/>
      <c r="AGF6" s="376"/>
      <c r="AGG6" s="376"/>
      <c r="AGH6" s="376"/>
      <c r="AGI6" s="376"/>
      <c r="AGJ6" s="376"/>
      <c r="AGK6" s="376"/>
      <c r="AGL6" s="376"/>
      <c r="AGM6" s="376"/>
      <c r="AGN6" s="376"/>
      <c r="AGO6" s="376"/>
      <c r="AGP6" s="376"/>
      <c r="AGQ6" s="376"/>
      <c r="AGR6" s="376"/>
      <c r="AGS6" s="376"/>
      <c r="AGT6" s="376"/>
      <c r="AGU6" s="376"/>
      <c r="AGV6" s="376"/>
      <c r="AGW6" s="376"/>
      <c r="AGX6" s="376"/>
      <c r="AGY6" s="376"/>
      <c r="AGZ6" s="376"/>
      <c r="AHA6" s="376"/>
      <c r="AHB6" s="376"/>
      <c r="AHC6" s="376"/>
      <c r="AHD6" s="376"/>
      <c r="AHE6" s="376"/>
      <c r="AHF6" s="376"/>
      <c r="AHG6" s="376"/>
      <c r="AHH6" s="376"/>
      <c r="AHI6" s="376"/>
      <c r="AHJ6" s="376"/>
      <c r="AHK6" s="376"/>
      <c r="AHL6" s="376"/>
      <c r="AHM6" s="376"/>
      <c r="AHN6" s="376"/>
      <c r="AHO6" s="376"/>
      <c r="AHP6" s="376"/>
      <c r="AHQ6" s="376"/>
      <c r="AHR6" s="376"/>
      <c r="AHS6" s="376"/>
      <c r="AHT6" s="376"/>
      <c r="AHU6" s="376"/>
      <c r="AHV6" s="376"/>
      <c r="AHW6" s="376"/>
      <c r="AHX6" s="376"/>
      <c r="AHY6" s="376"/>
      <c r="AHZ6" s="376"/>
      <c r="AIA6" s="376"/>
      <c r="AIB6" s="376"/>
      <c r="AIC6" s="376"/>
      <c r="AID6" s="376"/>
      <c r="AIE6" s="376"/>
      <c r="AIF6" s="376"/>
      <c r="AIG6" s="376"/>
      <c r="AIH6" s="376"/>
      <c r="AII6" s="376"/>
      <c r="AIJ6" s="376"/>
      <c r="AIK6" s="376"/>
      <c r="AIL6" s="376"/>
      <c r="AIM6" s="376"/>
      <c r="AIN6" s="376"/>
      <c r="AIO6" s="376"/>
      <c r="AIP6" s="376"/>
      <c r="AIQ6" s="376"/>
      <c r="AIR6" s="376"/>
      <c r="AIS6" s="376"/>
      <c r="AIT6" s="376"/>
      <c r="AIU6" s="376"/>
      <c r="AIV6" s="376"/>
      <c r="AIW6" s="376"/>
      <c r="AIX6" s="376"/>
      <c r="AIY6" s="376"/>
      <c r="AIZ6" s="376"/>
      <c r="AJA6" s="376"/>
      <c r="AJB6" s="376"/>
      <c r="AJC6" s="376"/>
      <c r="AJD6" s="376"/>
      <c r="AJE6" s="376"/>
      <c r="AJF6" s="376"/>
      <c r="AJG6" s="376"/>
      <c r="AJH6" s="376"/>
      <c r="AJI6" s="376"/>
      <c r="AJJ6" s="376"/>
      <c r="AJK6" s="376"/>
      <c r="AJL6" s="376"/>
      <c r="AJM6" s="376"/>
      <c r="AJN6" s="376"/>
      <c r="AJO6" s="376"/>
      <c r="AJP6" s="376"/>
      <c r="AJQ6" s="376"/>
      <c r="AJR6" s="376"/>
      <c r="AJS6" s="376"/>
      <c r="AJT6" s="376"/>
      <c r="AJU6" s="376"/>
      <c r="AJV6" s="376"/>
      <c r="AJW6" s="376"/>
      <c r="AJX6" s="376"/>
      <c r="AJY6" s="376"/>
      <c r="AJZ6" s="376"/>
      <c r="AKA6" s="376"/>
      <c r="AKB6" s="376"/>
      <c r="AKC6" s="376"/>
      <c r="AKD6" s="376"/>
      <c r="AKE6" s="376"/>
      <c r="AKF6" s="376"/>
      <c r="AKG6" s="376"/>
      <c r="AKH6" s="376"/>
      <c r="AKI6" s="376"/>
      <c r="AKJ6" s="376"/>
      <c r="AKK6" s="376"/>
      <c r="AKL6" s="376"/>
      <c r="AKM6" s="376"/>
      <c r="AKN6" s="376"/>
      <c r="AKO6" s="376"/>
      <c r="AKP6" s="376"/>
      <c r="AKQ6" s="376"/>
      <c r="AKR6" s="376"/>
      <c r="AKS6" s="376"/>
      <c r="AKT6" s="376"/>
      <c r="AKU6" s="376"/>
      <c r="AKV6" s="376"/>
      <c r="AKW6" s="376"/>
      <c r="AKX6" s="376"/>
      <c r="AKY6" s="376"/>
      <c r="AKZ6" s="376"/>
      <c r="ALA6" s="376"/>
      <c r="ALB6" s="376"/>
      <c r="ALC6" s="376"/>
      <c r="ALD6" s="376"/>
      <c r="ALE6" s="376"/>
      <c r="ALF6" s="376"/>
      <c r="ALG6" s="376"/>
      <c r="ALH6" s="376"/>
      <c r="ALI6" s="376"/>
      <c r="ALJ6" s="376"/>
      <c r="ALK6" s="376"/>
      <c r="ALL6" s="376"/>
      <c r="ALM6" s="376"/>
      <c r="ALN6" s="376"/>
      <c r="ALO6" s="376"/>
      <c r="ALP6" s="376"/>
      <c r="ALQ6" s="376"/>
      <c r="ALR6" s="376"/>
      <c r="ALS6" s="376"/>
      <c r="ALT6" s="376"/>
      <c r="ALU6" s="376"/>
      <c r="ALV6" s="376"/>
      <c r="ALW6" s="376"/>
      <c r="ALX6" s="376"/>
      <c r="ALY6" s="376"/>
      <c r="ALZ6" s="376"/>
      <c r="AMA6" s="376"/>
      <c r="AMB6" s="376"/>
      <c r="AMC6" s="376"/>
      <c r="AMD6" s="376"/>
      <c r="AME6" s="376"/>
      <c r="AMF6" s="376"/>
      <c r="AMG6" s="376"/>
      <c r="AMH6" s="376"/>
      <c r="AMI6" s="376"/>
      <c r="AMJ6" s="376"/>
      <c r="AMK6" s="376"/>
      <c r="AML6" s="376"/>
      <c r="AMM6" s="376"/>
      <c r="AMN6" s="376"/>
      <c r="AMO6" s="376"/>
      <c r="AMP6" s="376"/>
      <c r="AMQ6" s="376"/>
      <c r="AMR6" s="376"/>
      <c r="AMS6" s="376"/>
      <c r="AMT6" s="376"/>
      <c r="AMU6" s="376"/>
      <c r="AMV6" s="376"/>
      <c r="AMW6" s="376"/>
      <c r="AMX6" s="376"/>
      <c r="AMY6" s="376"/>
      <c r="AMZ6" s="376"/>
      <c r="ANA6" s="376"/>
      <c r="ANB6" s="376"/>
      <c r="ANC6" s="376"/>
      <c r="AND6" s="376"/>
      <c r="ANE6" s="376"/>
      <c r="ANF6" s="376"/>
      <c r="ANG6" s="376"/>
      <c r="ANH6" s="376"/>
      <c r="ANI6" s="376"/>
      <c r="ANJ6" s="376"/>
      <c r="ANK6" s="376"/>
      <c r="ANL6" s="376"/>
      <c r="ANM6" s="376"/>
      <c r="ANN6" s="376"/>
      <c r="ANO6" s="376"/>
      <c r="ANP6" s="376"/>
      <c r="ANQ6" s="376"/>
      <c r="ANR6" s="376"/>
      <c r="ANS6" s="376"/>
      <c r="ANT6" s="376"/>
      <c r="ANU6" s="376"/>
      <c r="ANV6" s="376"/>
      <c r="ANW6" s="376"/>
      <c r="ANX6" s="376"/>
      <c r="ANY6" s="376"/>
      <c r="ANZ6" s="376"/>
      <c r="AOA6" s="376"/>
      <c r="AOB6" s="376"/>
      <c r="AOC6" s="376"/>
      <c r="AOD6" s="376"/>
      <c r="AOE6" s="376"/>
      <c r="AOF6" s="376"/>
      <c r="AOG6" s="376"/>
      <c r="AOH6" s="376"/>
      <c r="AOI6" s="376"/>
      <c r="AOJ6" s="376"/>
      <c r="AOK6" s="376"/>
      <c r="AOL6" s="376"/>
      <c r="AOM6" s="376"/>
      <c r="AON6" s="376"/>
      <c r="AOO6" s="376"/>
      <c r="AOP6" s="376"/>
      <c r="AOQ6" s="376"/>
      <c r="AOR6" s="376"/>
      <c r="AOS6" s="376"/>
      <c r="AOT6" s="376"/>
      <c r="AOU6" s="376"/>
      <c r="AOV6" s="376"/>
      <c r="AOW6" s="376"/>
      <c r="AOX6" s="376"/>
      <c r="AOY6" s="376"/>
      <c r="AOZ6" s="376"/>
      <c r="APA6" s="376"/>
      <c r="APB6" s="376"/>
      <c r="APC6" s="376"/>
      <c r="APD6" s="376"/>
      <c r="APE6" s="376"/>
      <c r="APF6" s="376"/>
      <c r="APG6" s="376"/>
      <c r="APH6" s="376"/>
      <c r="API6" s="376"/>
      <c r="APJ6" s="376"/>
      <c r="APK6" s="376"/>
      <c r="APL6" s="376"/>
      <c r="APM6" s="376"/>
      <c r="APN6" s="376"/>
      <c r="APO6" s="376"/>
      <c r="APP6" s="376"/>
      <c r="APQ6" s="376"/>
      <c r="APR6" s="376"/>
      <c r="APS6" s="376"/>
      <c r="APT6" s="376"/>
      <c r="APU6" s="376"/>
      <c r="APV6" s="376"/>
      <c r="APW6" s="376"/>
      <c r="APX6" s="376"/>
      <c r="APY6" s="376"/>
      <c r="APZ6" s="376"/>
      <c r="AQA6" s="376"/>
      <c r="AQB6" s="376"/>
      <c r="AQC6" s="376"/>
      <c r="AQD6" s="376"/>
      <c r="AQE6" s="376"/>
      <c r="AQF6" s="376"/>
      <c r="AQG6" s="376"/>
      <c r="AQH6" s="376"/>
      <c r="AQI6" s="376"/>
      <c r="AQJ6" s="376"/>
      <c r="AQK6" s="376"/>
      <c r="AQL6" s="376"/>
      <c r="AQM6" s="376"/>
      <c r="AQN6" s="376"/>
      <c r="AQO6" s="376"/>
      <c r="AQP6" s="376"/>
      <c r="AQQ6" s="376"/>
      <c r="AQR6" s="376"/>
      <c r="AQS6" s="376"/>
      <c r="AQT6" s="376"/>
      <c r="AQU6" s="376"/>
      <c r="AQV6" s="376"/>
      <c r="AQW6" s="376"/>
      <c r="AQX6" s="376"/>
      <c r="AQY6" s="376"/>
      <c r="AQZ6" s="376"/>
      <c r="ARA6" s="376"/>
      <c r="ARB6" s="376"/>
      <c r="ARC6" s="376"/>
      <c r="ARD6" s="376"/>
      <c r="ARE6" s="376"/>
      <c r="ARF6" s="376"/>
      <c r="ARG6" s="376"/>
      <c r="ARH6" s="376"/>
      <c r="ARI6" s="376"/>
      <c r="ARJ6" s="376"/>
      <c r="ARK6" s="376"/>
      <c r="ARL6" s="376"/>
      <c r="ARM6" s="376"/>
      <c r="ARN6" s="376"/>
      <c r="ARO6" s="376"/>
      <c r="ARP6" s="376"/>
      <c r="ARQ6" s="376"/>
      <c r="ARR6" s="376"/>
      <c r="ARS6" s="376"/>
      <c r="ART6" s="376"/>
      <c r="ARU6" s="376"/>
      <c r="ARV6" s="376"/>
      <c r="ARW6" s="376"/>
      <c r="ARX6" s="376"/>
      <c r="ARY6" s="376"/>
      <c r="ARZ6" s="376"/>
      <c r="ASA6" s="376"/>
      <c r="ASB6" s="376"/>
      <c r="ASC6" s="376"/>
      <c r="ASD6" s="376"/>
      <c r="ASE6" s="376"/>
      <c r="ASF6" s="376"/>
      <c r="ASG6" s="376"/>
      <c r="ASH6" s="376"/>
      <c r="ASI6" s="376"/>
      <c r="ASJ6" s="376"/>
      <c r="ASK6" s="376"/>
      <c r="ASL6" s="376"/>
      <c r="ASM6" s="376"/>
      <c r="ASN6" s="376"/>
      <c r="ASO6" s="376"/>
      <c r="ASP6" s="376"/>
      <c r="ASQ6" s="376"/>
      <c r="ASR6" s="376"/>
      <c r="ASS6" s="376"/>
      <c r="AST6" s="376"/>
      <c r="ASU6" s="376"/>
      <c r="ASV6" s="376"/>
      <c r="ASW6" s="376"/>
      <c r="ASX6" s="376"/>
      <c r="ASY6" s="376"/>
      <c r="ASZ6" s="376"/>
      <c r="ATA6" s="376"/>
      <c r="ATB6" s="376"/>
      <c r="ATC6" s="376"/>
      <c r="ATD6" s="376"/>
      <c r="ATE6" s="376"/>
      <c r="ATF6" s="376"/>
      <c r="ATG6" s="376"/>
      <c r="ATH6" s="376"/>
      <c r="ATI6" s="376"/>
      <c r="ATJ6" s="376"/>
      <c r="ATK6" s="376"/>
      <c r="ATL6" s="376"/>
      <c r="ATM6" s="376"/>
      <c r="ATN6" s="376"/>
      <c r="ATO6" s="376"/>
      <c r="ATP6" s="376"/>
      <c r="ATQ6" s="376"/>
      <c r="ATR6" s="376"/>
      <c r="ATS6" s="376"/>
      <c r="ATT6" s="376"/>
      <c r="ATU6" s="376"/>
      <c r="ATV6" s="376"/>
      <c r="ATW6" s="376"/>
      <c r="ATX6" s="376"/>
      <c r="ATY6" s="376"/>
      <c r="ATZ6" s="376"/>
      <c r="AUA6" s="376"/>
      <c r="AUB6" s="376"/>
      <c r="AUC6" s="376"/>
      <c r="AUD6" s="376"/>
      <c r="AUE6" s="376"/>
      <c r="AUF6" s="376"/>
      <c r="AUG6" s="376"/>
      <c r="AUH6" s="376"/>
      <c r="AUI6" s="376"/>
      <c r="AUJ6" s="376"/>
      <c r="AUK6" s="376"/>
      <c r="AUL6" s="376"/>
      <c r="AUM6" s="376"/>
      <c r="AUN6" s="376"/>
      <c r="AUO6" s="376"/>
      <c r="AUP6" s="376"/>
      <c r="AUQ6" s="376"/>
      <c r="AUR6" s="376"/>
      <c r="AUS6" s="376"/>
      <c r="AUT6" s="376"/>
      <c r="AUU6" s="376"/>
      <c r="AUV6" s="376"/>
      <c r="AUW6" s="376"/>
      <c r="AUX6" s="376"/>
      <c r="AUY6" s="376"/>
      <c r="AUZ6" s="376"/>
      <c r="AVA6" s="376"/>
      <c r="AVB6" s="376"/>
      <c r="AVC6" s="376"/>
      <c r="AVD6" s="376"/>
      <c r="AVE6" s="376"/>
      <c r="AVF6" s="376"/>
      <c r="AVG6" s="376"/>
      <c r="AVH6" s="376"/>
      <c r="AVI6" s="376"/>
      <c r="AVJ6" s="376"/>
      <c r="AVK6" s="376"/>
      <c r="AVL6" s="376"/>
      <c r="AVM6" s="376"/>
      <c r="AVN6" s="376"/>
      <c r="AVO6" s="376"/>
      <c r="AVP6" s="376"/>
      <c r="AVQ6" s="376"/>
      <c r="AVR6" s="376"/>
      <c r="AVS6" s="376"/>
      <c r="AVT6" s="376"/>
      <c r="AVU6" s="376"/>
      <c r="AVV6" s="376"/>
      <c r="AVW6" s="376"/>
      <c r="AVX6" s="376"/>
      <c r="AVY6" s="376"/>
      <c r="AVZ6" s="376"/>
      <c r="AWA6" s="376"/>
      <c r="AWB6" s="376"/>
      <c r="AWC6" s="376"/>
      <c r="AWD6" s="376"/>
      <c r="AWE6" s="376"/>
      <c r="AWF6" s="376"/>
      <c r="AWG6" s="376"/>
      <c r="AWH6" s="376"/>
      <c r="AWI6" s="376"/>
      <c r="AWJ6" s="376"/>
      <c r="AWK6" s="376"/>
      <c r="AWL6" s="376"/>
      <c r="AWM6" s="376"/>
      <c r="AWN6" s="376"/>
      <c r="AWO6" s="376"/>
      <c r="AWP6" s="376"/>
      <c r="AWQ6" s="376"/>
      <c r="AWR6" s="376"/>
      <c r="AWS6" s="376"/>
      <c r="AWT6" s="376"/>
      <c r="AWU6" s="376"/>
      <c r="AWV6" s="376"/>
      <c r="AWW6" s="376"/>
      <c r="AWX6" s="376"/>
      <c r="AWY6" s="376"/>
      <c r="AWZ6" s="376"/>
      <c r="AXA6" s="376"/>
      <c r="AXB6" s="376"/>
      <c r="AXC6" s="376"/>
      <c r="AXD6" s="376"/>
      <c r="AXE6" s="376"/>
      <c r="AXF6" s="376"/>
      <c r="AXG6" s="376"/>
      <c r="AXH6" s="376"/>
      <c r="AXI6" s="376"/>
      <c r="AXJ6" s="376"/>
      <c r="AXK6" s="376"/>
      <c r="AXL6" s="376"/>
      <c r="AXM6" s="376"/>
      <c r="AXN6" s="376"/>
      <c r="AXO6" s="376"/>
      <c r="AXP6" s="376"/>
      <c r="AXQ6" s="376"/>
      <c r="AXR6" s="376"/>
      <c r="AXS6" s="376"/>
      <c r="AXT6" s="376"/>
      <c r="AXU6" s="376"/>
      <c r="AXV6" s="376"/>
      <c r="AXW6" s="376"/>
      <c r="AXX6" s="376"/>
      <c r="AXY6" s="376"/>
      <c r="AXZ6" s="376"/>
      <c r="AYA6" s="376"/>
      <c r="AYB6" s="376"/>
      <c r="AYC6" s="376"/>
      <c r="AYD6" s="376"/>
      <c r="AYE6" s="376"/>
      <c r="AYF6" s="376"/>
      <c r="AYG6" s="376"/>
      <c r="AYH6" s="376"/>
      <c r="AYI6" s="376"/>
      <c r="AYJ6" s="376"/>
      <c r="AYK6" s="376"/>
      <c r="AYL6" s="376"/>
      <c r="AYM6" s="376"/>
      <c r="AYN6" s="376"/>
      <c r="AYO6" s="376"/>
      <c r="AYP6" s="376"/>
      <c r="AYQ6" s="376"/>
      <c r="AYR6" s="376"/>
      <c r="AYS6" s="376"/>
      <c r="AYT6" s="376"/>
      <c r="AYU6" s="376"/>
      <c r="AYV6" s="376"/>
      <c r="AYW6" s="376"/>
      <c r="AYX6" s="376"/>
      <c r="AYY6" s="376"/>
      <c r="AYZ6" s="376"/>
      <c r="AZA6" s="376"/>
      <c r="AZB6" s="376"/>
      <c r="AZC6" s="376"/>
      <c r="AZD6" s="376"/>
      <c r="AZE6" s="376"/>
      <c r="AZF6" s="376"/>
      <c r="AZG6" s="376"/>
      <c r="AZH6" s="376"/>
      <c r="AZI6" s="376"/>
      <c r="AZJ6" s="376"/>
      <c r="AZK6" s="376"/>
      <c r="AZL6" s="376"/>
      <c r="AZM6" s="376"/>
      <c r="AZN6" s="376"/>
      <c r="AZO6" s="376"/>
      <c r="AZP6" s="376"/>
      <c r="AZQ6" s="376"/>
      <c r="AZR6" s="376"/>
      <c r="AZS6" s="376"/>
      <c r="AZT6" s="376"/>
      <c r="AZU6" s="376"/>
      <c r="AZV6" s="376"/>
      <c r="AZW6" s="376"/>
      <c r="AZX6" s="376"/>
      <c r="AZY6" s="376"/>
      <c r="AZZ6" s="376"/>
      <c r="BAA6" s="376"/>
      <c r="BAB6" s="376"/>
      <c r="BAC6" s="376"/>
      <c r="BAD6" s="376"/>
      <c r="BAE6" s="376"/>
      <c r="BAF6" s="376"/>
      <c r="BAG6" s="376"/>
      <c r="BAH6" s="376"/>
      <c r="BAI6" s="376"/>
      <c r="BAJ6" s="376"/>
      <c r="BAK6" s="376"/>
      <c r="BAL6" s="376"/>
      <c r="BAM6" s="376"/>
      <c r="BAN6" s="376"/>
      <c r="BAO6" s="376"/>
      <c r="BAP6" s="376"/>
      <c r="BAQ6" s="376"/>
      <c r="BAR6" s="376"/>
      <c r="BAS6" s="376"/>
      <c r="BAT6" s="376"/>
      <c r="BAU6" s="376"/>
      <c r="BAV6" s="376"/>
      <c r="BAW6" s="376"/>
      <c r="BAX6" s="376"/>
      <c r="BAY6" s="376"/>
      <c r="BAZ6" s="376"/>
      <c r="BBA6" s="376"/>
      <c r="BBB6" s="376"/>
      <c r="BBC6" s="376"/>
      <c r="BBD6" s="376"/>
      <c r="BBE6" s="376"/>
      <c r="BBF6" s="376"/>
      <c r="BBG6" s="376"/>
      <c r="BBH6" s="376"/>
      <c r="BBI6" s="376"/>
      <c r="BBJ6" s="376"/>
      <c r="BBK6" s="376"/>
      <c r="BBL6" s="376"/>
      <c r="BBM6" s="376"/>
      <c r="BBN6" s="376"/>
      <c r="BBO6" s="376"/>
      <c r="BBP6" s="376"/>
      <c r="BBQ6" s="376"/>
      <c r="BBR6" s="376"/>
      <c r="BBS6" s="376"/>
      <c r="BBT6" s="376"/>
      <c r="BBU6" s="376"/>
      <c r="BBV6" s="376"/>
      <c r="BBW6" s="376"/>
      <c r="BBX6" s="376"/>
      <c r="BBY6" s="376"/>
      <c r="BBZ6" s="376"/>
      <c r="BCA6" s="376"/>
      <c r="BCB6" s="376"/>
      <c r="BCC6" s="376"/>
      <c r="BCD6" s="376"/>
      <c r="BCE6" s="376"/>
      <c r="BCF6" s="376"/>
      <c r="BCG6" s="376"/>
      <c r="BCH6" s="376"/>
      <c r="BCI6" s="376"/>
      <c r="BCJ6" s="376"/>
      <c r="BCK6" s="376"/>
      <c r="BCL6" s="376"/>
      <c r="BCM6" s="376"/>
      <c r="BCN6" s="376"/>
      <c r="BCO6" s="376"/>
      <c r="BCP6" s="376"/>
      <c r="BCQ6" s="376"/>
      <c r="BCR6" s="376"/>
      <c r="BCS6" s="376"/>
      <c r="BCT6" s="376"/>
      <c r="BCU6" s="376"/>
      <c r="BCV6" s="376"/>
      <c r="BCW6" s="376"/>
      <c r="BCX6" s="376"/>
      <c r="BCY6" s="376"/>
      <c r="BCZ6" s="376"/>
      <c r="BDA6" s="376"/>
      <c r="BDB6" s="376"/>
      <c r="BDC6" s="376"/>
      <c r="BDD6" s="376"/>
      <c r="BDE6" s="376"/>
      <c r="BDF6" s="376"/>
      <c r="BDG6" s="376"/>
      <c r="BDH6" s="376"/>
      <c r="BDI6" s="376"/>
      <c r="BDJ6" s="376"/>
      <c r="BDK6" s="376"/>
      <c r="BDL6" s="376"/>
      <c r="BDM6" s="376"/>
      <c r="BDN6" s="376"/>
      <c r="BDO6" s="376"/>
      <c r="BDP6" s="376"/>
      <c r="BDQ6" s="376"/>
      <c r="BDR6" s="376"/>
      <c r="BDS6" s="376"/>
      <c r="BDT6" s="376"/>
      <c r="BDU6" s="376"/>
      <c r="BDV6" s="376"/>
      <c r="BDW6" s="376"/>
      <c r="BDX6" s="376"/>
      <c r="BDY6" s="376"/>
      <c r="BDZ6" s="376"/>
      <c r="BEA6" s="376"/>
      <c r="BEB6" s="376"/>
      <c r="BEC6" s="376"/>
      <c r="BED6" s="376"/>
      <c r="BEE6" s="376"/>
      <c r="BEF6" s="376"/>
      <c r="BEG6" s="376"/>
      <c r="BEH6" s="376"/>
      <c r="BEI6" s="376"/>
      <c r="BEJ6" s="376"/>
      <c r="BEK6" s="376"/>
      <c r="BEL6" s="376"/>
      <c r="BEM6" s="376"/>
      <c r="BEN6" s="376"/>
      <c r="BEO6" s="376"/>
      <c r="BEP6" s="376"/>
      <c r="BEQ6" s="376"/>
      <c r="BER6" s="376"/>
      <c r="BES6" s="376"/>
      <c r="BET6" s="376"/>
      <c r="BEU6" s="376"/>
      <c r="BEV6" s="376"/>
      <c r="BEW6" s="376"/>
      <c r="BEX6" s="376"/>
      <c r="BEY6" s="376"/>
      <c r="BEZ6" s="376"/>
      <c r="BFA6" s="376"/>
      <c r="BFB6" s="376"/>
      <c r="BFC6" s="376"/>
      <c r="BFD6" s="376"/>
      <c r="BFE6" s="376"/>
      <c r="BFF6" s="376"/>
      <c r="BFG6" s="376"/>
      <c r="BFH6" s="376"/>
      <c r="BFI6" s="376"/>
      <c r="BFJ6" s="376"/>
      <c r="BFK6" s="376"/>
      <c r="BFL6" s="376"/>
      <c r="BFM6" s="376"/>
      <c r="BFN6" s="376"/>
      <c r="BFO6" s="376"/>
      <c r="BFP6" s="376"/>
      <c r="BFQ6" s="376"/>
      <c r="BFR6" s="376"/>
      <c r="BFS6" s="376"/>
      <c r="BFT6" s="376"/>
      <c r="BFU6" s="376"/>
      <c r="BFV6" s="376"/>
      <c r="BFW6" s="376"/>
      <c r="BFX6" s="376"/>
      <c r="BFY6" s="376"/>
      <c r="BFZ6" s="376"/>
      <c r="BGA6" s="376"/>
      <c r="BGB6" s="376"/>
      <c r="BGC6" s="376"/>
      <c r="BGD6" s="376"/>
      <c r="BGE6" s="376"/>
      <c r="BGF6" s="376"/>
      <c r="BGG6" s="376"/>
      <c r="BGH6" s="376"/>
      <c r="BGI6" s="376"/>
      <c r="BGJ6" s="376"/>
      <c r="BGK6" s="376"/>
      <c r="BGL6" s="376"/>
      <c r="BGM6" s="376"/>
      <c r="BGN6" s="376"/>
      <c r="BGO6" s="376"/>
      <c r="BGP6" s="376"/>
      <c r="BGQ6" s="376"/>
      <c r="BGR6" s="376"/>
      <c r="BGS6" s="376"/>
      <c r="BGT6" s="376"/>
      <c r="BGU6" s="376"/>
      <c r="BGV6" s="376"/>
      <c r="BGW6" s="376"/>
      <c r="BGX6" s="376"/>
      <c r="BGY6" s="376"/>
      <c r="BGZ6" s="376"/>
      <c r="BHA6" s="376"/>
      <c r="BHB6" s="376"/>
      <c r="BHC6" s="376"/>
      <c r="BHD6" s="376"/>
      <c r="BHE6" s="376"/>
      <c r="BHF6" s="376"/>
      <c r="BHG6" s="376"/>
      <c r="BHH6" s="376"/>
      <c r="BHI6" s="376"/>
      <c r="BHJ6" s="376"/>
      <c r="BHK6" s="376"/>
      <c r="BHL6" s="376"/>
      <c r="BHM6" s="376"/>
      <c r="BHN6" s="376"/>
      <c r="BHO6" s="376"/>
      <c r="BHP6" s="376"/>
      <c r="BHQ6" s="376"/>
      <c r="BHR6" s="376"/>
      <c r="BHS6" s="376"/>
      <c r="BHT6" s="376"/>
      <c r="BHU6" s="376"/>
      <c r="BHV6" s="376"/>
      <c r="BHW6" s="376"/>
      <c r="BHX6" s="376"/>
      <c r="BHY6" s="376"/>
      <c r="BHZ6" s="376"/>
      <c r="BIA6" s="376"/>
      <c r="BIB6" s="376"/>
      <c r="BIC6" s="376"/>
      <c r="BID6" s="376"/>
      <c r="BIE6" s="376"/>
      <c r="BIF6" s="376"/>
      <c r="BIG6" s="376"/>
      <c r="BIH6" s="376"/>
      <c r="BII6" s="376"/>
      <c r="BIJ6" s="376"/>
      <c r="BIK6" s="376"/>
      <c r="BIL6" s="376"/>
      <c r="BIM6" s="376"/>
      <c r="BIN6" s="376"/>
      <c r="BIO6" s="376"/>
      <c r="BIP6" s="376"/>
      <c r="BIQ6" s="376"/>
      <c r="BIR6" s="376"/>
      <c r="BIS6" s="376"/>
      <c r="BIT6" s="376"/>
      <c r="BIU6" s="376"/>
      <c r="BIV6" s="376"/>
      <c r="BIW6" s="376"/>
      <c r="BIX6" s="376"/>
      <c r="BIY6" s="376"/>
      <c r="BIZ6" s="376"/>
      <c r="BJA6" s="376"/>
      <c r="BJB6" s="376"/>
      <c r="BJC6" s="376"/>
      <c r="BJD6" s="376"/>
      <c r="BJE6" s="376"/>
      <c r="BJF6" s="376"/>
      <c r="BJG6" s="376"/>
      <c r="BJH6" s="376"/>
      <c r="BJI6" s="376"/>
      <c r="BJJ6" s="376"/>
      <c r="BJK6" s="376"/>
      <c r="BJL6" s="376"/>
      <c r="BJM6" s="376"/>
      <c r="BJN6" s="376"/>
      <c r="BJO6" s="376"/>
      <c r="BJP6" s="376"/>
      <c r="BJQ6" s="376"/>
      <c r="BJR6" s="376"/>
      <c r="BJS6" s="376"/>
      <c r="BJT6" s="376"/>
      <c r="BJU6" s="376"/>
      <c r="BJV6" s="376"/>
      <c r="BJW6" s="376"/>
      <c r="BJX6" s="376"/>
      <c r="BJY6" s="376"/>
      <c r="BJZ6" s="376"/>
      <c r="BKA6" s="376"/>
      <c r="BKB6" s="376"/>
      <c r="BKC6" s="376"/>
      <c r="BKD6" s="376"/>
      <c r="BKE6" s="376"/>
      <c r="BKF6" s="376"/>
      <c r="BKG6" s="376"/>
      <c r="BKH6" s="376"/>
      <c r="BKI6" s="376"/>
      <c r="BKJ6" s="376"/>
      <c r="BKK6" s="376"/>
      <c r="BKL6" s="376"/>
      <c r="BKM6" s="376"/>
      <c r="BKN6" s="376"/>
      <c r="BKO6" s="376"/>
      <c r="BKP6" s="376"/>
      <c r="BKQ6" s="376"/>
      <c r="BKR6" s="376"/>
      <c r="BKS6" s="376"/>
      <c r="BKT6" s="376"/>
      <c r="BKU6" s="376"/>
      <c r="BKV6" s="376"/>
      <c r="BKW6" s="376"/>
      <c r="BKX6" s="376"/>
      <c r="BKY6" s="376"/>
      <c r="BKZ6" s="376"/>
      <c r="BLA6" s="376"/>
      <c r="BLB6" s="376"/>
      <c r="BLC6" s="376"/>
      <c r="BLD6" s="376"/>
      <c r="BLE6" s="376"/>
      <c r="BLF6" s="376"/>
      <c r="BLG6" s="376"/>
      <c r="BLH6" s="376"/>
      <c r="BLI6" s="376"/>
      <c r="BLJ6" s="376"/>
      <c r="BLK6" s="376"/>
      <c r="BLL6" s="376"/>
      <c r="BLM6" s="376"/>
      <c r="BLN6" s="376"/>
      <c r="BLO6" s="376"/>
      <c r="BLP6" s="376"/>
      <c r="BLQ6" s="376"/>
      <c r="BLR6" s="376"/>
      <c r="BLS6" s="376"/>
      <c r="BLT6" s="376"/>
      <c r="BLU6" s="376"/>
      <c r="BLV6" s="376"/>
      <c r="BLW6" s="376"/>
      <c r="BLX6" s="376"/>
      <c r="BLY6" s="376"/>
      <c r="BLZ6" s="376"/>
      <c r="BMA6" s="376"/>
      <c r="BMB6" s="376"/>
      <c r="BMC6" s="376"/>
      <c r="BMD6" s="376"/>
      <c r="BME6" s="376"/>
      <c r="BMF6" s="376"/>
      <c r="BMG6" s="376"/>
      <c r="BMH6" s="376"/>
      <c r="BMI6" s="376"/>
      <c r="BMJ6" s="376"/>
      <c r="BMK6" s="376"/>
      <c r="BML6" s="376"/>
      <c r="BMM6" s="376"/>
      <c r="BMN6" s="376"/>
      <c r="BMO6" s="376"/>
      <c r="BMP6" s="376"/>
      <c r="BMQ6" s="376"/>
      <c r="BMR6" s="376"/>
      <c r="BMS6" s="376"/>
      <c r="BMT6" s="376"/>
      <c r="BMU6" s="376"/>
      <c r="BMV6" s="376"/>
      <c r="BMW6" s="376"/>
      <c r="BMX6" s="376"/>
      <c r="BMY6" s="376"/>
      <c r="BMZ6" s="376"/>
      <c r="BNA6" s="376"/>
      <c r="BNB6" s="376"/>
      <c r="BNC6" s="376"/>
      <c r="BND6" s="376"/>
      <c r="BNE6" s="376"/>
      <c r="BNF6" s="376"/>
      <c r="BNG6" s="376"/>
      <c r="BNH6" s="376"/>
      <c r="BNI6" s="376"/>
      <c r="BNJ6" s="376"/>
      <c r="BNK6" s="376"/>
      <c r="BNL6" s="376"/>
      <c r="BNM6" s="376"/>
      <c r="BNN6" s="376"/>
      <c r="BNO6" s="376"/>
      <c r="BNP6" s="376"/>
      <c r="BNQ6" s="376"/>
      <c r="BNR6" s="376"/>
      <c r="BNS6" s="376"/>
      <c r="BNT6" s="376"/>
      <c r="BNU6" s="376"/>
      <c r="BNV6" s="376"/>
      <c r="BNW6" s="376"/>
      <c r="BNX6" s="376"/>
      <c r="BNY6" s="376"/>
      <c r="BNZ6" s="376"/>
      <c r="BOA6" s="376"/>
      <c r="BOB6" s="376"/>
      <c r="BOC6" s="376"/>
      <c r="BOD6" s="376"/>
      <c r="BOE6" s="376"/>
      <c r="BOF6" s="376"/>
      <c r="BOG6" s="376"/>
      <c r="BOH6" s="376"/>
      <c r="BOI6" s="376"/>
      <c r="BOJ6" s="376"/>
      <c r="BOK6" s="376"/>
      <c r="BOL6" s="376"/>
      <c r="BOM6" s="376"/>
      <c r="BON6" s="376"/>
      <c r="BOO6" s="376"/>
      <c r="BOP6" s="376"/>
      <c r="BOQ6" s="376"/>
      <c r="BOR6" s="376"/>
      <c r="BOS6" s="376"/>
      <c r="BOT6" s="376"/>
      <c r="BOU6" s="376"/>
      <c r="BOV6" s="376"/>
      <c r="BOW6" s="376"/>
      <c r="BOX6" s="376"/>
      <c r="BOY6" s="376"/>
      <c r="BOZ6" s="376"/>
      <c r="BPA6" s="376"/>
      <c r="BPB6" s="376"/>
      <c r="BPC6" s="376"/>
      <c r="BPD6" s="376"/>
      <c r="BPE6" s="376"/>
      <c r="BPF6" s="376"/>
      <c r="BPG6" s="376"/>
      <c r="BPH6" s="376"/>
      <c r="BPI6" s="376"/>
      <c r="BPJ6" s="376"/>
      <c r="BPK6" s="376"/>
      <c r="BPL6" s="376"/>
      <c r="BPM6" s="376"/>
      <c r="BPN6" s="376"/>
      <c r="BPO6" s="376"/>
      <c r="BPP6" s="376"/>
      <c r="BPQ6" s="376"/>
      <c r="BPR6" s="376"/>
      <c r="BPS6" s="376"/>
      <c r="BPT6" s="376"/>
      <c r="BPU6" s="376"/>
      <c r="BPV6" s="376"/>
      <c r="BPW6" s="376"/>
      <c r="BPX6" s="376"/>
      <c r="BPY6" s="376"/>
      <c r="BPZ6" s="376"/>
      <c r="BQA6" s="376"/>
      <c r="BQB6" s="376"/>
      <c r="BQC6" s="376"/>
      <c r="BQD6" s="376"/>
      <c r="BQE6" s="376"/>
      <c r="BQF6" s="376"/>
      <c r="BQG6" s="376"/>
      <c r="BQH6" s="376"/>
      <c r="BQI6" s="376"/>
      <c r="BQJ6" s="376"/>
      <c r="BQK6" s="376"/>
      <c r="BQL6" s="376"/>
      <c r="BQM6" s="376"/>
      <c r="BQN6" s="376"/>
      <c r="BQO6" s="376"/>
      <c r="BQP6" s="376"/>
      <c r="BQQ6" s="376"/>
      <c r="BQR6" s="376"/>
      <c r="BQS6" s="376"/>
      <c r="BQT6" s="376"/>
      <c r="BQU6" s="376"/>
      <c r="BQV6" s="376"/>
      <c r="BQW6" s="376"/>
      <c r="BQX6" s="376"/>
      <c r="BQY6" s="376"/>
      <c r="BQZ6" s="376"/>
      <c r="BRA6" s="376"/>
      <c r="BRB6" s="376"/>
      <c r="BRC6" s="376"/>
      <c r="BRD6" s="376"/>
      <c r="BRE6" s="376"/>
      <c r="BRF6" s="376"/>
      <c r="BRG6" s="376"/>
      <c r="BRH6" s="376"/>
      <c r="BRI6" s="376"/>
      <c r="BRJ6" s="376"/>
      <c r="BRK6" s="376"/>
      <c r="BRL6" s="376"/>
      <c r="BRM6" s="376"/>
      <c r="BRN6" s="376"/>
      <c r="BRO6" s="376"/>
      <c r="BRP6" s="376"/>
      <c r="BRQ6" s="376"/>
      <c r="BRR6" s="376"/>
      <c r="BRS6" s="376"/>
      <c r="BRT6" s="376"/>
      <c r="BRU6" s="376"/>
      <c r="BRV6" s="376"/>
      <c r="BRW6" s="376"/>
      <c r="BRX6" s="376"/>
      <c r="BRY6" s="376"/>
      <c r="BRZ6" s="376"/>
      <c r="BSA6" s="376"/>
      <c r="BSB6" s="376"/>
      <c r="BSC6" s="376"/>
      <c r="BSD6" s="376"/>
      <c r="BSE6" s="376"/>
      <c r="BSF6" s="376"/>
      <c r="BSG6" s="376"/>
      <c r="BSH6" s="376"/>
      <c r="BSI6" s="376"/>
      <c r="BSJ6" s="376"/>
      <c r="BSK6" s="376"/>
      <c r="BSL6" s="376"/>
      <c r="BSM6" s="376"/>
      <c r="BSN6" s="376"/>
      <c r="BSO6" s="376"/>
      <c r="BSP6" s="376"/>
      <c r="BSQ6" s="376"/>
      <c r="BSR6" s="376"/>
      <c r="BSS6" s="376"/>
      <c r="BST6" s="376"/>
      <c r="BSU6" s="376"/>
      <c r="BSV6" s="376"/>
      <c r="BSW6" s="376"/>
      <c r="BSX6" s="376"/>
      <c r="BSY6" s="376"/>
      <c r="BSZ6" s="376"/>
      <c r="BTA6" s="376"/>
      <c r="BTB6" s="376"/>
      <c r="BTC6" s="376"/>
      <c r="BTD6" s="376"/>
      <c r="BTE6" s="376"/>
      <c r="BTF6" s="376"/>
      <c r="BTG6" s="376"/>
      <c r="BTH6" s="376"/>
      <c r="BTI6" s="376"/>
      <c r="BTJ6" s="376"/>
      <c r="BTK6" s="376"/>
      <c r="BTL6" s="376"/>
      <c r="BTM6" s="376"/>
      <c r="BTN6" s="376"/>
      <c r="BTO6" s="376"/>
      <c r="BTP6" s="376"/>
      <c r="BTQ6" s="376"/>
      <c r="BTR6" s="376"/>
      <c r="BTS6" s="376"/>
      <c r="BTT6" s="376"/>
      <c r="BTU6" s="376"/>
      <c r="BTV6" s="376"/>
      <c r="BTW6" s="376"/>
      <c r="BTX6" s="376"/>
      <c r="BTY6" s="376"/>
      <c r="BTZ6" s="376"/>
      <c r="BUA6" s="376"/>
      <c r="BUB6" s="376"/>
      <c r="BUC6" s="376"/>
      <c r="BUD6" s="376"/>
      <c r="BUE6" s="376"/>
      <c r="BUF6" s="376"/>
      <c r="BUG6" s="376"/>
      <c r="BUH6" s="376"/>
      <c r="BUI6" s="376"/>
      <c r="BUJ6" s="376"/>
      <c r="BUK6" s="376"/>
      <c r="BUL6" s="376"/>
      <c r="BUM6" s="376"/>
      <c r="BUN6" s="376"/>
      <c r="BUO6" s="376"/>
      <c r="BUP6" s="376"/>
      <c r="BUQ6" s="376"/>
      <c r="BUR6" s="376"/>
      <c r="BUS6" s="376"/>
      <c r="BUT6" s="376"/>
      <c r="BUU6" s="376"/>
      <c r="BUV6" s="376"/>
      <c r="BUW6" s="376"/>
      <c r="BUX6" s="376"/>
      <c r="BUY6" s="376"/>
      <c r="BUZ6" s="376"/>
      <c r="BVA6" s="376"/>
      <c r="BVB6" s="376"/>
      <c r="BVC6" s="376"/>
      <c r="BVD6" s="376"/>
      <c r="BVE6" s="376"/>
      <c r="BVF6" s="376"/>
      <c r="BVG6" s="376"/>
      <c r="BVH6" s="376"/>
      <c r="BVI6" s="376"/>
      <c r="BVJ6" s="376"/>
      <c r="BVK6" s="376"/>
      <c r="BVL6" s="376"/>
      <c r="BVM6" s="376"/>
      <c r="BVN6" s="376"/>
      <c r="BVO6" s="376"/>
      <c r="BVP6" s="376"/>
      <c r="BVQ6" s="376"/>
      <c r="BVR6" s="376"/>
      <c r="BVS6" s="376"/>
      <c r="BVT6" s="376"/>
      <c r="BVU6" s="376"/>
      <c r="BVV6" s="376"/>
      <c r="BVW6" s="376"/>
      <c r="BVX6" s="376"/>
      <c r="BVY6" s="376"/>
      <c r="BVZ6" s="376"/>
      <c r="BWA6" s="376"/>
      <c r="BWB6" s="376"/>
      <c r="BWC6" s="376"/>
      <c r="BWD6" s="376"/>
      <c r="BWE6" s="376"/>
      <c r="BWF6" s="376"/>
      <c r="BWG6" s="376"/>
      <c r="BWH6" s="376"/>
      <c r="BWI6" s="376"/>
      <c r="BWJ6" s="376"/>
      <c r="BWK6" s="376"/>
      <c r="BWL6" s="376"/>
      <c r="BWM6" s="376"/>
      <c r="BWN6" s="376"/>
      <c r="BWO6" s="376"/>
      <c r="BWP6" s="376"/>
      <c r="BWQ6" s="376"/>
      <c r="BWR6" s="376"/>
      <c r="BWS6" s="376"/>
      <c r="BWT6" s="376"/>
      <c r="BWU6" s="376"/>
      <c r="BWV6" s="376"/>
      <c r="BWW6" s="376"/>
      <c r="BWX6" s="376"/>
      <c r="BWY6" s="376"/>
      <c r="BWZ6" s="376"/>
      <c r="BXA6" s="376"/>
      <c r="BXB6" s="376"/>
      <c r="BXC6" s="376"/>
      <c r="BXD6" s="376"/>
      <c r="BXE6" s="376"/>
      <c r="BXF6" s="376"/>
      <c r="BXG6" s="376"/>
      <c r="BXH6" s="376"/>
      <c r="BXI6" s="376"/>
      <c r="BXJ6" s="376"/>
      <c r="BXK6" s="376"/>
      <c r="BXL6" s="376"/>
      <c r="BXM6" s="376"/>
      <c r="BXN6" s="376"/>
      <c r="BXO6" s="376"/>
      <c r="BXP6" s="376"/>
      <c r="BXQ6" s="376"/>
      <c r="BXR6" s="376"/>
      <c r="BXS6" s="376"/>
      <c r="BXT6" s="376"/>
      <c r="BXU6" s="376"/>
      <c r="BXV6" s="376"/>
      <c r="BXW6" s="376"/>
      <c r="BXX6" s="376"/>
      <c r="BXY6" s="376"/>
      <c r="BXZ6" s="376"/>
      <c r="BYA6" s="376"/>
      <c r="BYB6" s="376"/>
      <c r="BYC6" s="376"/>
      <c r="BYD6" s="376"/>
      <c r="BYE6" s="376"/>
      <c r="BYF6" s="376"/>
      <c r="BYG6" s="376"/>
      <c r="BYH6" s="376"/>
      <c r="BYI6" s="376"/>
      <c r="BYJ6" s="376"/>
      <c r="BYK6" s="376"/>
      <c r="BYL6" s="376"/>
      <c r="BYM6" s="376"/>
      <c r="BYN6" s="376"/>
      <c r="BYO6" s="376"/>
      <c r="BYP6" s="376"/>
      <c r="BYQ6" s="376"/>
      <c r="BYR6" s="376"/>
      <c r="BYS6" s="376"/>
      <c r="BYT6" s="376"/>
      <c r="BYU6" s="376"/>
      <c r="BYV6" s="376"/>
      <c r="BYW6" s="376"/>
      <c r="BYX6" s="376"/>
      <c r="BYY6" s="376"/>
      <c r="BYZ6" s="376"/>
      <c r="BZA6" s="376"/>
      <c r="BZB6" s="376"/>
      <c r="BZC6" s="376"/>
      <c r="BZD6" s="376"/>
      <c r="BZE6" s="376"/>
      <c r="BZF6" s="376"/>
      <c r="BZG6" s="376"/>
      <c r="BZH6" s="376"/>
      <c r="BZI6" s="376"/>
      <c r="BZJ6" s="376"/>
      <c r="BZK6" s="376"/>
      <c r="BZL6" s="376"/>
      <c r="BZM6" s="376"/>
      <c r="BZN6" s="376"/>
      <c r="BZO6" s="376"/>
      <c r="BZP6" s="376"/>
      <c r="BZQ6" s="376"/>
      <c r="BZR6" s="376"/>
      <c r="BZS6" s="376"/>
      <c r="BZT6" s="376"/>
      <c r="BZU6" s="376"/>
      <c r="BZV6" s="376"/>
      <c r="BZW6" s="376"/>
      <c r="BZX6" s="376"/>
      <c r="BZY6" s="376"/>
      <c r="BZZ6" s="376"/>
      <c r="CAA6" s="376"/>
      <c r="CAB6" s="376"/>
      <c r="CAC6" s="376"/>
      <c r="CAD6" s="376"/>
      <c r="CAE6" s="376"/>
      <c r="CAF6" s="376"/>
      <c r="CAG6" s="376"/>
      <c r="CAH6" s="376"/>
      <c r="CAI6" s="376"/>
      <c r="CAJ6" s="376"/>
      <c r="CAK6" s="376"/>
      <c r="CAL6" s="376"/>
      <c r="CAM6" s="376"/>
      <c r="CAN6" s="376"/>
      <c r="CAO6" s="376"/>
      <c r="CAP6" s="376"/>
      <c r="CAQ6" s="376"/>
      <c r="CAR6" s="376"/>
      <c r="CAS6" s="376"/>
      <c r="CAT6" s="376"/>
      <c r="CAU6" s="376"/>
      <c r="CAV6" s="376"/>
      <c r="CAW6" s="376"/>
      <c r="CAX6" s="376"/>
      <c r="CAY6" s="376"/>
      <c r="CAZ6" s="376"/>
      <c r="CBA6" s="376"/>
      <c r="CBB6" s="376"/>
      <c r="CBC6" s="376"/>
      <c r="CBD6" s="376"/>
      <c r="CBE6" s="376"/>
      <c r="CBF6" s="376"/>
      <c r="CBG6" s="376"/>
      <c r="CBH6" s="376"/>
      <c r="CBI6" s="376"/>
      <c r="CBJ6" s="376"/>
      <c r="CBK6" s="376"/>
      <c r="CBL6" s="376"/>
      <c r="CBM6" s="376"/>
      <c r="CBN6" s="376"/>
      <c r="CBO6" s="376"/>
      <c r="CBP6" s="376"/>
      <c r="CBQ6" s="376"/>
      <c r="CBR6" s="376"/>
      <c r="CBS6" s="376"/>
      <c r="CBT6" s="376"/>
      <c r="CBU6" s="376"/>
      <c r="CBV6" s="376"/>
      <c r="CBW6" s="376"/>
      <c r="CBX6" s="376"/>
      <c r="CBY6" s="376"/>
      <c r="CBZ6" s="376"/>
      <c r="CCA6" s="376"/>
      <c r="CCB6" s="376"/>
      <c r="CCC6" s="376"/>
      <c r="CCD6" s="376"/>
      <c r="CCE6" s="376"/>
      <c r="CCF6" s="376"/>
      <c r="CCG6" s="376"/>
      <c r="CCH6" s="376"/>
      <c r="CCI6" s="376"/>
      <c r="CCJ6" s="376"/>
      <c r="CCK6" s="376"/>
      <c r="CCL6" s="376"/>
      <c r="CCM6" s="376"/>
      <c r="CCN6" s="376"/>
      <c r="CCO6" s="376"/>
      <c r="CCP6" s="376"/>
      <c r="CCQ6" s="376"/>
      <c r="CCR6" s="376"/>
      <c r="CCS6" s="376"/>
      <c r="CCT6" s="376"/>
      <c r="CCU6" s="376"/>
      <c r="CCV6" s="376"/>
      <c r="CCW6" s="376"/>
      <c r="CCX6" s="376"/>
      <c r="CCY6" s="376"/>
      <c r="CCZ6" s="376"/>
      <c r="CDA6" s="376"/>
      <c r="CDB6" s="376"/>
      <c r="CDC6" s="376"/>
      <c r="CDD6" s="376"/>
      <c r="CDE6" s="376"/>
      <c r="CDF6" s="376"/>
      <c r="CDG6" s="376"/>
      <c r="CDH6" s="376"/>
      <c r="CDI6" s="376"/>
      <c r="CDJ6" s="376"/>
      <c r="CDK6" s="376"/>
      <c r="CDL6" s="376"/>
      <c r="CDM6" s="376"/>
      <c r="CDN6" s="376"/>
      <c r="CDO6" s="376"/>
      <c r="CDP6" s="376"/>
      <c r="CDQ6" s="376"/>
      <c r="CDR6" s="376"/>
      <c r="CDS6" s="376"/>
      <c r="CDT6" s="376"/>
      <c r="CDU6" s="376"/>
      <c r="CDV6" s="376"/>
      <c r="CDW6" s="376"/>
      <c r="CDX6" s="376"/>
      <c r="CDY6" s="376"/>
      <c r="CDZ6" s="376"/>
      <c r="CEA6" s="376"/>
      <c r="CEB6" s="376"/>
      <c r="CEC6" s="376"/>
      <c r="CED6" s="376"/>
      <c r="CEE6" s="376"/>
      <c r="CEF6" s="376"/>
      <c r="CEG6" s="376"/>
      <c r="CEH6" s="376"/>
      <c r="CEI6" s="376"/>
      <c r="CEJ6" s="376"/>
      <c r="CEK6" s="376"/>
      <c r="CEL6" s="376"/>
      <c r="CEM6" s="376"/>
      <c r="CEN6" s="376"/>
      <c r="CEO6" s="376"/>
      <c r="CEP6" s="376"/>
      <c r="CEQ6" s="376"/>
      <c r="CER6" s="376"/>
      <c r="CES6" s="376"/>
      <c r="CET6" s="376"/>
      <c r="CEU6" s="376"/>
      <c r="CEV6" s="376"/>
      <c r="CEW6" s="376"/>
      <c r="CEX6" s="376"/>
      <c r="CEY6" s="376"/>
      <c r="CEZ6" s="376"/>
      <c r="CFA6" s="376"/>
      <c r="CFB6" s="376"/>
      <c r="CFC6" s="376"/>
      <c r="CFD6" s="376"/>
      <c r="CFE6" s="376"/>
      <c r="CFF6" s="376"/>
      <c r="CFG6" s="376"/>
      <c r="CFH6" s="376"/>
      <c r="CFI6" s="376"/>
      <c r="CFJ6" s="376"/>
      <c r="CFK6" s="376"/>
      <c r="CFL6" s="376"/>
      <c r="CFM6" s="376"/>
      <c r="CFN6" s="376"/>
      <c r="CFO6" s="376"/>
      <c r="CFP6" s="376"/>
      <c r="CFQ6" s="376"/>
      <c r="CFR6" s="376"/>
      <c r="CFS6" s="376"/>
      <c r="CFT6" s="376"/>
      <c r="CFU6" s="376"/>
      <c r="CFV6" s="376"/>
      <c r="CFW6" s="376"/>
      <c r="CFX6" s="376"/>
      <c r="CFY6" s="376"/>
      <c r="CFZ6" s="376"/>
      <c r="CGA6" s="376"/>
      <c r="CGB6" s="376"/>
      <c r="CGC6" s="376"/>
      <c r="CGD6" s="376"/>
      <c r="CGE6" s="376"/>
      <c r="CGF6" s="376"/>
      <c r="CGG6" s="376"/>
      <c r="CGH6" s="376"/>
      <c r="CGI6" s="376"/>
      <c r="CGJ6" s="376"/>
      <c r="CGK6" s="376"/>
      <c r="CGL6" s="376"/>
      <c r="CGM6" s="376"/>
      <c r="CGN6" s="376"/>
      <c r="CGO6" s="376"/>
      <c r="CGP6" s="376"/>
      <c r="CGQ6" s="376"/>
      <c r="CGR6" s="376"/>
      <c r="CGS6" s="376"/>
      <c r="CGT6" s="376"/>
      <c r="CGU6" s="376"/>
      <c r="CGV6" s="376"/>
      <c r="CGW6" s="376"/>
      <c r="CGX6" s="376"/>
      <c r="CGY6" s="376"/>
      <c r="CGZ6" s="376"/>
      <c r="CHA6" s="376"/>
      <c r="CHB6" s="376"/>
      <c r="CHC6" s="376"/>
      <c r="CHD6" s="376"/>
      <c r="CHE6" s="376"/>
      <c r="CHF6" s="376"/>
      <c r="CHG6" s="376"/>
      <c r="CHH6" s="376"/>
      <c r="CHI6" s="376"/>
      <c r="CHJ6" s="376"/>
      <c r="CHK6" s="376"/>
      <c r="CHL6" s="376"/>
      <c r="CHM6" s="376"/>
      <c r="CHN6" s="376"/>
      <c r="CHO6" s="376"/>
      <c r="CHP6" s="376"/>
      <c r="CHQ6" s="376"/>
      <c r="CHR6" s="376"/>
      <c r="CHS6" s="376"/>
      <c r="CHT6" s="376"/>
      <c r="CHU6" s="376"/>
      <c r="CHV6" s="376"/>
      <c r="CHW6" s="376"/>
      <c r="CHX6" s="376"/>
      <c r="CHY6" s="376"/>
      <c r="CHZ6" s="376"/>
      <c r="CIA6" s="376"/>
      <c r="CIB6" s="376"/>
      <c r="CIC6" s="376"/>
      <c r="CID6" s="376"/>
      <c r="CIE6" s="376"/>
      <c r="CIF6" s="376"/>
      <c r="CIG6" s="376"/>
      <c r="CIH6" s="376"/>
      <c r="CII6" s="376"/>
      <c r="CIJ6" s="376"/>
      <c r="CIK6" s="376"/>
      <c r="CIL6" s="376"/>
      <c r="CIM6" s="376"/>
      <c r="CIN6" s="376"/>
      <c r="CIO6" s="376"/>
      <c r="CIP6" s="376"/>
      <c r="CIQ6" s="376"/>
      <c r="CIR6" s="376"/>
      <c r="CIS6" s="376"/>
      <c r="CIT6" s="376"/>
      <c r="CIU6" s="376"/>
      <c r="CIV6" s="376"/>
      <c r="CIW6" s="376"/>
      <c r="CIX6" s="376"/>
      <c r="CIY6" s="376"/>
      <c r="CIZ6" s="376"/>
      <c r="CJA6" s="376"/>
      <c r="CJB6" s="376"/>
      <c r="CJC6" s="376"/>
      <c r="CJD6" s="376"/>
      <c r="CJE6" s="376"/>
      <c r="CJF6" s="376"/>
      <c r="CJG6" s="376"/>
      <c r="CJH6" s="376"/>
      <c r="CJI6" s="376"/>
      <c r="CJJ6" s="376"/>
      <c r="CJK6" s="376"/>
      <c r="CJL6" s="376"/>
      <c r="CJM6" s="376"/>
      <c r="CJN6" s="376"/>
      <c r="CJO6" s="376"/>
      <c r="CJP6" s="376"/>
      <c r="CJQ6" s="376"/>
      <c r="CJR6" s="376"/>
      <c r="CJS6" s="376"/>
      <c r="CJT6" s="376"/>
      <c r="CJU6" s="376"/>
      <c r="CJV6" s="376"/>
      <c r="CJW6" s="376"/>
      <c r="CJX6" s="376"/>
      <c r="CJY6" s="376"/>
      <c r="CJZ6" s="376"/>
      <c r="CKA6" s="376"/>
      <c r="CKB6" s="376"/>
      <c r="CKC6" s="376"/>
      <c r="CKD6" s="376"/>
      <c r="CKE6" s="376"/>
      <c r="CKF6" s="376"/>
      <c r="CKG6" s="376"/>
      <c r="CKH6" s="376"/>
      <c r="CKI6" s="376"/>
      <c r="CKJ6" s="376"/>
      <c r="CKK6" s="376"/>
      <c r="CKL6" s="376"/>
      <c r="CKM6" s="376"/>
      <c r="CKN6" s="376"/>
      <c r="CKO6" s="376"/>
      <c r="CKP6" s="376"/>
      <c r="CKQ6" s="376"/>
      <c r="CKR6" s="376"/>
      <c r="CKS6" s="376"/>
      <c r="CKT6" s="376"/>
      <c r="CKU6" s="376"/>
      <c r="CKV6" s="376"/>
      <c r="CKW6" s="376"/>
      <c r="CKX6" s="376"/>
      <c r="CKY6" s="376"/>
      <c r="CKZ6" s="376"/>
      <c r="CLA6" s="376"/>
      <c r="CLB6" s="376"/>
      <c r="CLC6" s="376"/>
      <c r="CLD6" s="376"/>
      <c r="CLE6" s="376"/>
      <c r="CLF6" s="376"/>
      <c r="CLG6" s="376"/>
      <c r="CLH6" s="376"/>
      <c r="CLI6" s="376"/>
      <c r="CLJ6" s="376"/>
      <c r="CLK6" s="376"/>
      <c r="CLL6" s="376"/>
      <c r="CLM6" s="376"/>
      <c r="CLN6" s="376"/>
      <c r="CLO6" s="376"/>
      <c r="CLP6" s="376"/>
      <c r="CLQ6" s="376"/>
      <c r="CLR6" s="376"/>
      <c r="CLS6" s="376"/>
      <c r="CLT6" s="376"/>
      <c r="CLU6" s="376"/>
      <c r="CLV6" s="376"/>
      <c r="CLW6" s="376"/>
      <c r="CLX6" s="376"/>
      <c r="CLY6" s="376"/>
      <c r="CLZ6" s="376"/>
      <c r="CMA6" s="376"/>
      <c r="CMB6" s="376"/>
      <c r="CMC6" s="376"/>
      <c r="CMD6" s="376"/>
      <c r="CME6" s="376"/>
      <c r="CMF6" s="376"/>
      <c r="CMG6" s="376"/>
      <c r="CMH6" s="376"/>
      <c r="CMI6" s="376"/>
      <c r="CMJ6" s="376"/>
      <c r="CMK6" s="376"/>
      <c r="CML6" s="376"/>
      <c r="CMM6" s="376"/>
      <c r="CMN6" s="376"/>
      <c r="CMO6" s="376"/>
      <c r="CMP6" s="376"/>
      <c r="CMQ6" s="376"/>
      <c r="CMR6" s="376"/>
      <c r="CMS6" s="376"/>
      <c r="CMT6" s="376"/>
      <c r="CMU6" s="376"/>
      <c r="CMV6" s="376"/>
      <c r="CMW6" s="376"/>
      <c r="CMX6" s="376"/>
      <c r="CMY6" s="376"/>
      <c r="CMZ6" s="376"/>
      <c r="CNA6" s="376"/>
      <c r="CNB6" s="376"/>
      <c r="CNC6" s="376"/>
      <c r="CND6" s="376"/>
      <c r="CNE6" s="376"/>
      <c r="CNF6" s="376"/>
      <c r="CNG6" s="376"/>
      <c r="CNH6" s="376"/>
      <c r="CNI6" s="376"/>
      <c r="CNJ6" s="376"/>
      <c r="CNK6" s="376"/>
      <c r="CNL6" s="376"/>
      <c r="CNM6" s="376"/>
      <c r="CNN6" s="376"/>
      <c r="CNO6" s="376"/>
      <c r="CNP6" s="376"/>
      <c r="CNQ6" s="376"/>
      <c r="CNR6" s="376"/>
      <c r="CNS6" s="376"/>
      <c r="CNT6" s="376"/>
      <c r="CNU6" s="376"/>
      <c r="CNV6" s="376"/>
      <c r="CNW6" s="376"/>
      <c r="CNX6" s="376"/>
      <c r="CNY6" s="376"/>
      <c r="CNZ6" s="376"/>
      <c r="COA6" s="376"/>
      <c r="COB6" s="376"/>
      <c r="COC6" s="376"/>
      <c r="COD6" s="376"/>
      <c r="COE6" s="376"/>
      <c r="COF6" s="376"/>
      <c r="COG6" s="376"/>
      <c r="COH6" s="376"/>
      <c r="COI6" s="376"/>
      <c r="COJ6" s="376"/>
      <c r="COK6" s="376"/>
      <c r="COL6" s="376"/>
      <c r="COM6" s="376"/>
      <c r="CON6" s="376"/>
      <c r="COO6" s="376"/>
      <c r="COP6" s="376"/>
      <c r="COQ6" s="376"/>
      <c r="COR6" s="376"/>
      <c r="COS6" s="376"/>
      <c r="COT6" s="376"/>
      <c r="COU6" s="376"/>
      <c r="COV6" s="376"/>
      <c r="COW6" s="376"/>
      <c r="COX6" s="376"/>
      <c r="COY6" s="376"/>
      <c r="COZ6" s="376"/>
      <c r="CPA6" s="376"/>
      <c r="CPB6" s="376"/>
      <c r="CPC6" s="376"/>
      <c r="CPD6" s="376"/>
      <c r="CPE6" s="376"/>
      <c r="CPF6" s="376"/>
      <c r="CPG6" s="376"/>
      <c r="CPH6" s="376"/>
      <c r="CPI6" s="376"/>
      <c r="CPJ6" s="376"/>
      <c r="CPK6" s="376"/>
      <c r="CPL6" s="376"/>
      <c r="CPM6" s="376"/>
      <c r="CPN6" s="376"/>
      <c r="CPO6" s="376"/>
      <c r="CPP6" s="376"/>
      <c r="CPQ6" s="376"/>
      <c r="CPR6" s="376"/>
      <c r="CPS6" s="376"/>
      <c r="CPT6" s="376"/>
      <c r="CPU6" s="376"/>
      <c r="CPV6" s="376"/>
      <c r="CPW6" s="376"/>
      <c r="CPX6" s="376"/>
      <c r="CPY6" s="376"/>
      <c r="CPZ6" s="376"/>
      <c r="CQA6" s="376"/>
      <c r="CQB6" s="376"/>
      <c r="CQC6" s="376"/>
      <c r="CQD6" s="376"/>
      <c r="CQE6" s="376"/>
      <c r="CQF6" s="376"/>
      <c r="CQG6" s="376"/>
      <c r="CQH6" s="376"/>
      <c r="CQI6" s="376"/>
      <c r="CQJ6" s="376"/>
      <c r="CQK6" s="376"/>
      <c r="CQL6" s="376"/>
      <c r="CQM6" s="376"/>
      <c r="CQN6" s="376"/>
      <c r="CQO6" s="376"/>
      <c r="CQP6" s="376"/>
      <c r="CQQ6" s="376"/>
      <c r="CQR6" s="376"/>
      <c r="CQS6" s="376"/>
      <c r="CQT6" s="376"/>
      <c r="CQU6" s="376"/>
      <c r="CQV6" s="376"/>
      <c r="CQW6" s="376"/>
      <c r="CQX6" s="376"/>
      <c r="CQY6" s="376"/>
      <c r="CQZ6" s="376"/>
      <c r="CRA6" s="376"/>
      <c r="CRB6" s="376"/>
      <c r="CRC6" s="376"/>
      <c r="CRD6" s="376"/>
      <c r="CRE6" s="376"/>
      <c r="CRF6" s="376"/>
      <c r="CRG6" s="376"/>
      <c r="CRH6" s="376"/>
      <c r="CRI6" s="376"/>
      <c r="CRJ6" s="376"/>
      <c r="CRK6" s="376"/>
      <c r="CRL6" s="376"/>
      <c r="CRM6" s="376"/>
      <c r="CRN6" s="376"/>
      <c r="CRO6" s="376"/>
      <c r="CRP6" s="376"/>
      <c r="CRQ6" s="376"/>
      <c r="CRR6" s="376"/>
      <c r="CRS6" s="376"/>
      <c r="CRT6" s="376"/>
      <c r="CRU6" s="376"/>
      <c r="CRV6" s="376"/>
      <c r="CRW6" s="376"/>
      <c r="CRX6" s="376"/>
      <c r="CRY6" s="376"/>
      <c r="CRZ6" s="376"/>
      <c r="CSA6" s="376"/>
      <c r="CSB6" s="376"/>
      <c r="CSC6" s="376"/>
      <c r="CSD6" s="376"/>
      <c r="CSE6" s="376"/>
      <c r="CSF6" s="376"/>
      <c r="CSG6" s="376"/>
      <c r="CSH6" s="376"/>
      <c r="CSI6" s="376"/>
      <c r="CSJ6" s="376"/>
      <c r="CSK6" s="376"/>
      <c r="CSL6" s="376"/>
      <c r="CSM6" s="376"/>
      <c r="CSN6" s="376"/>
      <c r="CSO6" s="376"/>
      <c r="CSP6" s="376"/>
      <c r="CSQ6" s="376"/>
      <c r="CSR6" s="376"/>
      <c r="CSS6" s="376"/>
      <c r="CST6" s="376"/>
      <c r="CSU6" s="376"/>
      <c r="CSV6" s="376"/>
      <c r="CSW6" s="376"/>
      <c r="CSX6" s="376"/>
      <c r="CSY6" s="376"/>
      <c r="CSZ6" s="376"/>
      <c r="CTA6" s="376"/>
      <c r="CTB6" s="376"/>
      <c r="CTC6" s="376"/>
      <c r="CTD6" s="376"/>
      <c r="CTE6" s="376"/>
      <c r="CTF6" s="376"/>
      <c r="CTG6" s="376"/>
      <c r="CTH6" s="376"/>
      <c r="CTI6" s="376"/>
      <c r="CTJ6" s="376"/>
      <c r="CTK6" s="376"/>
      <c r="CTL6" s="376"/>
      <c r="CTM6" s="376"/>
      <c r="CTN6" s="376"/>
      <c r="CTO6" s="376"/>
      <c r="CTP6" s="376"/>
      <c r="CTQ6" s="376"/>
      <c r="CTR6" s="376"/>
      <c r="CTS6" s="376"/>
      <c r="CTT6" s="376"/>
      <c r="CTU6" s="376"/>
      <c r="CTV6" s="376"/>
      <c r="CTW6" s="376"/>
      <c r="CTX6" s="376"/>
      <c r="CTY6" s="376"/>
      <c r="CTZ6" s="376"/>
      <c r="CUA6" s="376"/>
      <c r="CUB6" s="376"/>
      <c r="CUC6" s="376"/>
      <c r="CUD6" s="376"/>
      <c r="CUE6" s="376"/>
      <c r="CUF6" s="376"/>
      <c r="CUG6" s="376"/>
      <c r="CUH6" s="376"/>
      <c r="CUI6" s="376"/>
      <c r="CUJ6" s="376"/>
      <c r="CUK6" s="376"/>
      <c r="CUL6" s="376"/>
      <c r="CUM6" s="376"/>
      <c r="CUN6" s="376"/>
      <c r="CUO6" s="376"/>
      <c r="CUP6" s="376"/>
      <c r="CUQ6" s="376"/>
      <c r="CUR6" s="376"/>
      <c r="CUS6" s="376"/>
      <c r="CUT6" s="376"/>
      <c r="CUU6" s="376"/>
      <c r="CUV6" s="376"/>
      <c r="CUW6" s="376"/>
      <c r="CUX6" s="376"/>
      <c r="CUY6" s="376"/>
      <c r="CUZ6" s="376"/>
      <c r="CVA6" s="376"/>
      <c r="CVB6" s="376"/>
      <c r="CVC6" s="376"/>
      <c r="CVD6" s="376"/>
      <c r="CVE6" s="376"/>
      <c r="CVF6" s="376"/>
      <c r="CVG6" s="376"/>
      <c r="CVH6" s="376"/>
      <c r="CVI6" s="376"/>
      <c r="CVJ6" s="376"/>
      <c r="CVK6" s="376"/>
      <c r="CVL6" s="376"/>
      <c r="CVM6" s="376"/>
      <c r="CVN6" s="376"/>
      <c r="CVO6" s="376"/>
      <c r="CVP6" s="376"/>
      <c r="CVQ6" s="376"/>
      <c r="CVR6" s="376"/>
      <c r="CVS6" s="376"/>
      <c r="CVT6" s="376"/>
      <c r="CVU6" s="376"/>
      <c r="CVV6" s="376"/>
      <c r="CVW6" s="376"/>
      <c r="CVX6" s="376"/>
      <c r="CVY6" s="376"/>
      <c r="CVZ6" s="376"/>
      <c r="CWA6" s="376"/>
      <c r="CWB6" s="376"/>
      <c r="CWC6" s="376"/>
      <c r="CWD6" s="376"/>
      <c r="CWE6" s="376"/>
      <c r="CWF6" s="376"/>
      <c r="CWG6" s="376"/>
      <c r="CWH6" s="376"/>
      <c r="CWI6" s="376"/>
      <c r="CWJ6" s="376"/>
      <c r="CWK6" s="376"/>
      <c r="CWL6" s="376"/>
      <c r="CWM6" s="376"/>
      <c r="CWN6" s="376"/>
      <c r="CWO6" s="376"/>
      <c r="CWP6" s="376"/>
      <c r="CWQ6" s="376"/>
      <c r="CWR6" s="376"/>
      <c r="CWS6" s="376"/>
      <c r="CWT6" s="376"/>
      <c r="CWU6" s="376"/>
      <c r="CWV6" s="376"/>
      <c r="CWW6" s="376"/>
      <c r="CWX6" s="376"/>
      <c r="CWY6" s="376"/>
      <c r="CWZ6" s="376"/>
      <c r="CXA6" s="376"/>
      <c r="CXB6" s="376"/>
      <c r="CXC6" s="376"/>
      <c r="CXD6" s="376"/>
      <c r="CXE6" s="376"/>
      <c r="CXF6" s="376"/>
      <c r="CXG6" s="376"/>
      <c r="CXH6" s="376"/>
      <c r="CXI6" s="376"/>
      <c r="CXJ6" s="376"/>
      <c r="CXK6" s="376"/>
      <c r="CXL6" s="376"/>
      <c r="CXM6" s="376"/>
      <c r="CXN6" s="376"/>
      <c r="CXO6" s="376"/>
      <c r="CXP6" s="376"/>
      <c r="CXQ6" s="376"/>
      <c r="CXR6" s="376"/>
      <c r="CXS6" s="376"/>
      <c r="CXT6" s="376"/>
      <c r="CXU6" s="376"/>
      <c r="CXV6" s="376"/>
      <c r="CXW6" s="376"/>
      <c r="CXX6" s="376"/>
      <c r="CXY6" s="376"/>
      <c r="CXZ6" s="376"/>
      <c r="CYA6" s="376"/>
      <c r="CYB6" s="376"/>
      <c r="CYC6" s="376"/>
      <c r="CYD6" s="376"/>
      <c r="CYE6" s="376"/>
      <c r="CYF6" s="376"/>
      <c r="CYG6" s="376"/>
      <c r="CYH6" s="376"/>
      <c r="CYI6" s="376"/>
      <c r="CYJ6" s="376"/>
      <c r="CYK6" s="376"/>
      <c r="CYL6" s="376"/>
      <c r="CYM6" s="376"/>
      <c r="CYN6" s="376"/>
      <c r="CYO6" s="376"/>
      <c r="CYP6" s="376"/>
      <c r="CYQ6" s="376"/>
      <c r="CYR6" s="376"/>
      <c r="CYS6" s="376"/>
      <c r="CYT6" s="376"/>
      <c r="CYU6" s="376"/>
      <c r="CYV6" s="376"/>
      <c r="CYW6" s="376"/>
      <c r="CYX6" s="376"/>
      <c r="CYY6" s="376"/>
      <c r="CYZ6" s="376"/>
      <c r="CZA6" s="376"/>
      <c r="CZB6" s="376"/>
      <c r="CZC6" s="376"/>
      <c r="CZD6" s="376"/>
      <c r="CZE6" s="376"/>
      <c r="CZF6" s="376"/>
      <c r="CZG6" s="376"/>
      <c r="CZH6" s="376"/>
      <c r="CZI6" s="376"/>
      <c r="CZJ6" s="376"/>
      <c r="CZK6" s="376"/>
      <c r="CZL6" s="376"/>
      <c r="CZM6" s="376"/>
      <c r="CZN6" s="376"/>
      <c r="CZO6" s="376"/>
      <c r="CZP6" s="376"/>
      <c r="CZQ6" s="376"/>
      <c r="CZR6" s="376"/>
      <c r="CZS6" s="376"/>
      <c r="CZT6" s="376"/>
      <c r="CZU6" s="376"/>
      <c r="CZV6" s="376"/>
      <c r="CZW6" s="376"/>
      <c r="CZX6" s="376"/>
      <c r="CZY6" s="376"/>
      <c r="CZZ6" s="376"/>
      <c r="DAA6" s="376"/>
      <c r="DAB6" s="376"/>
      <c r="DAC6" s="376"/>
      <c r="DAD6" s="376"/>
      <c r="DAE6" s="376"/>
      <c r="DAF6" s="376"/>
      <c r="DAG6" s="376"/>
      <c r="DAH6" s="376"/>
      <c r="DAI6" s="376"/>
      <c r="DAJ6" s="376"/>
      <c r="DAK6" s="376"/>
      <c r="DAL6" s="376"/>
      <c r="DAM6" s="376"/>
      <c r="DAN6" s="376"/>
      <c r="DAO6" s="376"/>
      <c r="DAP6" s="376"/>
      <c r="DAQ6" s="376"/>
      <c r="DAR6" s="376"/>
      <c r="DAS6" s="376"/>
      <c r="DAT6" s="376"/>
      <c r="DAU6" s="376"/>
      <c r="DAV6" s="376"/>
      <c r="DAW6" s="376"/>
      <c r="DAX6" s="376"/>
      <c r="DAY6" s="376"/>
      <c r="DAZ6" s="376"/>
      <c r="DBA6" s="376"/>
      <c r="DBB6" s="376"/>
      <c r="DBC6" s="376"/>
      <c r="DBD6" s="376"/>
      <c r="DBE6" s="376"/>
      <c r="DBF6" s="376"/>
      <c r="DBG6" s="376"/>
      <c r="DBH6" s="376"/>
      <c r="DBI6" s="376"/>
      <c r="DBJ6" s="376"/>
      <c r="DBK6" s="376"/>
      <c r="DBL6" s="376"/>
      <c r="DBM6" s="376"/>
      <c r="DBN6" s="376"/>
      <c r="DBO6" s="376"/>
      <c r="DBP6" s="376"/>
      <c r="DBQ6" s="376"/>
      <c r="DBR6" s="376"/>
      <c r="DBS6" s="376"/>
      <c r="DBT6" s="376"/>
      <c r="DBU6" s="376"/>
      <c r="DBV6" s="376"/>
      <c r="DBW6" s="376"/>
      <c r="DBX6" s="376"/>
      <c r="DBY6" s="376"/>
      <c r="DBZ6" s="376"/>
      <c r="DCA6" s="376"/>
      <c r="DCB6" s="376"/>
      <c r="DCC6" s="376"/>
      <c r="DCD6" s="376"/>
      <c r="DCE6" s="376"/>
      <c r="DCF6" s="376"/>
      <c r="DCG6" s="376"/>
      <c r="DCH6" s="376"/>
      <c r="DCI6" s="376"/>
      <c r="DCJ6" s="376"/>
      <c r="DCK6" s="376"/>
      <c r="DCL6" s="376"/>
      <c r="DCM6" s="376"/>
      <c r="DCN6" s="376"/>
      <c r="DCO6" s="376"/>
      <c r="DCP6" s="376"/>
      <c r="DCQ6" s="376"/>
      <c r="DCR6" s="376"/>
      <c r="DCS6" s="376"/>
      <c r="DCT6" s="376"/>
      <c r="DCU6" s="376"/>
      <c r="DCV6" s="376"/>
      <c r="DCW6" s="376"/>
      <c r="DCX6" s="376"/>
      <c r="DCY6" s="376"/>
      <c r="DCZ6" s="376"/>
      <c r="DDA6" s="376"/>
      <c r="DDB6" s="376"/>
      <c r="DDC6" s="376"/>
      <c r="DDD6" s="376"/>
      <c r="DDE6" s="376"/>
      <c r="DDF6" s="376"/>
      <c r="DDG6" s="376"/>
      <c r="DDH6" s="376"/>
      <c r="DDI6" s="376"/>
      <c r="DDJ6" s="376"/>
      <c r="DDK6" s="376"/>
      <c r="DDL6" s="376"/>
      <c r="DDM6" s="376"/>
      <c r="DDN6" s="376"/>
      <c r="DDO6" s="376"/>
      <c r="DDP6" s="376"/>
      <c r="DDQ6" s="376"/>
      <c r="DDR6" s="376"/>
      <c r="DDS6" s="376"/>
      <c r="DDT6" s="376"/>
      <c r="DDU6" s="376"/>
      <c r="DDV6" s="376"/>
      <c r="DDW6" s="376"/>
      <c r="DDX6" s="376"/>
      <c r="DDY6" s="376"/>
      <c r="DDZ6" s="376"/>
      <c r="DEA6" s="376"/>
      <c r="DEB6" s="376"/>
      <c r="DEC6" s="376"/>
      <c r="DED6" s="376"/>
      <c r="DEE6" s="376"/>
      <c r="DEF6" s="376"/>
      <c r="DEG6" s="376"/>
      <c r="DEH6" s="376"/>
      <c r="DEI6" s="376"/>
      <c r="DEJ6" s="376"/>
      <c r="DEK6" s="376"/>
      <c r="DEL6" s="376"/>
      <c r="DEM6" s="376"/>
      <c r="DEN6" s="376"/>
      <c r="DEO6" s="376"/>
      <c r="DEP6" s="376"/>
      <c r="DEQ6" s="376"/>
      <c r="DER6" s="376"/>
      <c r="DES6" s="376"/>
      <c r="DET6" s="376"/>
      <c r="DEU6" s="376"/>
      <c r="DEV6" s="376"/>
      <c r="DEW6" s="376"/>
      <c r="DEX6" s="376"/>
      <c r="DEY6" s="376"/>
      <c r="DEZ6" s="376"/>
      <c r="DFA6" s="376"/>
      <c r="DFB6" s="376"/>
      <c r="DFC6" s="376"/>
      <c r="DFD6" s="376"/>
      <c r="DFE6" s="376"/>
      <c r="DFF6" s="376"/>
      <c r="DFG6" s="376"/>
      <c r="DFH6" s="376"/>
      <c r="DFI6" s="376"/>
      <c r="DFJ6" s="376"/>
      <c r="DFK6" s="376"/>
      <c r="DFL6" s="376"/>
      <c r="DFM6" s="376"/>
      <c r="DFN6" s="376"/>
      <c r="DFO6" s="376"/>
      <c r="DFP6" s="376"/>
      <c r="DFQ6" s="376"/>
      <c r="DFR6" s="376"/>
      <c r="DFS6" s="376"/>
      <c r="DFT6" s="376"/>
      <c r="DFU6" s="376"/>
      <c r="DFV6" s="376"/>
      <c r="DFW6" s="376"/>
      <c r="DFX6" s="376"/>
      <c r="DFY6" s="376"/>
      <c r="DFZ6" s="376"/>
      <c r="DGA6" s="376"/>
      <c r="DGB6" s="376"/>
      <c r="DGC6" s="376"/>
      <c r="DGD6" s="376"/>
      <c r="DGE6" s="376"/>
      <c r="DGF6" s="376"/>
      <c r="DGG6" s="376"/>
      <c r="DGH6" s="376"/>
      <c r="DGI6" s="376"/>
      <c r="DGJ6" s="376"/>
      <c r="DGK6" s="376"/>
      <c r="DGL6" s="376"/>
      <c r="DGM6" s="376"/>
      <c r="DGN6" s="376"/>
      <c r="DGO6" s="376"/>
      <c r="DGP6" s="376"/>
      <c r="DGQ6" s="376"/>
      <c r="DGR6" s="376"/>
      <c r="DGS6" s="376"/>
      <c r="DGT6" s="376"/>
      <c r="DGU6" s="376"/>
      <c r="DGV6" s="376"/>
      <c r="DGW6" s="376"/>
      <c r="DGX6" s="376"/>
      <c r="DGY6" s="376"/>
      <c r="DGZ6" s="376"/>
      <c r="DHA6" s="376"/>
      <c r="DHB6" s="376"/>
      <c r="DHC6" s="376"/>
      <c r="DHD6" s="376"/>
      <c r="DHE6" s="376"/>
      <c r="DHF6" s="376"/>
      <c r="DHG6" s="376"/>
      <c r="DHH6" s="376"/>
      <c r="DHI6" s="376"/>
      <c r="DHJ6" s="376"/>
      <c r="DHK6" s="376"/>
      <c r="DHL6" s="376"/>
      <c r="DHM6" s="376"/>
      <c r="DHN6" s="376"/>
      <c r="DHO6" s="376"/>
      <c r="DHP6" s="376"/>
      <c r="DHQ6" s="376"/>
      <c r="DHR6" s="376"/>
      <c r="DHS6" s="376"/>
      <c r="DHT6" s="376"/>
      <c r="DHU6" s="376"/>
      <c r="DHV6" s="376"/>
      <c r="DHW6" s="376"/>
      <c r="DHX6" s="376"/>
      <c r="DHY6" s="376"/>
      <c r="DHZ6" s="376"/>
      <c r="DIA6" s="376"/>
      <c r="DIB6" s="376"/>
      <c r="DIC6" s="376"/>
      <c r="DID6" s="376"/>
      <c r="DIE6" s="376"/>
      <c r="DIF6" s="376"/>
      <c r="DIG6" s="376"/>
      <c r="DIH6" s="376"/>
      <c r="DII6" s="376"/>
      <c r="DIJ6" s="376"/>
      <c r="DIK6" s="376"/>
      <c r="DIL6" s="376"/>
      <c r="DIM6" s="376"/>
      <c r="DIN6" s="376"/>
      <c r="DIO6" s="376"/>
      <c r="DIP6" s="376"/>
      <c r="DIQ6" s="376"/>
      <c r="DIR6" s="376"/>
      <c r="DIS6" s="376"/>
      <c r="DIT6" s="376"/>
      <c r="DIU6" s="376"/>
      <c r="DIV6" s="376"/>
      <c r="DIW6" s="376"/>
      <c r="DIX6" s="376"/>
      <c r="DIY6" s="376"/>
      <c r="DIZ6" s="376"/>
      <c r="DJA6" s="376"/>
      <c r="DJB6" s="376"/>
      <c r="DJC6" s="376"/>
      <c r="DJD6" s="376"/>
      <c r="DJE6" s="376"/>
      <c r="DJF6" s="376"/>
      <c r="DJG6" s="376"/>
      <c r="DJH6" s="376"/>
      <c r="DJI6" s="376"/>
      <c r="DJJ6" s="376"/>
      <c r="DJK6" s="376"/>
      <c r="DJL6" s="376"/>
      <c r="DJM6" s="376"/>
      <c r="DJN6" s="376"/>
      <c r="DJO6" s="376"/>
      <c r="DJP6" s="376"/>
      <c r="DJQ6" s="376"/>
      <c r="DJR6" s="376"/>
      <c r="DJS6" s="376"/>
      <c r="DJT6" s="376"/>
      <c r="DJU6" s="376"/>
      <c r="DJV6" s="376"/>
      <c r="DJW6" s="376"/>
      <c r="DJX6" s="376"/>
      <c r="DJY6" s="376"/>
      <c r="DJZ6" s="376"/>
      <c r="DKA6" s="376"/>
      <c r="DKB6" s="376"/>
      <c r="DKC6" s="376"/>
      <c r="DKD6" s="376"/>
      <c r="DKE6" s="376"/>
      <c r="DKF6" s="376"/>
      <c r="DKG6" s="376"/>
      <c r="DKH6" s="376"/>
      <c r="DKI6" s="376"/>
      <c r="DKJ6" s="376"/>
      <c r="DKK6" s="376"/>
      <c r="DKL6" s="376"/>
      <c r="DKM6" s="376"/>
      <c r="DKN6" s="376"/>
      <c r="DKO6" s="376"/>
      <c r="DKP6" s="376"/>
      <c r="DKQ6" s="376"/>
      <c r="DKR6" s="376"/>
      <c r="DKS6" s="376"/>
      <c r="DKT6" s="376"/>
      <c r="DKU6" s="376"/>
      <c r="DKV6" s="376"/>
      <c r="DKW6" s="376"/>
      <c r="DKX6" s="376"/>
      <c r="DKY6" s="376"/>
      <c r="DKZ6" s="376"/>
      <c r="DLA6" s="376"/>
      <c r="DLB6" s="376"/>
      <c r="DLC6" s="376"/>
      <c r="DLD6" s="376"/>
      <c r="DLE6" s="376"/>
      <c r="DLF6" s="376"/>
      <c r="DLG6" s="376"/>
      <c r="DLH6" s="376"/>
      <c r="DLI6" s="376"/>
      <c r="DLJ6" s="376"/>
      <c r="DLK6" s="376"/>
      <c r="DLL6" s="376"/>
      <c r="DLM6" s="376"/>
      <c r="DLN6" s="376"/>
      <c r="DLO6" s="376"/>
      <c r="DLP6" s="376"/>
      <c r="DLQ6" s="376"/>
      <c r="DLR6" s="376"/>
      <c r="DLS6" s="376"/>
      <c r="DLT6" s="376"/>
      <c r="DLU6" s="376"/>
      <c r="DLV6" s="376"/>
      <c r="DLW6" s="376"/>
      <c r="DLX6" s="376"/>
      <c r="DLY6" s="376"/>
      <c r="DLZ6" s="376"/>
      <c r="DMA6" s="376"/>
      <c r="DMB6" s="376"/>
      <c r="DMC6" s="376"/>
      <c r="DMD6" s="376"/>
      <c r="DME6" s="376"/>
      <c r="DMF6" s="376"/>
      <c r="DMG6" s="376"/>
      <c r="DMH6" s="376"/>
      <c r="DMI6" s="376"/>
      <c r="DMJ6" s="376"/>
      <c r="DMK6" s="376"/>
      <c r="DML6" s="376"/>
      <c r="DMM6" s="376"/>
      <c r="DMN6" s="376"/>
      <c r="DMO6" s="376"/>
      <c r="DMP6" s="376"/>
      <c r="DMQ6" s="376"/>
      <c r="DMR6" s="376"/>
      <c r="DMS6" s="376"/>
      <c r="DMT6" s="376"/>
      <c r="DMU6" s="376"/>
      <c r="DMV6" s="376"/>
      <c r="DMW6" s="376"/>
      <c r="DMX6" s="376"/>
      <c r="DMY6" s="376"/>
      <c r="DMZ6" s="376"/>
      <c r="DNA6" s="376"/>
      <c r="DNB6" s="376"/>
      <c r="DNC6" s="376"/>
      <c r="DND6" s="376"/>
      <c r="DNE6" s="376"/>
      <c r="DNF6" s="376"/>
      <c r="DNG6" s="376"/>
      <c r="DNH6" s="376"/>
      <c r="DNI6" s="376"/>
      <c r="DNJ6" s="376"/>
      <c r="DNK6" s="376"/>
      <c r="DNL6" s="376"/>
      <c r="DNM6" s="376"/>
      <c r="DNN6" s="376"/>
      <c r="DNO6" s="376"/>
      <c r="DNP6" s="376"/>
      <c r="DNQ6" s="376"/>
      <c r="DNR6" s="376"/>
      <c r="DNS6" s="376"/>
      <c r="DNT6" s="376"/>
      <c r="DNU6" s="376"/>
      <c r="DNV6" s="376"/>
      <c r="DNW6" s="376"/>
      <c r="DNX6" s="376"/>
      <c r="DNY6" s="376"/>
      <c r="DNZ6" s="376"/>
      <c r="DOA6" s="376"/>
      <c r="DOB6" s="376"/>
      <c r="DOC6" s="376"/>
      <c r="DOD6" s="376"/>
      <c r="DOE6" s="376"/>
      <c r="DOF6" s="376"/>
      <c r="DOG6" s="376"/>
      <c r="DOH6" s="376"/>
      <c r="DOI6" s="376"/>
      <c r="DOJ6" s="376"/>
      <c r="DOK6" s="376"/>
      <c r="DOL6" s="376"/>
      <c r="DOM6" s="376"/>
      <c r="DON6" s="376"/>
      <c r="DOO6" s="376"/>
      <c r="DOP6" s="376"/>
      <c r="DOQ6" s="376"/>
      <c r="DOR6" s="376"/>
      <c r="DOS6" s="376"/>
      <c r="DOT6" s="376"/>
      <c r="DOU6" s="376"/>
      <c r="DOV6" s="376"/>
      <c r="DOW6" s="376"/>
      <c r="DOX6" s="376"/>
      <c r="DOY6" s="376"/>
      <c r="DOZ6" s="376"/>
      <c r="DPA6" s="376"/>
      <c r="DPB6" s="376"/>
      <c r="DPC6" s="376"/>
      <c r="DPD6" s="376"/>
      <c r="DPE6" s="376"/>
      <c r="DPF6" s="376"/>
      <c r="DPG6" s="376"/>
      <c r="DPH6" s="376"/>
      <c r="DPI6" s="376"/>
      <c r="DPJ6" s="376"/>
      <c r="DPK6" s="376"/>
      <c r="DPL6" s="376"/>
      <c r="DPM6" s="376"/>
      <c r="DPN6" s="376"/>
      <c r="DPO6" s="376"/>
      <c r="DPP6" s="376"/>
      <c r="DPQ6" s="376"/>
      <c r="DPR6" s="376"/>
      <c r="DPS6" s="376"/>
      <c r="DPT6" s="376"/>
      <c r="DPU6" s="376"/>
      <c r="DPV6" s="376"/>
      <c r="DPW6" s="376"/>
      <c r="DPX6" s="376"/>
      <c r="DPY6" s="376"/>
      <c r="DPZ6" s="376"/>
      <c r="DQA6" s="376"/>
      <c r="DQB6" s="376"/>
      <c r="DQC6" s="376"/>
      <c r="DQD6" s="376"/>
      <c r="DQE6" s="376"/>
      <c r="DQF6" s="376"/>
      <c r="DQG6" s="376"/>
      <c r="DQH6" s="376"/>
      <c r="DQI6" s="376"/>
      <c r="DQJ6" s="376"/>
      <c r="DQK6" s="376"/>
      <c r="DQL6" s="376"/>
      <c r="DQM6" s="376"/>
      <c r="DQN6" s="376"/>
      <c r="DQO6" s="376"/>
      <c r="DQP6" s="376"/>
      <c r="DQQ6" s="376"/>
      <c r="DQR6" s="376"/>
      <c r="DQS6" s="376"/>
      <c r="DQT6" s="376"/>
      <c r="DQU6" s="376"/>
      <c r="DQV6" s="376"/>
      <c r="DQW6" s="376"/>
      <c r="DQX6" s="376"/>
      <c r="DQY6" s="376"/>
      <c r="DQZ6" s="376"/>
      <c r="DRA6" s="376"/>
      <c r="DRB6" s="376"/>
      <c r="DRC6" s="376"/>
      <c r="DRD6" s="376"/>
      <c r="DRE6" s="376"/>
      <c r="DRF6" s="376"/>
      <c r="DRG6" s="376"/>
      <c r="DRH6" s="376"/>
      <c r="DRI6" s="376"/>
      <c r="DRJ6" s="376"/>
      <c r="DRK6" s="376"/>
      <c r="DRL6" s="376"/>
      <c r="DRM6" s="376"/>
      <c r="DRN6" s="376"/>
      <c r="DRO6" s="376"/>
      <c r="DRP6" s="376"/>
      <c r="DRQ6" s="376"/>
      <c r="DRR6" s="376"/>
      <c r="DRS6" s="376"/>
      <c r="DRT6" s="376"/>
      <c r="DRU6" s="376"/>
      <c r="DRV6" s="376"/>
      <c r="DRW6" s="376"/>
      <c r="DRX6" s="376"/>
      <c r="DRY6" s="376"/>
      <c r="DRZ6" s="376"/>
      <c r="DSA6" s="376"/>
      <c r="DSB6" s="376"/>
      <c r="DSC6" s="376"/>
      <c r="DSD6" s="376"/>
      <c r="DSE6" s="376"/>
      <c r="DSF6" s="376"/>
      <c r="DSG6" s="376"/>
      <c r="DSH6" s="376"/>
      <c r="DSI6" s="376"/>
      <c r="DSJ6" s="376"/>
      <c r="DSK6" s="376"/>
      <c r="DSL6" s="376"/>
      <c r="DSM6" s="376"/>
      <c r="DSN6" s="376"/>
      <c r="DSO6" s="376"/>
      <c r="DSP6" s="376"/>
      <c r="DSQ6" s="376"/>
      <c r="DSR6" s="376"/>
      <c r="DSS6" s="376"/>
      <c r="DST6" s="376"/>
      <c r="DSU6" s="376"/>
      <c r="DSV6" s="376"/>
      <c r="DSW6" s="376"/>
      <c r="DSX6" s="376"/>
      <c r="DSY6" s="376"/>
      <c r="DSZ6" s="376"/>
      <c r="DTA6" s="376"/>
      <c r="DTB6" s="376"/>
      <c r="DTC6" s="376"/>
      <c r="DTD6" s="376"/>
      <c r="DTE6" s="376"/>
      <c r="DTF6" s="376"/>
      <c r="DTG6" s="376"/>
      <c r="DTH6" s="376"/>
      <c r="DTI6" s="376"/>
      <c r="DTJ6" s="376"/>
      <c r="DTK6" s="376"/>
      <c r="DTL6" s="376"/>
      <c r="DTM6" s="376"/>
      <c r="DTN6" s="376"/>
      <c r="DTO6" s="376"/>
      <c r="DTP6" s="376"/>
      <c r="DTQ6" s="376"/>
      <c r="DTR6" s="376"/>
      <c r="DTS6" s="376"/>
      <c r="DTT6" s="376"/>
      <c r="DTU6" s="376"/>
      <c r="DTV6" s="376"/>
      <c r="DTW6" s="376"/>
      <c r="DTX6" s="376"/>
      <c r="DTY6" s="376"/>
      <c r="DTZ6" s="376"/>
      <c r="DUA6" s="376"/>
      <c r="DUB6" s="376"/>
      <c r="DUC6" s="376"/>
      <c r="DUD6" s="376"/>
      <c r="DUE6" s="376"/>
      <c r="DUF6" s="376"/>
      <c r="DUG6" s="376"/>
      <c r="DUH6" s="376"/>
      <c r="DUI6" s="376"/>
      <c r="DUJ6" s="376"/>
      <c r="DUK6" s="376"/>
      <c r="DUL6" s="376"/>
      <c r="DUM6" s="376"/>
      <c r="DUN6" s="376"/>
      <c r="DUO6" s="376"/>
      <c r="DUP6" s="376"/>
      <c r="DUQ6" s="376"/>
      <c r="DUR6" s="376"/>
      <c r="DUS6" s="376"/>
      <c r="DUT6" s="376"/>
      <c r="DUU6" s="376"/>
      <c r="DUV6" s="376"/>
      <c r="DUW6" s="376"/>
      <c r="DUX6" s="376"/>
      <c r="DUY6" s="376"/>
      <c r="DUZ6" s="376"/>
      <c r="DVA6" s="376"/>
      <c r="DVB6" s="376"/>
      <c r="DVC6" s="376"/>
      <c r="DVD6" s="376"/>
      <c r="DVE6" s="376"/>
      <c r="DVF6" s="376"/>
      <c r="DVG6" s="376"/>
      <c r="DVH6" s="376"/>
      <c r="DVI6" s="376"/>
      <c r="DVJ6" s="376"/>
      <c r="DVK6" s="376"/>
      <c r="DVL6" s="376"/>
      <c r="DVM6" s="376"/>
      <c r="DVN6" s="376"/>
      <c r="DVO6" s="376"/>
      <c r="DVP6" s="376"/>
      <c r="DVQ6" s="376"/>
      <c r="DVR6" s="376"/>
      <c r="DVS6" s="376"/>
      <c r="DVT6" s="376"/>
      <c r="DVU6" s="376"/>
      <c r="DVV6" s="376"/>
      <c r="DVW6" s="376"/>
      <c r="DVX6" s="376"/>
      <c r="DVY6" s="376"/>
      <c r="DVZ6" s="376"/>
      <c r="DWA6" s="376"/>
      <c r="DWB6" s="376"/>
      <c r="DWC6" s="376"/>
      <c r="DWD6" s="376"/>
      <c r="DWE6" s="376"/>
      <c r="DWF6" s="376"/>
      <c r="DWG6" s="376"/>
      <c r="DWH6" s="376"/>
      <c r="DWI6" s="376"/>
      <c r="DWJ6" s="376"/>
      <c r="DWK6" s="376"/>
      <c r="DWL6" s="376"/>
      <c r="DWM6" s="376"/>
      <c r="DWN6" s="376"/>
      <c r="DWO6" s="376"/>
      <c r="DWP6" s="376"/>
      <c r="DWQ6" s="376"/>
      <c r="DWR6" s="376"/>
      <c r="DWS6" s="376"/>
      <c r="DWT6" s="376"/>
      <c r="DWU6" s="376"/>
      <c r="DWV6" s="376"/>
      <c r="DWW6" s="376"/>
      <c r="DWX6" s="376"/>
      <c r="DWY6" s="376"/>
      <c r="DWZ6" s="376"/>
      <c r="DXA6" s="376"/>
      <c r="DXB6" s="376"/>
      <c r="DXC6" s="376"/>
      <c r="DXD6" s="376"/>
      <c r="DXE6" s="376"/>
      <c r="DXF6" s="376"/>
      <c r="DXG6" s="376"/>
      <c r="DXH6" s="376"/>
      <c r="DXI6" s="376"/>
      <c r="DXJ6" s="376"/>
      <c r="DXK6" s="376"/>
      <c r="DXL6" s="376"/>
      <c r="DXM6" s="376"/>
      <c r="DXN6" s="376"/>
      <c r="DXO6" s="376"/>
      <c r="DXP6" s="376"/>
      <c r="DXQ6" s="376"/>
      <c r="DXR6" s="376"/>
      <c r="DXS6" s="376"/>
      <c r="DXT6" s="376"/>
      <c r="DXU6" s="376"/>
      <c r="DXV6" s="376"/>
      <c r="DXW6" s="376"/>
      <c r="DXX6" s="376"/>
      <c r="DXY6" s="376"/>
      <c r="DXZ6" s="376"/>
      <c r="DYA6" s="376"/>
      <c r="DYB6" s="376"/>
      <c r="DYC6" s="376"/>
      <c r="DYD6" s="376"/>
      <c r="DYE6" s="376"/>
      <c r="DYF6" s="376"/>
      <c r="DYG6" s="376"/>
      <c r="DYH6" s="376"/>
      <c r="DYI6" s="376"/>
      <c r="DYJ6" s="376"/>
      <c r="DYK6" s="376"/>
      <c r="DYL6" s="376"/>
      <c r="DYM6" s="376"/>
      <c r="DYN6" s="376"/>
      <c r="DYO6" s="376"/>
      <c r="DYP6" s="376"/>
      <c r="DYQ6" s="376"/>
      <c r="DYR6" s="376"/>
      <c r="DYS6" s="376"/>
      <c r="DYT6" s="376"/>
      <c r="DYU6" s="376"/>
      <c r="DYV6" s="376"/>
      <c r="DYW6" s="376"/>
      <c r="DYX6" s="376"/>
      <c r="DYY6" s="376"/>
      <c r="DYZ6" s="376"/>
      <c r="DZA6" s="376"/>
      <c r="DZB6" s="376"/>
      <c r="DZC6" s="376"/>
      <c r="DZD6" s="376"/>
      <c r="DZE6" s="376"/>
      <c r="DZF6" s="376"/>
      <c r="DZG6" s="376"/>
      <c r="DZH6" s="376"/>
      <c r="DZI6" s="376"/>
      <c r="DZJ6" s="376"/>
      <c r="DZK6" s="376"/>
      <c r="DZL6" s="376"/>
      <c r="DZM6" s="376"/>
      <c r="DZN6" s="376"/>
      <c r="DZO6" s="376"/>
      <c r="DZP6" s="376"/>
      <c r="DZQ6" s="376"/>
      <c r="DZR6" s="376"/>
      <c r="DZS6" s="376"/>
      <c r="DZT6" s="376"/>
      <c r="DZU6" s="376"/>
      <c r="DZV6" s="376"/>
      <c r="DZW6" s="376"/>
      <c r="DZX6" s="376"/>
      <c r="DZY6" s="376"/>
      <c r="DZZ6" s="376"/>
      <c r="EAA6" s="376"/>
      <c r="EAB6" s="376"/>
      <c r="EAC6" s="376"/>
      <c r="EAD6" s="376"/>
      <c r="EAE6" s="376"/>
      <c r="EAF6" s="376"/>
      <c r="EAG6" s="376"/>
      <c r="EAH6" s="376"/>
      <c r="EAI6" s="376"/>
      <c r="EAJ6" s="376"/>
      <c r="EAK6" s="376"/>
      <c r="EAL6" s="376"/>
      <c r="EAM6" s="376"/>
      <c r="EAN6" s="376"/>
      <c r="EAO6" s="376"/>
      <c r="EAP6" s="376"/>
      <c r="EAQ6" s="376"/>
      <c r="EAR6" s="376"/>
      <c r="EAS6" s="376"/>
      <c r="EAT6" s="376"/>
      <c r="EAU6" s="376"/>
      <c r="EAV6" s="376"/>
      <c r="EAW6" s="376"/>
      <c r="EAX6" s="376"/>
      <c r="EAY6" s="376"/>
      <c r="EAZ6" s="376"/>
      <c r="EBA6" s="376"/>
      <c r="EBB6" s="376"/>
      <c r="EBC6" s="376"/>
      <c r="EBD6" s="376"/>
      <c r="EBE6" s="376"/>
      <c r="EBF6" s="376"/>
      <c r="EBG6" s="376"/>
      <c r="EBH6" s="376"/>
      <c r="EBI6" s="376"/>
      <c r="EBJ6" s="376"/>
      <c r="EBK6" s="376"/>
      <c r="EBL6" s="376"/>
      <c r="EBM6" s="376"/>
      <c r="EBN6" s="376"/>
      <c r="EBO6" s="376"/>
      <c r="EBP6" s="376"/>
      <c r="EBQ6" s="376"/>
      <c r="EBR6" s="376"/>
      <c r="EBS6" s="376"/>
      <c r="EBT6" s="376"/>
      <c r="EBU6" s="376"/>
      <c r="EBV6" s="376"/>
      <c r="EBW6" s="376"/>
      <c r="EBX6" s="376"/>
      <c r="EBY6" s="376"/>
      <c r="EBZ6" s="376"/>
      <c r="ECA6" s="376"/>
      <c r="ECB6" s="376"/>
      <c r="ECC6" s="376"/>
      <c r="ECD6" s="376"/>
      <c r="ECE6" s="376"/>
      <c r="ECF6" s="376"/>
      <c r="ECG6" s="376"/>
      <c r="ECH6" s="376"/>
      <c r="ECI6" s="376"/>
      <c r="ECJ6" s="376"/>
      <c r="ECK6" s="376"/>
      <c r="ECL6" s="376"/>
      <c r="ECM6" s="376"/>
      <c r="ECN6" s="376"/>
      <c r="ECO6" s="376"/>
      <c r="ECP6" s="376"/>
      <c r="ECQ6" s="376"/>
      <c r="ECR6" s="376"/>
      <c r="ECS6" s="376"/>
      <c r="ECT6" s="376"/>
      <c r="ECU6" s="376"/>
      <c r="ECV6" s="376"/>
      <c r="ECW6" s="376"/>
      <c r="ECX6" s="376"/>
      <c r="ECY6" s="376"/>
      <c r="ECZ6" s="376"/>
      <c r="EDA6" s="376"/>
      <c r="EDB6" s="376"/>
      <c r="EDC6" s="376"/>
      <c r="EDD6" s="376"/>
      <c r="EDE6" s="376"/>
      <c r="EDF6" s="376"/>
      <c r="EDG6" s="376"/>
      <c r="EDH6" s="376"/>
      <c r="EDI6" s="376"/>
      <c r="EDJ6" s="376"/>
      <c r="EDK6" s="376"/>
      <c r="EDL6" s="376"/>
      <c r="EDM6" s="376"/>
      <c r="EDN6" s="376"/>
      <c r="EDO6" s="376"/>
      <c r="EDP6" s="376"/>
      <c r="EDQ6" s="376"/>
      <c r="EDR6" s="376"/>
      <c r="EDS6" s="376"/>
      <c r="EDT6" s="376"/>
      <c r="EDU6" s="376"/>
      <c r="EDV6" s="376"/>
      <c r="EDW6" s="376"/>
      <c r="EDX6" s="376"/>
      <c r="EDY6" s="376"/>
      <c r="EDZ6" s="376"/>
      <c r="EEA6" s="376"/>
      <c r="EEB6" s="376"/>
      <c r="EEC6" s="376"/>
      <c r="EED6" s="376"/>
      <c r="EEE6" s="376"/>
      <c r="EEF6" s="376"/>
      <c r="EEG6" s="376"/>
      <c r="EEH6" s="376"/>
      <c r="EEI6" s="376"/>
      <c r="EEJ6" s="376"/>
      <c r="EEK6" s="376"/>
      <c r="EEL6" s="376"/>
      <c r="EEM6" s="376"/>
      <c r="EEN6" s="376"/>
      <c r="EEO6" s="376"/>
      <c r="EEP6" s="376"/>
      <c r="EEQ6" s="376"/>
      <c r="EER6" s="376"/>
      <c r="EES6" s="376"/>
      <c r="EET6" s="376"/>
      <c r="EEU6" s="376"/>
      <c r="EEV6" s="376"/>
      <c r="EEW6" s="376"/>
      <c r="EEX6" s="376"/>
      <c r="EEY6" s="376"/>
      <c r="EEZ6" s="376"/>
      <c r="EFA6" s="376"/>
      <c r="EFB6" s="376"/>
      <c r="EFC6" s="376"/>
      <c r="EFD6" s="376"/>
      <c r="EFE6" s="376"/>
      <c r="EFF6" s="376"/>
      <c r="EFG6" s="376"/>
      <c r="EFH6" s="376"/>
      <c r="EFI6" s="376"/>
      <c r="EFJ6" s="376"/>
      <c r="EFK6" s="376"/>
      <c r="EFL6" s="376"/>
      <c r="EFM6" s="376"/>
      <c r="EFN6" s="376"/>
      <c r="EFO6" s="376"/>
      <c r="EFP6" s="376"/>
      <c r="EFQ6" s="376"/>
      <c r="EFR6" s="376"/>
      <c r="EFS6" s="376"/>
      <c r="EFT6" s="376"/>
      <c r="EFU6" s="376"/>
      <c r="EFV6" s="376"/>
      <c r="EFW6" s="376"/>
      <c r="EFX6" s="376"/>
      <c r="EFY6" s="376"/>
      <c r="EFZ6" s="376"/>
      <c r="EGA6" s="376"/>
      <c r="EGB6" s="376"/>
      <c r="EGC6" s="376"/>
      <c r="EGD6" s="376"/>
      <c r="EGE6" s="376"/>
      <c r="EGF6" s="376"/>
      <c r="EGG6" s="376"/>
      <c r="EGH6" s="376"/>
      <c r="EGI6" s="376"/>
      <c r="EGJ6" s="376"/>
      <c r="EGK6" s="376"/>
      <c r="EGL6" s="376"/>
      <c r="EGM6" s="376"/>
      <c r="EGN6" s="376"/>
      <c r="EGO6" s="376"/>
      <c r="EGP6" s="376"/>
      <c r="EGQ6" s="376"/>
      <c r="EGR6" s="376"/>
      <c r="EGS6" s="376"/>
      <c r="EGT6" s="376"/>
      <c r="EGU6" s="376"/>
      <c r="EGV6" s="376"/>
      <c r="EGW6" s="376"/>
      <c r="EGX6" s="376"/>
      <c r="EGY6" s="376"/>
      <c r="EGZ6" s="376"/>
      <c r="EHA6" s="376"/>
      <c r="EHB6" s="376"/>
      <c r="EHC6" s="376"/>
      <c r="EHD6" s="376"/>
      <c r="EHE6" s="376"/>
      <c r="EHF6" s="376"/>
      <c r="EHG6" s="376"/>
      <c r="EHH6" s="376"/>
      <c r="EHI6" s="376"/>
      <c r="EHJ6" s="376"/>
      <c r="EHK6" s="376"/>
      <c r="EHL6" s="376"/>
      <c r="EHM6" s="376"/>
      <c r="EHN6" s="376"/>
      <c r="EHO6" s="376"/>
      <c r="EHP6" s="376"/>
      <c r="EHQ6" s="376"/>
      <c r="EHR6" s="376"/>
      <c r="EHS6" s="376"/>
      <c r="EHT6" s="376"/>
      <c r="EHU6" s="376"/>
      <c r="EHV6" s="376"/>
      <c r="EHW6" s="376"/>
      <c r="EHX6" s="376"/>
      <c r="EHY6" s="376"/>
      <c r="EHZ6" s="376"/>
      <c r="EIA6" s="376"/>
      <c r="EIB6" s="376"/>
      <c r="EIC6" s="376"/>
      <c r="EID6" s="376"/>
      <c r="EIE6" s="376"/>
      <c r="EIF6" s="376"/>
      <c r="EIG6" s="376"/>
      <c r="EIH6" s="376"/>
      <c r="EII6" s="376"/>
      <c r="EIJ6" s="376"/>
      <c r="EIK6" s="376"/>
      <c r="EIL6" s="376"/>
      <c r="EIM6" s="376"/>
      <c r="EIN6" s="376"/>
      <c r="EIO6" s="376"/>
      <c r="EIP6" s="376"/>
      <c r="EIQ6" s="376"/>
      <c r="EIR6" s="376"/>
      <c r="EIS6" s="376"/>
      <c r="EIT6" s="376"/>
      <c r="EIU6" s="376"/>
      <c r="EIV6" s="376"/>
      <c r="EIW6" s="376"/>
      <c r="EIX6" s="376"/>
      <c r="EIY6" s="376"/>
      <c r="EIZ6" s="376"/>
      <c r="EJA6" s="376"/>
      <c r="EJB6" s="376"/>
      <c r="EJC6" s="376"/>
      <c r="EJD6" s="376"/>
      <c r="EJE6" s="376"/>
      <c r="EJF6" s="376"/>
      <c r="EJG6" s="376"/>
      <c r="EJH6" s="376"/>
      <c r="EJI6" s="376"/>
      <c r="EJJ6" s="376"/>
      <c r="EJK6" s="376"/>
      <c r="EJL6" s="376"/>
      <c r="EJM6" s="376"/>
      <c r="EJN6" s="376"/>
      <c r="EJO6" s="376"/>
      <c r="EJP6" s="376"/>
      <c r="EJQ6" s="376"/>
      <c r="EJR6" s="376"/>
      <c r="EJS6" s="376"/>
      <c r="EJT6" s="376"/>
      <c r="EJU6" s="376"/>
      <c r="EJV6" s="376"/>
      <c r="EJW6" s="376"/>
      <c r="EJX6" s="376"/>
      <c r="EJY6" s="376"/>
      <c r="EJZ6" s="376"/>
      <c r="EKA6" s="376"/>
      <c r="EKB6" s="376"/>
      <c r="EKC6" s="376"/>
      <c r="EKD6" s="376"/>
      <c r="EKE6" s="376"/>
      <c r="EKF6" s="376"/>
      <c r="EKG6" s="376"/>
      <c r="EKH6" s="376"/>
      <c r="EKI6" s="376"/>
      <c r="EKJ6" s="376"/>
      <c r="EKK6" s="376"/>
      <c r="EKL6" s="376"/>
      <c r="EKM6" s="376"/>
      <c r="EKN6" s="376"/>
      <c r="EKO6" s="376"/>
      <c r="EKP6" s="376"/>
      <c r="EKQ6" s="376"/>
      <c r="EKR6" s="376"/>
      <c r="EKS6" s="376"/>
      <c r="EKT6" s="376"/>
      <c r="EKU6" s="376"/>
      <c r="EKV6" s="376"/>
      <c r="EKW6" s="376"/>
      <c r="EKX6" s="376"/>
      <c r="EKY6" s="376"/>
      <c r="EKZ6" s="376"/>
      <c r="ELA6" s="376"/>
      <c r="ELB6" s="376"/>
      <c r="ELC6" s="376"/>
      <c r="ELD6" s="376"/>
      <c r="ELE6" s="376"/>
      <c r="ELF6" s="376"/>
      <c r="ELG6" s="376"/>
      <c r="ELH6" s="376"/>
      <c r="ELI6" s="376"/>
      <c r="ELJ6" s="376"/>
      <c r="ELK6" s="376"/>
      <c r="ELL6" s="376"/>
      <c r="ELM6" s="376"/>
      <c r="ELN6" s="376"/>
      <c r="ELO6" s="376"/>
      <c r="ELP6" s="376"/>
      <c r="ELQ6" s="376"/>
      <c r="ELR6" s="376"/>
      <c r="ELS6" s="376"/>
      <c r="ELT6" s="376"/>
      <c r="ELU6" s="376"/>
      <c r="ELV6" s="376"/>
      <c r="ELW6" s="376"/>
      <c r="ELX6" s="376"/>
      <c r="ELY6" s="376"/>
      <c r="ELZ6" s="376"/>
      <c r="EMA6" s="376"/>
      <c r="EMB6" s="376"/>
      <c r="EMC6" s="376"/>
      <c r="EMD6" s="376"/>
      <c r="EME6" s="376"/>
      <c r="EMF6" s="376"/>
      <c r="EMG6" s="376"/>
      <c r="EMH6" s="376"/>
      <c r="EMI6" s="376"/>
      <c r="EMJ6" s="376"/>
      <c r="EMK6" s="376"/>
      <c r="EML6" s="376"/>
      <c r="EMM6" s="376"/>
      <c r="EMN6" s="376"/>
      <c r="EMO6" s="376"/>
      <c r="EMP6" s="376"/>
      <c r="EMQ6" s="376"/>
      <c r="EMR6" s="376"/>
      <c r="EMS6" s="376"/>
      <c r="EMT6" s="376"/>
      <c r="EMU6" s="376"/>
      <c r="EMV6" s="376"/>
      <c r="EMW6" s="376"/>
      <c r="EMX6" s="376"/>
      <c r="EMY6" s="376"/>
      <c r="EMZ6" s="376"/>
      <c r="ENA6" s="376"/>
      <c r="ENB6" s="376"/>
      <c r="ENC6" s="376"/>
      <c r="END6" s="376"/>
      <c r="ENE6" s="376"/>
      <c r="ENF6" s="376"/>
      <c r="ENG6" s="376"/>
      <c r="ENH6" s="376"/>
      <c r="ENI6" s="376"/>
      <c r="ENJ6" s="376"/>
      <c r="ENK6" s="376"/>
      <c r="ENL6" s="376"/>
      <c r="ENM6" s="376"/>
      <c r="ENN6" s="376"/>
      <c r="ENO6" s="376"/>
      <c r="ENP6" s="376"/>
      <c r="ENQ6" s="376"/>
      <c r="ENR6" s="376"/>
      <c r="ENS6" s="376"/>
      <c r="ENT6" s="376"/>
      <c r="ENU6" s="376"/>
      <c r="ENV6" s="376"/>
      <c r="ENW6" s="376"/>
      <c r="ENX6" s="376"/>
      <c r="ENY6" s="376"/>
      <c r="ENZ6" s="376"/>
      <c r="EOA6" s="376"/>
      <c r="EOB6" s="376"/>
      <c r="EOC6" s="376"/>
      <c r="EOD6" s="376"/>
      <c r="EOE6" s="376"/>
      <c r="EOF6" s="376"/>
      <c r="EOG6" s="376"/>
      <c r="EOH6" s="376"/>
      <c r="EOI6" s="376"/>
      <c r="EOJ6" s="376"/>
      <c r="EOK6" s="376"/>
      <c r="EOL6" s="376"/>
      <c r="EOM6" s="376"/>
      <c r="EON6" s="376"/>
      <c r="EOO6" s="376"/>
      <c r="EOP6" s="376"/>
      <c r="EOQ6" s="376"/>
      <c r="EOR6" s="376"/>
      <c r="EOS6" s="376"/>
      <c r="EOT6" s="376"/>
      <c r="EOU6" s="376"/>
      <c r="EOV6" s="376"/>
      <c r="EOW6" s="376"/>
      <c r="EOX6" s="376"/>
      <c r="EOY6" s="376"/>
      <c r="EOZ6" s="376"/>
      <c r="EPA6" s="376"/>
      <c r="EPB6" s="376"/>
      <c r="EPC6" s="376"/>
      <c r="EPD6" s="376"/>
      <c r="EPE6" s="376"/>
      <c r="EPF6" s="376"/>
      <c r="EPG6" s="376"/>
      <c r="EPH6" s="376"/>
      <c r="EPI6" s="376"/>
      <c r="EPJ6" s="376"/>
      <c r="EPK6" s="376"/>
      <c r="EPL6" s="376"/>
      <c r="EPM6" s="376"/>
      <c r="EPN6" s="376"/>
      <c r="EPO6" s="376"/>
      <c r="EPP6" s="376"/>
      <c r="EPQ6" s="376"/>
      <c r="EPR6" s="376"/>
      <c r="EPS6" s="376"/>
      <c r="EPT6" s="376"/>
      <c r="EPU6" s="376"/>
      <c r="EPV6" s="376"/>
      <c r="EPW6" s="376"/>
      <c r="EPX6" s="376"/>
      <c r="EPY6" s="376"/>
      <c r="EPZ6" s="376"/>
      <c r="EQA6" s="376"/>
      <c r="EQB6" s="376"/>
      <c r="EQC6" s="376"/>
      <c r="EQD6" s="376"/>
      <c r="EQE6" s="376"/>
      <c r="EQF6" s="376"/>
      <c r="EQG6" s="376"/>
      <c r="EQH6" s="376"/>
      <c r="EQI6" s="376"/>
      <c r="EQJ6" s="376"/>
      <c r="EQK6" s="376"/>
      <c r="EQL6" s="376"/>
      <c r="EQM6" s="376"/>
      <c r="EQN6" s="376"/>
      <c r="EQO6" s="376"/>
      <c r="EQP6" s="376"/>
      <c r="EQQ6" s="376"/>
      <c r="EQR6" s="376"/>
      <c r="EQS6" s="376"/>
      <c r="EQT6" s="376"/>
      <c r="EQU6" s="376"/>
      <c r="EQV6" s="376"/>
      <c r="EQW6" s="376"/>
      <c r="EQX6" s="376"/>
      <c r="EQY6" s="376"/>
      <c r="EQZ6" s="376"/>
      <c r="ERA6" s="376"/>
      <c r="ERB6" s="376"/>
      <c r="ERC6" s="376"/>
      <c r="ERD6" s="376"/>
      <c r="ERE6" s="376"/>
      <c r="ERF6" s="376"/>
      <c r="ERG6" s="376"/>
      <c r="ERH6" s="376"/>
      <c r="ERI6" s="376"/>
      <c r="ERJ6" s="376"/>
      <c r="ERK6" s="376"/>
      <c r="ERL6" s="376"/>
      <c r="ERM6" s="376"/>
      <c r="ERN6" s="376"/>
      <c r="ERO6" s="376"/>
      <c r="ERP6" s="376"/>
      <c r="ERQ6" s="376"/>
      <c r="ERR6" s="376"/>
      <c r="ERS6" s="376"/>
      <c r="ERT6" s="376"/>
      <c r="ERU6" s="376"/>
      <c r="ERV6" s="376"/>
      <c r="ERW6" s="376"/>
      <c r="ERX6" s="376"/>
      <c r="ERY6" s="376"/>
      <c r="ERZ6" s="376"/>
      <c r="ESA6" s="376"/>
      <c r="ESB6" s="376"/>
      <c r="ESC6" s="376"/>
      <c r="ESD6" s="376"/>
      <c r="ESE6" s="376"/>
      <c r="ESF6" s="376"/>
      <c r="ESG6" s="376"/>
      <c r="ESH6" s="376"/>
      <c r="ESI6" s="376"/>
      <c r="ESJ6" s="376"/>
      <c r="ESK6" s="376"/>
      <c r="ESL6" s="376"/>
      <c r="ESM6" s="376"/>
      <c r="ESN6" s="376"/>
      <c r="ESO6" s="376"/>
      <c r="ESP6" s="376"/>
      <c r="ESQ6" s="376"/>
      <c r="ESR6" s="376"/>
      <c r="ESS6" s="376"/>
      <c r="EST6" s="376"/>
      <c r="ESU6" s="376"/>
      <c r="ESV6" s="376"/>
      <c r="ESW6" s="376"/>
      <c r="ESX6" s="376"/>
      <c r="ESY6" s="376"/>
      <c r="ESZ6" s="376"/>
      <c r="ETA6" s="376"/>
      <c r="ETB6" s="376"/>
      <c r="ETC6" s="376"/>
      <c r="ETD6" s="376"/>
      <c r="ETE6" s="376"/>
      <c r="ETF6" s="376"/>
      <c r="ETG6" s="376"/>
      <c r="ETH6" s="376"/>
      <c r="ETI6" s="376"/>
      <c r="ETJ6" s="376"/>
      <c r="ETK6" s="376"/>
      <c r="ETL6" s="376"/>
      <c r="ETM6" s="376"/>
      <c r="ETN6" s="376"/>
      <c r="ETO6" s="376"/>
      <c r="ETP6" s="376"/>
      <c r="ETQ6" s="376"/>
      <c r="ETR6" s="376"/>
      <c r="ETS6" s="376"/>
      <c r="ETT6" s="376"/>
      <c r="ETU6" s="376"/>
      <c r="ETV6" s="376"/>
      <c r="ETW6" s="376"/>
      <c r="ETX6" s="376"/>
      <c r="ETY6" s="376"/>
      <c r="ETZ6" s="376"/>
      <c r="EUA6" s="376"/>
      <c r="EUB6" s="376"/>
      <c r="EUC6" s="376"/>
      <c r="EUD6" s="376"/>
      <c r="EUE6" s="376"/>
      <c r="EUF6" s="376"/>
      <c r="EUG6" s="376"/>
      <c r="EUH6" s="376"/>
      <c r="EUI6" s="376"/>
      <c r="EUJ6" s="376"/>
      <c r="EUK6" s="376"/>
      <c r="EUL6" s="376"/>
      <c r="EUM6" s="376"/>
      <c r="EUN6" s="376"/>
      <c r="EUO6" s="376"/>
      <c r="EUP6" s="376"/>
      <c r="EUQ6" s="376"/>
      <c r="EUR6" s="376"/>
      <c r="EUS6" s="376"/>
      <c r="EUT6" s="376"/>
      <c r="EUU6" s="376"/>
      <c r="EUV6" s="376"/>
      <c r="EUW6" s="376"/>
      <c r="EUX6" s="376"/>
      <c r="EUY6" s="376"/>
      <c r="EUZ6" s="376"/>
      <c r="EVA6" s="376"/>
      <c r="EVB6" s="376"/>
      <c r="EVC6" s="376"/>
      <c r="EVD6" s="376"/>
      <c r="EVE6" s="376"/>
      <c r="EVF6" s="376"/>
      <c r="EVG6" s="376"/>
      <c r="EVH6" s="376"/>
      <c r="EVI6" s="376"/>
      <c r="EVJ6" s="376"/>
      <c r="EVK6" s="376"/>
      <c r="EVL6" s="376"/>
      <c r="EVM6" s="376"/>
      <c r="EVN6" s="376"/>
      <c r="EVO6" s="376"/>
      <c r="EVP6" s="376"/>
      <c r="EVQ6" s="376"/>
      <c r="EVR6" s="376"/>
      <c r="EVS6" s="376"/>
      <c r="EVT6" s="376"/>
      <c r="EVU6" s="376"/>
      <c r="EVV6" s="376"/>
      <c r="EVW6" s="376"/>
      <c r="EVX6" s="376"/>
      <c r="EVY6" s="376"/>
      <c r="EVZ6" s="376"/>
      <c r="EWA6" s="376"/>
      <c r="EWB6" s="376"/>
      <c r="EWC6" s="376"/>
      <c r="EWD6" s="376"/>
      <c r="EWE6" s="376"/>
      <c r="EWF6" s="376"/>
      <c r="EWG6" s="376"/>
      <c r="EWH6" s="376"/>
      <c r="EWI6" s="376"/>
      <c r="EWJ6" s="376"/>
      <c r="EWK6" s="376"/>
      <c r="EWL6" s="376"/>
      <c r="EWM6" s="376"/>
      <c r="EWN6" s="376"/>
      <c r="EWO6" s="376"/>
      <c r="EWP6" s="376"/>
      <c r="EWQ6" s="376"/>
      <c r="EWR6" s="376"/>
      <c r="EWS6" s="376"/>
      <c r="EWT6" s="376"/>
      <c r="EWU6" s="376"/>
      <c r="EWV6" s="376"/>
      <c r="EWW6" s="376"/>
      <c r="EWX6" s="376"/>
      <c r="EWY6" s="376"/>
      <c r="EWZ6" s="376"/>
      <c r="EXA6" s="376"/>
      <c r="EXB6" s="376"/>
      <c r="EXC6" s="376"/>
      <c r="EXD6" s="376"/>
      <c r="EXE6" s="376"/>
      <c r="EXF6" s="376"/>
      <c r="EXG6" s="376"/>
      <c r="EXH6" s="376"/>
      <c r="EXI6" s="376"/>
      <c r="EXJ6" s="376"/>
      <c r="EXK6" s="376"/>
      <c r="EXL6" s="376"/>
      <c r="EXM6" s="376"/>
      <c r="EXN6" s="376"/>
      <c r="EXO6" s="376"/>
      <c r="EXP6" s="376"/>
      <c r="EXQ6" s="376"/>
      <c r="EXR6" s="376"/>
      <c r="EXS6" s="376"/>
      <c r="EXT6" s="376"/>
      <c r="EXU6" s="376"/>
      <c r="EXV6" s="376"/>
      <c r="EXW6" s="376"/>
      <c r="EXX6" s="376"/>
      <c r="EXY6" s="376"/>
      <c r="EXZ6" s="376"/>
      <c r="EYA6" s="376"/>
      <c r="EYB6" s="376"/>
      <c r="EYC6" s="376"/>
      <c r="EYD6" s="376"/>
      <c r="EYE6" s="376"/>
      <c r="EYF6" s="376"/>
      <c r="EYG6" s="376"/>
      <c r="EYH6" s="376"/>
      <c r="EYI6" s="376"/>
      <c r="EYJ6" s="376"/>
      <c r="EYK6" s="376"/>
      <c r="EYL6" s="376"/>
      <c r="EYM6" s="376"/>
      <c r="EYN6" s="376"/>
      <c r="EYO6" s="376"/>
      <c r="EYP6" s="376"/>
      <c r="EYQ6" s="376"/>
      <c r="EYR6" s="376"/>
      <c r="EYS6" s="376"/>
      <c r="EYT6" s="376"/>
      <c r="EYU6" s="376"/>
      <c r="EYV6" s="376"/>
      <c r="EYW6" s="376"/>
      <c r="EYX6" s="376"/>
      <c r="EYY6" s="376"/>
      <c r="EYZ6" s="376"/>
      <c r="EZA6" s="376"/>
      <c r="EZB6" s="376"/>
      <c r="EZC6" s="376"/>
      <c r="EZD6" s="376"/>
      <c r="EZE6" s="376"/>
      <c r="EZF6" s="376"/>
      <c r="EZG6" s="376"/>
      <c r="EZH6" s="376"/>
      <c r="EZI6" s="376"/>
      <c r="EZJ6" s="376"/>
      <c r="EZK6" s="376"/>
      <c r="EZL6" s="376"/>
      <c r="EZM6" s="376"/>
      <c r="EZN6" s="376"/>
      <c r="EZO6" s="376"/>
      <c r="EZP6" s="376"/>
      <c r="EZQ6" s="376"/>
      <c r="EZR6" s="376"/>
      <c r="EZS6" s="376"/>
      <c r="EZT6" s="376"/>
      <c r="EZU6" s="376"/>
      <c r="EZV6" s="376"/>
      <c r="EZW6" s="376"/>
      <c r="EZX6" s="376"/>
      <c r="EZY6" s="376"/>
      <c r="EZZ6" s="376"/>
      <c r="FAA6" s="376"/>
      <c r="FAB6" s="376"/>
      <c r="FAC6" s="376"/>
      <c r="FAD6" s="376"/>
      <c r="FAE6" s="376"/>
      <c r="FAF6" s="376"/>
      <c r="FAG6" s="376"/>
      <c r="FAH6" s="376"/>
      <c r="FAI6" s="376"/>
      <c r="FAJ6" s="376"/>
      <c r="FAK6" s="376"/>
      <c r="FAL6" s="376"/>
      <c r="FAM6" s="376"/>
      <c r="FAN6" s="376"/>
      <c r="FAO6" s="376"/>
      <c r="FAP6" s="376"/>
      <c r="FAQ6" s="376"/>
      <c r="FAR6" s="376"/>
      <c r="FAS6" s="376"/>
      <c r="FAT6" s="376"/>
      <c r="FAU6" s="376"/>
      <c r="FAV6" s="376"/>
      <c r="FAW6" s="376"/>
      <c r="FAX6" s="376"/>
      <c r="FAY6" s="376"/>
      <c r="FAZ6" s="376"/>
      <c r="FBA6" s="376"/>
      <c r="FBB6" s="376"/>
      <c r="FBC6" s="376"/>
      <c r="FBD6" s="376"/>
      <c r="FBE6" s="376"/>
      <c r="FBF6" s="376"/>
      <c r="FBG6" s="376"/>
      <c r="FBH6" s="376"/>
      <c r="FBI6" s="376"/>
      <c r="FBJ6" s="376"/>
      <c r="FBK6" s="376"/>
      <c r="FBL6" s="376"/>
      <c r="FBM6" s="376"/>
      <c r="FBN6" s="376"/>
      <c r="FBO6" s="376"/>
      <c r="FBP6" s="376"/>
      <c r="FBQ6" s="376"/>
      <c r="FBR6" s="376"/>
      <c r="FBS6" s="376"/>
      <c r="FBT6" s="376"/>
      <c r="FBU6" s="376"/>
      <c r="FBV6" s="376"/>
      <c r="FBW6" s="376"/>
      <c r="FBX6" s="376"/>
      <c r="FBY6" s="376"/>
      <c r="FBZ6" s="376"/>
      <c r="FCA6" s="376"/>
      <c r="FCB6" s="376"/>
      <c r="FCC6" s="376"/>
      <c r="FCD6" s="376"/>
      <c r="FCE6" s="376"/>
      <c r="FCF6" s="376"/>
      <c r="FCG6" s="376"/>
      <c r="FCH6" s="376"/>
      <c r="FCI6" s="376"/>
      <c r="FCJ6" s="376"/>
      <c r="FCK6" s="376"/>
      <c r="FCL6" s="376"/>
      <c r="FCM6" s="376"/>
      <c r="FCN6" s="376"/>
      <c r="FCO6" s="376"/>
      <c r="FCP6" s="376"/>
      <c r="FCQ6" s="376"/>
      <c r="FCR6" s="376"/>
      <c r="FCS6" s="376"/>
      <c r="FCT6" s="376"/>
      <c r="FCU6" s="376"/>
      <c r="FCV6" s="376"/>
      <c r="FCW6" s="376"/>
      <c r="FCX6" s="376"/>
      <c r="FCY6" s="376"/>
      <c r="FCZ6" s="376"/>
      <c r="FDA6" s="376"/>
      <c r="FDB6" s="376"/>
      <c r="FDC6" s="376"/>
      <c r="FDD6" s="376"/>
      <c r="FDE6" s="376"/>
      <c r="FDF6" s="376"/>
      <c r="FDG6" s="376"/>
      <c r="FDH6" s="376"/>
      <c r="FDI6" s="376"/>
      <c r="FDJ6" s="376"/>
      <c r="FDK6" s="376"/>
      <c r="FDL6" s="376"/>
      <c r="FDM6" s="376"/>
      <c r="FDN6" s="376"/>
      <c r="FDO6" s="376"/>
      <c r="FDP6" s="376"/>
      <c r="FDQ6" s="376"/>
      <c r="FDR6" s="376"/>
      <c r="FDS6" s="376"/>
      <c r="FDT6" s="376"/>
      <c r="FDU6" s="376"/>
      <c r="FDV6" s="376"/>
      <c r="FDW6" s="376"/>
      <c r="FDX6" s="376"/>
      <c r="FDY6" s="376"/>
      <c r="FDZ6" s="376"/>
      <c r="FEA6" s="376"/>
      <c r="FEB6" s="376"/>
      <c r="FEC6" s="376"/>
      <c r="FED6" s="376"/>
      <c r="FEE6" s="376"/>
      <c r="FEF6" s="376"/>
      <c r="FEG6" s="376"/>
      <c r="FEH6" s="376"/>
      <c r="FEI6" s="376"/>
      <c r="FEJ6" s="376"/>
      <c r="FEK6" s="376"/>
      <c r="FEL6" s="376"/>
      <c r="FEM6" s="376"/>
      <c r="FEN6" s="376"/>
      <c r="FEO6" s="376"/>
      <c r="FEP6" s="376"/>
      <c r="FEQ6" s="376"/>
      <c r="FER6" s="376"/>
      <c r="FES6" s="376"/>
      <c r="FET6" s="376"/>
      <c r="FEU6" s="376"/>
      <c r="FEV6" s="376"/>
      <c r="FEW6" s="376"/>
      <c r="FEX6" s="376"/>
      <c r="FEY6" s="376"/>
      <c r="FEZ6" s="376"/>
      <c r="FFA6" s="376"/>
      <c r="FFB6" s="376"/>
      <c r="FFC6" s="376"/>
      <c r="FFD6" s="376"/>
      <c r="FFE6" s="376"/>
      <c r="FFF6" s="376"/>
      <c r="FFG6" s="376"/>
      <c r="FFH6" s="376"/>
      <c r="FFI6" s="376"/>
      <c r="FFJ6" s="376"/>
      <c r="FFK6" s="376"/>
      <c r="FFL6" s="376"/>
      <c r="FFM6" s="376"/>
      <c r="FFN6" s="376"/>
      <c r="FFO6" s="376"/>
      <c r="FFP6" s="376"/>
      <c r="FFQ6" s="376"/>
      <c r="FFR6" s="376"/>
      <c r="FFS6" s="376"/>
      <c r="FFT6" s="376"/>
      <c r="FFU6" s="376"/>
      <c r="FFV6" s="376"/>
      <c r="FFW6" s="376"/>
      <c r="FFX6" s="376"/>
      <c r="FFY6" s="376"/>
      <c r="FFZ6" s="376"/>
      <c r="FGA6" s="376"/>
      <c r="FGB6" s="376"/>
      <c r="FGC6" s="376"/>
      <c r="FGD6" s="376"/>
      <c r="FGE6" s="376"/>
      <c r="FGF6" s="376"/>
      <c r="FGG6" s="376"/>
      <c r="FGH6" s="376"/>
      <c r="FGI6" s="376"/>
      <c r="FGJ6" s="376"/>
      <c r="FGK6" s="376"/>
      <c r="FGL6" s="376"/>
      <c r="FGM6" s="376"/>
      <c r="FGN6" s="376"/>
      <c r="FGO6" s="376"/>
      <c r="FGP6" s="376"/>
      <c r="FGQ6" s="376"/>
      <c r="FGR6" s="376"/>
      <c r="FGS6" s="376"/>
      <c r="FGT6" s="376"/>
      <c r="FGU6" s="376"/>
      <c r="FGV6" s="376"/>
      <c r="FGW6" s="376"/>
      <c r="FGX6" s="376"/>
      <c r="FGY6" s="376"/>
      <c r="FGZ6" s="376"/>
      <c r="FHA6" s="376"/>
      <c r="FHB6" s="376"/>
      <c r="FHC6" s="376"/>
      <c r="FHD6" s="376"/>
      <c r="FHE6" s="376"/>
      <c r="FHF6" s="376"/>
      <c r="FHG6" s="376"/>
      <c r="FHH6" s="376"/>
      <c r="FHI6" s="376"/>
      <c r="FHJ6" s="376"/>
      <c r="FHK6" s="376"/>
      <c r="FHL6" s="376"/>
      <c r="FHM6" s="376"/>
      <c r="FHN6" s="376"/>
      <c r="FHO6" s="376"/>
      <c r="FHP6" s="376"/>
      <c r="FHQ6" s="376"/>
      <c r="FHR6" s="376"/>
      <c r="FHS6" s="376"/>
      <c r="FHT6" s="376"/>
      <c r="FHU6" s="376"/>
      <c r="FHV6" s="376"/>
      <c r="FHW6" s="376"/>
      <c r="FHX6" s="376"/>
      <c r="FHY6" s="376"/>
      <c r="FHZ6" s="376"/>
      <c r="FIA6" s="376"/>
      <c r="FIB6" s="376"/>
      <c r="FIC6" s="376"/>
      <c r="FID6" s="376"/>
      <c r="FIE6" s="376"/>
      <c r="FIF6" s="376"/>
      <c r="FIG6" s="376"/>
      <c r="FIH6" s="376"/>
      <c r="FII6" s="376"/>
      <c r="FIJ6" s="376"/>
      <c r="FIK6" s="376"/>
      <c r="FIL6" s="376"/>
      <c r="FIM6" s="376"/>
      <c r="FIN6" s="376"/>
      <c r="FIO6" s="376"/>
      <c r="FIP6" s="376"/>
      <c r="FIQ6" s="376"/>
      <c r="FIR6" s="376"/>
      <c r="FIS6" s="376"/>
      <c r="FIT6" s="376"/>
      <c r="FIU6" s="376"/>
      <c r="FIV6" s="376"/>
      <c r="FIW6" s="376"/>
      <c r="FIX6" s="376"/>
      <c r="FIY6" s="376"/>
      <c r="FIZ6" s="376"/>
      <c r="FJA6" s="376"/>
      <c r="FJB6" s="376"/>
      <c r="FJC6" s="376"/>
      <c r="FJD6" s="376"/>
      <c r="FJE6" s="376"/>
      <c r="FJF6" s="376"/>
      <c r="FJG6" s="376"/>
      <c r="FJH6" s="376"/>
      <c r="FJI6" s="376"/>
      <c r="FJJ6" s="376"/>
      <c r="FJK6" s="376"/>
      <c r="FJL6" s="376"/>
      <c r="FJM6" s="376"/>
      <c r="FJN6" s="376"/>
      <c r="FJO6" s="376"/>
      <c r="FJP6" s="376"/>
      <c r="FJQ6" s="376"/>
      <c r="FJR6" s="376"/>
      <c r="FJS6" s="376"/>
      <c r="FJT6" s="376"/>
      <c r="FJU6" s="376"/>
      <c r="FJV6" s="376"/>
      <c r="FJW6" s="376"/>
      <c r="FJX6" s="376"/>
      <c r="FJY6" s="376"/>
      <c r="FJZ6" s="376"/>
      <c r="FKA6" s="376"/>
      <c r="FKB6" s="376"/>
      <c r="FKC6" s="376"/>
      <c r="FKD6" s="376"/>
      <c r="FKE6" s="376"/>
      <c r="FKF6" s="376"/>
      <c r="FKG6" s="376"/>
      <c r="FKH6" s="376"/>
      <c r="FKI6" s="376"/>
      <c r="FKJ6" s="376"/>
      <c r="FKK6" s="376"/>
      <c r="FKL6" s="376"/>
      <c r="FKM6" s="376"/>
      <c r="FKN6" s="376"/>
      <c r="FKO6" s="376"/>
      <c r="FKP6" s="376"/>
      <c r="FKQ6" s="376"/>
      <c r="FKR6" s="376"/>
      <c r="FKS6" s="376"/>
      <c r="FKT6" s="376"/>
      <c r="FKU6" s="376"/>
      <c r="FKV6" s="376"/>
      <c r="FKW6" s="376"/>
      <c r="FKX6" s="376"/>
      <c r="FKY6" s="376"/>
      <c r="FKZ6" s="376"/>
      <c r="FLA6" s="376"/>
      <c r="FLB6" s="376"/>
      <c r="FLC6" s="376"/>
      <c r="FLD6" s="376"/>
      <c r="FLE6" s="376"/>
      <c r="FLF6" s="376"/>
      <c r="FLG6" s="376"/>
      <c r="FLH6" s="376"/>
      <c r="FLI6" s="376"/>
      <c r="FLJ6" s="376"/>
      <c r="FLK6" s="376"/>
      <c r="FLL6" s="376"/>
      <c r="FLM6" s="376"/>
      <c r="FLN6" s="376"/>
      <c r="FLO6" s="376"/>
      <c r="FLP6" s="376"/>
      <c r="FLQ6" s="376"/>
      <c r="FLR6" s="376"/>
      <c r="FLS6" s="376"/>
      <c r="FLT6" s="376"/>
      <c r="FLU6" s="376"/>
      <c r="FLV6" s="376"/>
      <c r="FLW6" s="376"/>
      <c r="FLX6" s="376"/>
      <c r="FLY6" s="376"/>
      <c r="FLZ6" s="376"/>
      <c r="FMA6" s="376"/>
      <c r="FMB6" s="376"/>
      <c r="FMC6" s="376"/>
      <c r="FMD6" s="376"/>
      <c r="FME6" s="376"/>
      <c r="FMF6" s="376"/>
      <c r="FMG6" s="376"/>
      <c r="FMH6" s="376"/>
      <c r="FMI6" s="376"/>
      <c r="FMJ6" s="376"/>
      <c r="FMK6" s="376"/>
      <c r="FML6" s="376"/>
      <c r="FMM6" s="376"/>
      <c r="FMN6" s="376"/>
      <c r="FMO6" s="376"/>
      <c r="FMP6" s="376"/>
      <c r="FMQ6" s="376"/>
      <c r="FMR6" s="376"/>
      <c r="FMS6" s="376"/>
      <c r="FMT6" s="376"/>
      <c r="FMU6" s="376"/>
      <c r="FMV6" s="376"/>
      <c r="FMW6" s="376"/>
      <c r="FMX6" s="376"/>
      <c r="FMY6" s="376"/>
      <c r="FMZ6" s="376"/>
      <c r="FNA6" s="376"/>
      <c r="FNB6" s="376"/>
      <c r="FNC6" s="376"/>
      <c r="FND6" s="376"/>
      <c r="FNE6" s="376"/>
      <c r="FNF6" s="376"/>
      <c r="FNG6" s="376"/>
      <c r="FNH6" s="376"/>
      <c r="FNI6" s="376"/>
      <c r="FNJ6" s="376"/>
      <c r="FNK6" s="376"/>
      <c r="FNL6" s="376"/>
      <c r="FNM6" s="376"/>
      <c r="FNN6" s="376"/>
      <c r="FNO6" s="376"/>
      <c r="FNP6" s="376"/>
      <c r="FNQ6" s="376"/>
      <c r="FNR6" s="376"/>
      <c r="FNS6" s="376"/>
      <c r="FNT6" s="376"/>
      <c r="FNU6" s="376"/>
      <c r="FNV6" s="376"/>
      <c r="FNW6" s="376"/>
      <c r="FNX6" s="376"/>
      <c r="FNY6" s="376"/>
      <c r="FNZ6" s="376"/>
      <c r="FOA6" s="376"/>
      <c r="FOB6" s="376"/>
      <c r="FOC6" s="376"/>
      <c r="FOD6" s="376"/>
      <c r="FOE6" s="376"/>
      <c r="FOF6" s="376"/>
      <c r="FOG6" s="376"/>
      <c r="FOH6" s="376"/>
      <c r="FOI6" s="376"/>
      <c r="FOJ6" s="376"/>
      <c r="FOK6" s="376"/>
      <c r="FOL6" s="376"/>
      <c r="FOM6" s="376"/>
      <c r="FON6" s="376"/>
      <c r="FOO6" s="376"/>
      <c r="FOP6" s="376"/>
      <c r="FOQ6" s="376"/>
      <c r="FOR6" s="376"/>
      <c r="FOS6" s="376"/>
      <c r="FOT6" s="376"/>
      <c r="FOU6" s="376"/>
      <c r="FOV6" s="376"/>
      <c r="FOW6" s="376"/>
      <c r="FOX6" s="376"/>
      <c r="FOY6" s="376"/>
      <c r="FOZ6" s="376"/>
      <c r="FPA6" s="376"/>
      <c r="FPB6" s="376"/>
      <c r="FPC6" s="376"/>
      <c r="FPD6" s="376"/>
      <c r="FPE6" s="376"/>
      <c r="FPF6" s="376"/>
      <c r="FPG6" s="376"/>
      <c r="FPH6" s="376"/>
      <c r="FPI6" s="376"/>
      <c r="FPJ6" s="376"/>
      <c r="FPK6" s="376"/>
      <c r="FPL6" s="376"/>
      <c r="FPM6" s="376"/>
      <c r="FPN6" s="376"/>
      <c r="FPO6" s="376"/>
      <c r="FPP6" s="376"/>
      <c r="FPQ6" s="376"/>
      <c r="FPR6" s="376"/>
      <c r="FPS6" s="376"/>
      <c r="FPT6" s="376"/>
      <c r="FPU6" s="376"/>
      <c r="FPV6" s="376"/>
      <c r="FPW6" s="376"/>
      <c r="FPX6" s="376"/>
      <c r="FPY6" s="376"/>
      <c r="FPZ6" s="376"/>
      <c r="FQA6" s="376"/>
      <c r="FQB6" s="376"/>
      <c r="FQC6" s="376"/>
      <c r="FQD6" s="376"/>
      <c r="FQE6" s="376"/>
      <c r="FQF6" s="376"/>
      <c r="FQG6" s="376"/>
      <c r="FQH6" s="376"/>
      <c r="FQI6" s="376"/>
      <c r="FQJ6" s="376"/>
      <c r="FQK6" s="376"/>
      <c r="FQL6" s="376"/>
      <c r="FQM6" s="376"/>
      <c r="FQN6" s="376"/>
      <c r="FQO6" s="376"/>
      <c r="FQP6" s="376"/>
      <c r="FQQ6" s="376"/>
      <c r="FQR6" s="376"/>
      <c r="FQS6" s="376"/>
      <c r="FQT6" s="376"/>
      <c r="FQU6" s="376"/>
      <c r="FQV6" s="376"/>
      <c r="FQW6" s="376"/>
      <c r="FQX6" s="376"/>
      <c r="FQY6" s="376"/>
      <c r="FQZ6" s="376"/>
      <c r="FRA6" s="376"/>
      <c r="FRB6" s="376"/>
      <c r="FRC6" s="376"/>
      <c r="FRD6" s="376"/>
      <c r="FRE6" s="376"/>
      <c r="FRF6" s="376"/>
      <c r="FRG6" s="376"/>
      <c r="FRH6" s="376"/>
      <c r="FRI6" s="376"/>
      <c r="FRJ6" s="376"/>
      <c r="FRK6" s="376"/>
      <c r="FRL6" s="376"/>
      <c r="FRM6" s="376"/>
      <c r="FRN6" s="376"/>
      <c r="FRO6" s="376"/>
      <c r="FRP6" s="376"/>
      <c r="FRQ6" s="376"/>
      <c r="FRR6" s="376"/>
      <c r="FRS6" s="376"/>
      <c r="FRT6" s="376"/>
      <c r="FRU6" s="376"/>
      <c r="FRV6" s="376"/>
      <c r="FRW6" s="376"/>
      <c r="FRX6" s="376"/>
      <c r="FRY6" s="376"/>
      <c r="FRZ6" s="376"/>
      <c r="FSA6" s="376"/>
      <c r="FSB6" s="376"/>
      <c r="FSC6" s="376"/>
      <c r="FSD6" s="376"/>
      <c r="FSE6" s="376"/>
      <c r="FSF6" s="376"/>
      <c r="FSG6" s="376"/>
      <c r="FSH6" s="376"/>
      <c r="FSI6" s="376"/>
      <c r="FSJ6" s="376"/>
      <c r="FSK6" s="376"/>
      <c r="FSL6" s="376"/>
      <c r="FSM6" s="376"/>
      <c r="FSN6" s="376"/>
      <c r="FSO6" s="376"/>
      <c r="FSP6" s="376"/>
      <c r="FSQ6" s="376"/>
      <c r="FSR6" s="376"/>
      <c r="FSS6" s="376"/>
      <c r="FST6" s="376"/>
      <c r="FSU6" s="376"/>
      <c r="FSV6" s="376"/>
      <c r="FSW6" s="376"/>
      <c r="FSX6" s="376"/>
      <c r="FSY6" s="376"/>
      <c r="FSZ6" s="376"/>
      <c r="FTA6" s="376"/>
      <c r="FTB6" s="376"/>
      <c r="FTC6" s="376"/>
      <c r="FTD6" s="376"/>
      <c r="FTE6" s="376"/>
      <c r="FTF6" s="376"/>
      <c r="FTG6" s="376"/>
      <c r="FTH6" s="376"/>
      <c r="FTI6" s="376"/>
      <c r="FTJ6" s="376"/>
      <c r="FTK6" s="376"/>
      <c r="FTL6" s="376"/>
      <c r="FTM6" s="376"/>
      <c r="FTN6" s="376"/>
      <c r="FTO6" s="376"/>
      <c r="FTP6" s="376"/>
      <c r="FTQ6" s="376"/>
      <c r="FTR6" s="376"/>
      <c r="FTS6" s="376"/>
      <c r="FTT6" s="376"/>
      <c r="FTU6" s="376"/>
      <c r="FTV6" s="376"/>
      <c r="FTW6" s="376"/>
      <c r="FTX6" s="376"/>
      <c r="FTY6" s="376"/>
      <c r="FTZ6" s="376"/>
      <c r="FUA6" s="376"/>
      <c r="FUB6" s="376"/>
      <c r="FUC6" s="376"/>
      <c r="FUD6" s="376"/>
      <c r="FUE6" s="376"/>
      <c r="FUF6" s="376"/>
      <c r="FUG6" s="376"/>
      <c r="FUH6" s="376"/>
      <c r="FUI6" s="376"/>
      <c r="FUJ6" s="376"/>
      <c r="FUK6" s="376"/>
      <c r="FUL6" s="376"/>
      <c r="FUM6" s="376"/>
      <c r="FUN6" s="376"/>
      <c r="FUO6" s="376"/>
      <c r="FUP6" s="376"/>
      <c r="FUQ6" s="376"/>
      <c r="FUR6" s="376"/>
      <c r="FUS6" s="376"/>
      <c r="FUT6" s="376"/>
      <c r="FUU6" s="376"/>
      <c r="FUV6" s="376"/>
      <c r="FUW6" s="376"/>
      <c r="FUX6" s="376"/>
      <c r="FUY6" s="376"/>
      <c r="FUZ6" s="376"/>
      <c r="FVA6" s="376"/>
      <c r="FVB6" s="376"/>
      <c r="FVC6" s="376"/>
      <c r="FVD6" s="376"/>
      <c r="FVE6" s="376"/>
      <c r="FVF6" s="376"/>
      <c r="FVG6" s="376"/>
      <c r="FVH6" s="376"/>
      <c r="FVI6" s="376"/>
      <c r="FVJ6" s="376"/>
      <c r="FVK6" s="376"/>
      <c r="FVL6" s="376"/>
      <c r="FVM6" s="376"/>
      <c r="FVN6" s="376"/>
      <c r="FVO6" s="376"/>
      <c r="FVP6" s="376"/>
      <c r="FVQ6" s="376"/>
      <c r="FVR6" s="376"/>
      <c r="FVS6" s="376"/>
      <c r="FVT6" s="376"/>
      <c r="FVU6" s="376"/>
      <c r="FVV6" s="376"/>
      <c r="FVW6" s="376"/>
      <c r="FVX6" s="376"/>
      <c r="FVY6" s="376"/>
      <c r="FVZ6" s="376"/>
      <c r="FWA6" s="376"/>
      <c r="FWB6" s="376"/>
      <c r="FWC6" s="376"/>
      <c r="FWD6" s="376"/>
      <c r="FWE6" s="376"/>
      <c r="FWF6" s="376"/>
      <c r="FWG6" s="376"/>
      <c r="FWH6" s="376"/>
      <c r="FWI6" s="376"/>
      <c r="FWJ6" s="376"/>
      <c r="FWK6" s="376"/>
      <c r="FWL6" s="376"/>
      <c r="FWM6" s="376"/>
      <c r="FWN6" s="376"/>
      <c r="FWO6" s="376"/>
      <c r="FWP6" s="376"/>
      <c r="FWQ6" s="376"/>
      <c r="FWR6" s="376"/>
      <c r="FWS6" s="376"/>
      <c r="FWT6" s="376"/>
      <c r="FWU6" s="376"/>
      <c r="FWV6" s="376"/>
      <c r="FWW6" s="376"/>
      <c r="FWX6" s="376"/>
      <c r="FWY6" s="376"/>
      <c r="FWZ6" s="376"/>
      <c r="FXA6" s="376"/>
      <c r="FXB6" s="376"/>
      <c r="FXC6" s="376"/>
      <c r="FXD6" s="376"/>
      <c r="FXE6" s="376"/>
      <c r="FXF6" s="376"/>
      <c r="FXG6" s="376"/>
      <c r="FXH6" s="376"/>
      <c r="FXI6" s="376"/>
      <c r="FXJ6" s="376"/>
      <c r="FXK6" s="376"/>
      <c r="FXL6" s="376"/>
      <c r="FXM6" s="376"/>
      <c r="FXN6" s="376"/>
      <c r="FXO6" s="376"/>
      <c r="FXP6" s="376"/>
      <c r="FXQ6" s="376"/>
      <c r="FXR6" s="376"/>
      <c r="FXS6" s="376"/>
      <c r="FXT6" s="376"/>
      <c r="FXU6" s="376"/>
      <c r="FXV6" s="376"/>
      <c r="FXW6" s="376"/>
      <c r="FXX6" s="376"/>
      <c r="FXY6" s="376"/>
      <c r="FXZ6" s="376"/>
      <c r="FYA6" s="376"/>
      <c r="FYB6" s="376"/>
      <c r="FYC6" s="376"/>
      <c r="FYD6" s="376"/>
      <c r="FYE6" s="376"/>
      <c r="FYF6" s="376"/>
      <c r="FYG6" s="376"/>
      <c r="FYH6" s="376"/>
      <c r="FYI6" s="376"/>
      <c r="FYJ6" s="376"/>
      <c r="FYK6" s="376"/>
      <c r="FYL6" s="376"/>
      <c r="FYM6" s="376"/>
      <c r="FYN6" s="376"/>
      <c r="FYO6" s="376"/>
      <c r="FYP6" s="376"/>
      <c r="FYQ6" s="376"/>
      <c r="FYR6" s="376"/>
      <c r="FYS6" s="376"/>
      <c r="FYT6" s="376"/>
      <c r="FYU6" s="376"/>
      <c r="FYV6" s="376"/>
      <c r="FYW6" s="376"/>
      <c r="FYX6" s="376"/>
      <c r="FYY6" s="376"/>
      <c r="FYZ6" s="376"/>
      <c r="FZA6" s="376"/>
      <c r="FZB6" s="376"/>
      <c r="FZC6" s="376"/>
      <c r="FZD6" s="376"/>
      <c r="FZE6" s="376"/>
      <c r="FZF6" s="376"/>
      <c r="FZG6" s="376"/>
      <c r="FZH6" s="376"/>
      <c r="FZI6" s="376"/>
      <c r="FZJ6" s="376"/>
      <c r="FZK6" s="376"/>
      <c r="FZL6" s="376"/>
      <c r="FZM6" s="376"/>
      <c r="FZN6" s="376"/>
      <c r="FZO6" s="376"/>
      <c r="FZP6" s="376"/>
      <c r="FZQ6" s="376"/>
      <c r="FZR6" s="376"/>
      <c r="FZS6" s="376"/>
      <c r="FZT6" s="376"/>
      <c r="FZU6" s="376"/>
      <c r="FZV6" s="376"/>
      <c r="FZW6" s="376"/>
      <c r="FZX6" s="376"/>
      <c r="FZY6" s="376"/>
      <c r="FZZ6" s="376"/>
      <c r="GAA6" s="376"/>
      <c r="GAB6" s="376"/>
      <c r="GAC6" s="376"/>
      <c r="GAD6" s="376"/>
      <c r="GAE6" s="376"/>
      <c r="GAF6" s="376"/>
      <c r="GAG6" s="376"/>
      <c r="GAH6" s="376"/>
      <c r="GAI6" s="376"/>
      <c r="GAJ6" s="376"/>
      <c r="GAK6" s="376"/>
      <c r="GAL6" s="376"/>
      <c r="GAM6" s="376"/>
      <c r="GAN6" s="376"/>
      <c r="GAO6" s="376"/>
      <c r="GAP6" s="376"/>
      <c r="GAQ6" s="376"/>
      <c r="GAR6" s="376"/>
      <c r="GAS6" s="376"/>
      <c r="GAT6" s="376"/>
      <c r="GAU6" s="376"/>
      <c r="GAV6" s="376"/>
      <c r="GAW6" s="376"/>
      <c r="GAX6" s="376"/>
      <c r="GAY6" s="376"/>
      <c r="GAZ6" s="376"/>
      <c r="GBA6" s="376"/>
      <c r="GBB6" s="376"/>
      <c r="GBC6" s="376"/>
      <c r="GBD6" s="376"/>
      <c r="GBE6" s="376"/>
      <c r="GBF6" s="376"/>
      <c r="GBG6" s="376"/>
      <c r="GBH6" s="376"/>
      <c r="GBI6" s="376"/>
      <c r="GBJ6" s="376"/>
      <c r="GBK6" s="376"/>
      <c r="GBL6" s="376"/>
      <c r="GBM6" s="376"/>
      <c r="GBN6" s="376"/>
      <c r="GBO6" s="376"/>
      <c r="GBP6" s="376"/>
      <c r="GBQ6" s="376"/>
      <c r="GBR6" s="376"/>
      <c r="GBS6" s="376"/>
      <c r="GBT6" s="376"/>
      <c r="GBU6" s="376"/>
      <c r="GBV6" s="376"/>
      <c r="GBW6" s="376"/>
      <c r="GBX6" s="376"/>
      <c r="GBY6" s="376"/>
      <c r="GBZ6" s="376"/>
      <c r="GCA6" s="376"/>
      <c r="GCB6" s="376"/>
      <c r="GCC6" s="376"/>
      <c r="GCD6" s="376"/>
      <c r="GCE6" s="376"/>
      <c r="GCF6" s="376"/>
      <c r="GCG6" s="376"/>
      <c r="GCH6" s="376"/>
      <c r="GCI6" s="376"/>
      <c r="GCJ6" s="376"/>
      <c r="GCK6" s="376"/>
      <c r="GCL6" s="376"/>
      <c r="GCM6" s="376"/>
      <c r="GCN6" s="376"/>
      <c r="GCO6" s="376"/>
      <c r="GCP6" s="376"/>
      <c r="GCQ6" s="376"/>
      <c r="GCR6" s="376"/>
      <c r="GCS6" s="376"/>
      <c r="GCT6" s="376"/>
      <c r="GCU6" s="376"/>
      <c r="GCV6" s="376"/>
      <c r="GCW6" s="376"/>
      <c r="GCX6" s="376"/>
      <c r="GCY6" s="376"/>
      <c r="GCZ6" s="376"/>
      <c r="GDA6" s="376"/>
      <c r="GDB6" s="376"/>
      <c r="GDC6" s="376"/>
      <c r="GDD6" s="376"/>
      <c r="GDE6" s="376"/>
      <c r="GDF6" s="376"/>
      <c r="GDG6" s="376"/>
      <c r="GDH6" s="376"/>
      <c r="GDI6" s="376"/>
      <c r="GDJ6" s="376"/>
      <c r="GDK6" s="376"/>
      <c r="GDL6" s="376"/>
      <c r="GDM6" s="376"/>
      <c r="GDN6" s="376"/>
      <c r="GDO6" s="376"/>
      <c r="GDP6" s="376"/>
      <c r="GDQ6" s="376"/>
      <c r="GDR6" s="376"/>
      <c r="GDS6" s="376"/>
      <c r="GDT6" s="376"/>
      <c r="GDU6" s="376"/>
      <c r="GDV6" s="376"/>
      <c r="GDW6" s="376"/>
      <c r="GDX6" s="376"/>
      <c r="GDY6" s="376"/>
      <c r="GDZ6" s="376"/>
      <c r="GEA6" s="376"/>
      <c r="GEB6" s="376"/>
      <c r="GEC6" s="376"/>
      <c r="GED6" s="376"/>
      <c r="GEE6" s="376"/>
      <c r="GEF6" s="376"/>
      <c r="GEG6" s="376"/>
      <c r="GEH6" s="376"/>
      <c r="GEI6" s="376"/>
      <c r="GEJ6" s="376"/>
      <c r="GEK6" s="376"/>
      <c r="GEL6" s="376"/>
      <c r="GEM6" s="376"/>
      <c r="GEN6" s="376"/>
      <c r="GEO6" s="376"/>
      <c r="GEP6" s="376"/>
      <c r="GEQ6" s="376"/>
      <c r="GER6" s="376"/>
      <c r="GES6" s="376"/>
      <c r="GET6" s="376"/>
      <c r="GEU6" s="376"/>
      <c r="GEV6" s="376"/>
      <c r="GEW6" s="376"/>
      <c r="GEX6" s="376"/>
      <c r="GEY6" s="376"/>
      <c r="GEZ6" s="376"/>
      <c r="GFA6" s="376"/>
      <c r="GFB6" s="376"/>
      <c r="GFC6" s="376"/>
      <c r="GFD6" s="376"/>
      <c r="GFE6" s="376"/>
      <c r="GFF6" s="376"/>
      <c r="GFG6" s="376"/>
      <c r="GFH6" s="376"/>
      <c r="GFI6" s="376"/>
      <c r="GFJ6" s="376"/>
      <c r="GFK6" s="376"/>
      <c r="GFL6" s="376"/>
      <c r="GFM6" s="376"/>
      <c r="GFN6" s="376"/>
      <c r="GFO6" s="376"/>
      <c r="GFP6" s="376"/>
      <c r="GFQ6" s="376"/>
      <c r="GFR6" s="376"/>
      <c r="GFS6" s="376"/>
      <c r="GFT6" s="376"/>
      <c r="GFU6" s="376"/>
      <c r="GFV6" s="376"/>
      <c r="GFW6" s="376"/>
      <c r="GFX6" s="376"/>
      <c r="GFY6" s="376"/>
      <c r="GFZ6" s="376"/>
      <c r="GGA6" s="376"/>
      <c r="GGB6" s="376"/>
      <c r="GGC6" s="376"/>
      <c r="GGD6" s="376"/>
      <c r="GGE6" s="376"/>
      <c r="GGF6" s="376"/>
      <c r="GGG6" s="376"/>
      <c r="GGH6" s="376"/>
      <c r="GGI6" s="376"/>
      <c r="GGJ6" s="376"/>
      <c r="GGK6" s="376"/>
      <c r="GGL6" s="376"/>
      <c r="GGM6" s="376"/>
      <c r="GGN6" s="376"/>
      <c r="GGO6" s="376"/>
      <c r="GGP6" s="376"/>
      <c r="GGQ6" s="376"/>
      <c r="GGR6" s="376"/>
      <c r="GGS6" s="376"/>
      <c r="GGT6" s="376"/>
      <c r="GGU6" s="376"/>
      <c r="GGV6" s="376"/>
      <c r="GGW6" s="376"/>
      <c r="GGX6" s="376"/>
      <c r="GGY6" s="376"/>
      <c r="GGZ6" s="376"/>
      <c r="GHA6" s="376"/>
      <c r="GHB6" s="376"/>
      <c r="GHC6" s="376"/>
      <c r="GHD6" s="376"/>
      <c r="GHE6" s="376"/>
      <c r="GHF6" s="376"/>
      <c r="GHG6" s="376"/>
      <c r="GHH6" s="376"/>
      <c r="GHI6" s="376"/>
      <c r="GHJ6" s="376"/>
      <c r="GHK6" s="376"/>
      <c r="GHL6" s="376"/>
      <c r="GHM6" s="376"/>
      <c r="GHN6" s="376"/>
      <c r="GHO6" s="376"/>
      <c r="GHP6" s="376"/>
      <c r="GHQ6" s="376"/>
      <c r="GHR6" s="376"/>
      <c r="GHS6" s="376"/>
      <c r="GHT6" s="376"/>
      <c r="GHU6" s="376"/>
      <c r="GHV6" s="376"/>
      <c r="GHW6" s="376"/>
      <c r="GHX6" s="376"/>
      <c r="GHY6" s="376"/>
      <c r="GHZ6" s="376"/>
      <c r="GIA6" s="376"/>
      <c r="GIB6" s="376"/>
      <c r="GIC6" s="376"/>
      <c r="GID6" s="376"/>
      <c r="GIE6" s="376"/>
      <c r="GIF6" s="376"/>
      <c r="GIG6" s="376"/>
      <c r="GIH6" s="376"/>
      <c r="GII6" s="376"/>
      <c r="GIJ6" s="376"/>
      <c r="GIK6" s="376"/>
      <c r="GIL6" s="376"/>
      <c r="GIM6" s="376"/>
      <c r="GIN6" s="376"/>
      <c r="GIO6" s="376"/>
      <c r="GIP6" s="376"/>
      <c r="GIQ6" s="376"/>
      <c r="GIR6" s="376"/>
      <c r="GIS6" s="376"/>
      <c r="GIT6" s="376"/>
      <c r="GIU6" s="376"/>
      <c r="GIV6" s="376"/>
      <c r="GIW6" s="376"/>
      <c r="GIX6" s="376"/>
      <c r="GIY6" s="376"/>
      <c r="GIZ6" s="376"/>
      <c r="GJA6" s="376"/>
      <c r="GJB6" s="376"/>
      <c r="GJC6" s="376"/>
      <c r="GJD6" s="376"/>
      <c r="GJE6" s="376"/>
      <c r="GJF6" s="376"/>
      <c r="GJG6" s="376"/>
      <c r="GJH6" s="376"/>
      <c r="GJI6" s="376"/>
      <c r="GJJ6" s="376"/>
      <c r="GJK6" s="376"/>
      <c r="GJL6" s="376"/>
      <c r="GJM6" s="376"/>
      <c r="GJN6" s="376"/>
      <c r="GJO6" s="376"/>
      <c r="GJP6" s="376"/>
      <c r="GJQ6" s="376"/>
      <c r="GJR6" s="376"/>
      <c r="GJS6" s="376"/>
      <c r="GJT6" s="376"/>
      <c r="GJU6" s="376"/>
      <c r="GJV6" s="376"/>
      <c r="GJW6" s="376"/>
      <c r="GJX6" s="376"/>
      <c r="GJY6" s="376"/>
      <c r="GJZ6" s="376"/>
      <c r="GKA6" s="376"/>
      <c r="GKB6" s="376"/>
      <c r="GKC6" s="376"/>
      <c r="GKD6" s="376"/>
      <c r="GKE6" s="376"/>
      <c r="GKF6" s="376"/>
      <c r="GKG6" s="376"/>
      <c r="GKH6" s="376"/>
      <c r="GKI6" s="376"/>
      <c r="GKJ6" s="376"/>
      <c r="GKK6" s="376"/>
      <c r="GKL6" s="376"/>
      <c r="GKM6" s="376"/>
      <c r="GKN6" s="376"/>
      <c r="GKO6" s="376"/>
      <c r="GKP6" s="376"/>
      <c r="GKQ6" s="376"/>
      <c r="GKR6" s="376"/>
      <c r="GKS6" s="376"/>
      <c r="GKT6" s="376"/>
      <c r="GKU6" s="376"/>
      <c r="GKV6" s="376"/>
      <c r="GKW6" s="376"/>
      <c r="GKX6" s="376"/>
      <c r="GKY6" s="376"/>
      <c r="GKZ6" s="376"/>
      <c r="GLA6" s="376"/>
      <c r="GLB6" s="376"/>
      <c r="GLC6" s="376"/>
      <c r="GLD6" s="376"/>
      <c r="GLE6" s="376"/>
      <c r="GLF6" s="376"/>
      <c r="GLG6" s="376"/>
      <c r="GLH6" s="376"/>
      <c r="GLI6" s="376"/>
      <c r="GLJ6" s="376"/>
      <c r="GLK6" s="376"/>
      <c r="GLL6" s="376"/>
      <c r="GLM6" s="376"/>
      <c r="GLN6" s="376"/>
      <c r="GLO6" s="376"/>
      <c r="GLP6" s="376"/>
      <c r="GLQ6" s="376"/>
      <c r="GLR6" s="376"/>
      <c r="GLS6" s="376"/>
      <c r="GLT6" s="376"/>
      <c r="GLU6" s="376"/>
      <c r="GLV6" s="376"/>
      <c r="GLW6" s="376"/>
      <c r="GLX6" s="376"/>
      <c r="GLY6" s="376"/>
      <c r="GLZ6" s="376"/>
      <c r="GMA6" s="376"/>
      <c r="GMB6" s="376"/>
      <c r="GMC6" s="376"/>
      <c r="GMD6" s="376"/>
      <c r="GME6" s="376"/>
      <c r="GMF6" s="376"/>
      <c r="GMG6" s="376"/>
      <c r="GMH6" s="376"/>
      <c r="GMI6" s="376"/>
      <c r="GMJ6" s="376"/>
      <c r="GMK6" s="376"/>
      <c r="GML6" s="376"/>
      <c r="GMM6" s="376"/>
      <c r="GMN6" s="376"/>
      <c r="GMO6" s="376"/>
      <c r="GMP6" s="376"/>
      <c r="GMQ6" s="376"/>
      <c r="GMR6" s="376"/>
      <c r="GMS6" s="376"/>
      <c r="GMT6" s="376"/>
      <c r="GMU6" s="376"/>
      <c r="GMV6" s="376"/>
      <c r="GMW6" s="376"/>
      <c r="GMX6" s="376"/>
      <c r="GMY6" s="376"/>
      <c r="GMZ6" s="376"/>
      <c r="GNA6" s="376"/>
      <c r="GNB6" s="376"/>
      <c r="GNC6" s="376"/>
      <c r="GND6" s="376"/>
      <c r="GNE6" s="376"/>
      <c r="GNF6" s="376"/>
      <c r="GNG6" s="376"/>
      <c r="GNH6" s="376"/>
      <c r="GNI6" s="376"/>
      <c r="GNJ6" s="376"/>
      <c r="GNK6" s="376"/>
      <c r="GNL6" s="376"/>
      <c r="GNM6" s="376"/>
      <c r="GNN6" s="376"/>
      <c r="GNO6" s="376"/>
      <c r="GNP6" s="376"/>
      <c r="GNQ6" s="376"/>
      <c r="GNR6" s="376"/>
      <c r="GNS6" s="376"/>
      <c r="GNT6" s="376"/>
      <c r="GNU6" s="376"/>
      <c r="GNV6" s="376"/>
      <c r="GNW6" s="376"/>
      <c r="GNX6" s="376"/>
      <c r="GNY6" s="376"/>
      <c r="GNZ6" s="376"/>
      <c r="GOA6" s="376"/>
      <c r="GOB6" s="376"/>
      <c r="GOC6" s="376"/>
      <c r="GOD6" s="376"/>
      <c r="GOE6" s="376"/>
      <c r="GOF6" s="376"/>
      <c r="GOG6" s="376"/>
      <c r="GOH6" s="376"/>
      <c r="GOI6" s="376"/>
      <c r="GOJ6" s="376"/>
      <c r="GOK6" s="376"/>
      <c r="GOL6" s="376"/>
      <c r="GOM6" s="376"/>
      <c r="GON6" s="376"/>
      <c r="GOO6" s="376"/>
      <c r="GOP6" s="376"/>
      <c r="GOQ6" s="376"/>
      <c r="GOR6" s="376"/>
      <c r="GOS6" s="376"/>
      <c r="GOT6" s="376"/>
      <c r="GOU6" s="376"/>
      <c r="GOV6" s="376"/>
      <c r="GOW6" s="376"/>
      <c r="GOX6" s="376"/>
      <c r="GOY6" s="376"/>
      <c r="GOZ6" s="376"/>
      <c r="GPA6" s="376"/>
      <c r="GPB6" s="376"/>
      <c r="GPC6" s="376"/>
      <c r="GPD6" s="376"/>
      <c r="GPE6" s="376"/>
      <c r="GPF6" s="376"/>
      <c r="GPG6" s="376"/>
      <c r="GPH6" s="376"/>
      <c r="GPI6" s="376"/>
      <c r="GPJ6" s="376"/>
      <c r="GPK6" s="376"/>
      <c r="GPL6" s="376"/>
      <c r="GPM6" s="376"/>
      <c r="GPN6" s="376"/>
      <c r="GPO6" s="376"/>
      <c r="GPP6" s="376"/>
      <c r="GPQ6" s="376"/>
      <c r="GPR6" s="376"/>
      <c r="GPS6" s="376"/>
      <c r="GPT6" s="376"/>
      <c r="GPU6" s="376"/>
      <c r="GPV6" s="376"/>
      <c r="GPW6" s="376"/>
      <c r="GPX6" s="376"/>
      <c r="GPY6" s="376"/>
      <c r="GPZ6" s="376"/>
      <c r="GQA6" s="376"/>
      <c r="GQB6" s="376"/>
      <c r="GQC6" s="376"/>
      <c r="GQD6" s="376"/>
      <c r="GQE6" s="376"/>
      <c r="GQF6" s="376"/>
      <c r="GQG6" s="376"/>
      <c r="GQH6" s="376"/>
      <c r="GQI6" s="376"/>
      <c r="GQJ6" s="376"/>
      <c r="GQK6" s="376"/>
      <c r="GQL6" s="376"/>
      <c r="GQM6" s="376"/>
      <c r="GQN6" s="376"/>
      <c r="GQO6" s="376"/>
      <c r="GQP6" s="376"/>
      <c r="GQQ6" s="376"/>
      <c r="GQR6" s="376"/>
      <c r="GQS6" s="376"/>
      <c r="GQT6" s="376"/>
      <c r="GQU6" s="376"/>
      <c r="GQV6" s="376"/>
      <c r="GQW6" s="376"/>
      <c r="GQX6" s="376"/>
      <c r="GQY6" s="376"/>
      <c r="GQZ6" s="376"/>
      <c r="GRA6" s="376"/>
      <c r="GRB6" s="376"/>
      <c r="GRC6" s="376"/>
      <c r="GRD6" s="376"/>
      <c r="GRE6" s="376"/>
      <c r="GRF6" s="376"/>
      <c r="GRG6" s="376"/>
      <c r="GRH6" s="376"/>
      <c r="GRI6" s="376"/>
      <c r="GRJ6" s="376"/>
      <c r="GRK6" s="376"/>
      <c r="GRL6" s="376"/>
      <c r="GRM6" s="376"/>
      <c r="GRN6" s="376"/>
      <c r="GRO6" s="376"/>
      <c r="GRP6" s="376"/>
      <c r="GRQ6" s="376"/>
      <c r="GRR6" s="376"/>
      <c r="GRS6" s="376"/>
      <c r="GRT6" s="376"/>
      <c r="GRU6" s="376"/>
      <c r="GRV6" s="376"/>
      <c r="GRW6" s="376"/>
      <c r="GRX6" s="376"/>
      <c r="GRY6" s="376"/>
      <c r="GRZ6" s="376"/>
      <c r="GSA6" s="376"/>
      <c r="GSB6" s="376"/>
      <c r="GSC6" s="376"/>
      <c r="GSD6" s="376"/>
      <c r="GSE6" s="376"/>
      <c r="GSF6" s="376"/>
      <c r="GSG6" s="376"/>
      <c r="GSH6" s="376"/>
      <c r="GSI6" s="376"/>
      <c r="GSJ6" s="376"/>
      <c r="GSK6" s="376"/>
      <c r="GSL6" s="376"/>
      <c r="GSM6" s="376"/>
      <c r="GSN6" s="376"/>
      <c r="GSO6" s="376"/>
      <c r="GSP6" s="376"/>
      <c r="GSQ6" s="376"/>
      <c r="GSR6" s="376"/>
      <c r="GSS6" s="376"/>
      <c r="GST6" s="376"/>
      <c r="GSU6" s="376"/>
      <c r="GSV6" s="376"/>
      <c r="GSW6" s="376"/>
      <c r="GSX6" s="376"/>
      <c r="GSY6" s="376"/>
      <c r="GSZ6" s="376"/>
      <c r="GTA6" s="376"/>
      <c r="GTB6" s="376"/>
      <c r="GTC6" s="376"/>
      <c r="GTD6" s="376"/>
      <c r="GTE6" s="376"/>
      <c r="GTF6" s="376"/>
      <c r="GTG6" s="376"/>
      <c r="GTH6" s="376"/>
      <c r="GTI6" s="376"/>
      <c r="GTJ6" s="376"/>
      <c r="GTK6" s="376"/>
      <c r="GTL6" s="376"/>
      <c r="GTM6" s="376"/>
      <c r="GTN6" s="376"/>
      <c r="GTO6" s="376"/>
      <c r="GTP6" s="376"/>
      <c r="GTQ6" s="376"/>
      <c r="GTR6" s="376"/>
      <c r="GTS6" s="376"/>
      <c r="GTT6" s="376"/>
      <c r="GTU6" s="376"/>
      <c r="GTV6" s="376"/>
      <c r="GTW6" s="376"/>
      <c r="GTX6" s="376"/>
      <c r="GTY6" s="376"/>
      <c r="GTZ6" s="376"/>
      <c r="GUA6" s="376"/>
      <c r="GUB6" s="376"/>
      <c r="GUC6" s="376"/>
      <c r="GUD6" s="376"/>
      <c r="GUE6" s="376"/>
      <c r="GUF6" s="376"/>
      <c r="GUG6" s="376"/>
      <c r="GUH6" s="376"/>
      <c r="GUI6" s="376"/>
      <c r="GUJ6" s="376"/>
      <c r="GUK6" s="376"/>
      <c r="GUL6" s="376"/>
      <c r="GUM6" s="376"/>
      <c r="GUN6" s="376"/>
      <c r="GUO6" s="376"/>
      <c r="GUP6" s="376"/>
      <c r="GUQ6" s="376"/>
      <c r="GUR6" s="376"/>
      <c r="GUS6" s="376"/>
      <c r="GUT6" s="376"/>
      <c r="GUU6" s="376"/>
      <c r="GUV6" s="376"/>
      <c r="GUW6" s="376"/>
      <c r="GUX6" s="376"/>
      <c r="GUY6" s="376"/>
      <c r="GUZ6" s="376"/>
      <c r="GVA6" s="376"/>
      <c r="GVB6" s="376"/>
      <c r="GVC6" s="376"/>
      <c r="GVD6" s="376"/>
      <c r="GVE6" s="376"/>
      <c r="GVF6" s="376"/>
      <c r="GVG6" s="376"/>
      <c r="GVH6" s="376"/>
      <c r="GVI6" s="376"/>
      <c r="GVJ6" s="376"/>
      <c r="GVK6" s="376"/>
      <c r="GVL6" s="376"/>
      <c r="GVM6" s="376"/>
      <c r="GVN6" s="376"/>
      <c r="GVO6" s="376"/>
      <c r="GVP6" s="376"/>
      <c r="GVQ6" s="376"/>
      <c r="GVR6" s="376"/>
      <c r="GVS6" s="376"/>
      <c r="GVT6" s="376"/>
      <c r="GVU6" s="376"/>
      <c r="GVV6" s="376"/>
      <c r="GVW6" s="376"/>
      <c r="GVX6" s="376"/>
      <c r="GVY6" s="376"/>
      <c r="GVZ6" s="376"/>
      <c r="GWA6" s="376"/>
      <c r="GWB6" s="376"/>
      <c r="GWC6" s="376"/>
      <c r="GWD6" s="376"/>
      <c r="GWE6" s="376"/>
      <c r="GWF6" s="376"/>
      <c r="GWG6" s="376"/>
      <c r="GWH6" s="376"/>
      <c r="GWI6" s="376"/>
      <c r="GWJ6" s="376"/>
      <c r="GWK6" s="376"/>
      <c r="GWL6" s="376"/>
      <c r="GWM6" s="376"/>
      <c r="GWN6" s="376"/>
      <c r="GWO6" s="376"/>
      <c r="GWP6" s="376"/>
      <c r="GWQ6" s="376"/>
      <c r="GWR6" s="376"/>
      <c r="GWS6" s="376"/>
      <c r="GWT6" s="376"/>
      <c r="GWU6" s="376"/>
      <c r="GWV6" s="376"/>
      <c r="GWW6" s="376"/>
      <c r="GWX6" s="376"/>
      <c r="GWY6" s="376"/>
      <c r="GWZ6" s="376"/>
      <c r="GXA6" s="376"/>
      <c r="GXB6" s="376"/>
      <c r="GXC6" s="376"/>
      <c r="GXD6" s="376"/>
      <c r="GXE6" s="376"/>
      <c r="GXF6" s="376"/>
      <c r="GXG6" s="376"/>
      <c r="GXH6" s="376"/>
      <c r="GXI6" s="376"/>
      <c r="GXJ6" s="376"/>
      <c r="GXK6" s="376"/>
      <c r="GXL6" s="376"/>
      <c r="GXM6" s="376"/>
      <c r="GXN6" s="376"/>
      <c r="GXO6" s="376"/>
      <c r="GXP6" s="376"/>
      <c r="GXQ6" s="376"/>
      <c r="GXR6" s="376"/>
      <c r="GXS6" s="376"/>
      <c r="GXT6" s="376"/>
      <c r="GXU6" s="376"/>
      <c r="GXV6" s="376"/>
      <c r="GXW6" s="376"/>
      <c r="GXX6" s="376"/>
      <c r="GXY6" s="376"/>
      <c r="GXZ6" s="376"/>
      <c r="GYA6" s="376"/>
      <c r="GYB6" s="376"/>
      <c r="GYC6" s="376"/>
      <c r="GYD6" s="376"/>
      <c r="GYE6" s="376"/>
      <c r="GYF6" s="376"/>
      <c r="GYG6" s="376"/>
      <c r="GYH6" s="376"/>
    </row>
    <row r="7" spans="1:5390" x14ac:dyDescent="0.2">
      <c r="A7" s="219">
        <v>1.1000000000000001</v>
      </c>
      <c r="B7" t="s">
        <v>226</v>
      </c>
      <c r="C7" s="220" t="s">
        <v>227</v>
      </c>
      <c r="D7" s="249">
        <f>AVERAGE(G7:K7)</f>
        <v>7.756977698025116E-3</v>
      </c>
      <c r="E7" s="250">
        <f>AVERAGE(G7:AX7)</f>
        <v>2.6759058258992139E-2</v>
      </c>
      <c r="F7" s="309"/>
      <c r="G7" s="111"/>
      <c r="H7" s="111">
        <v>9.5224309129159097E-3</v>
      </c>
      <c r="I7" s="111">
        <v>0</v>
      </c>
      <c r="J7" s="111">
        <v>1.3748502181159439E-2</v>
      </c>
      <c r="K7" s="111"/>
      <c r="L7" s="111">
        <v>0</v>
      </c>
      <c r="M7" s="111"/>
      <c r="N7" s="111"/>
      <c r="O7" s="111">
        <v>7.7791281843493602E-3</v>
      </c>
      <c r="P7" s="111">
        <v>8.2095334053893937E-3</v>
      </c>
      <c r="Q7" s="111"/>
      <c r="R7" s="111"/>
      <c r="S7" s="111"/>
      <c r="T7" s="111"/>
      <c r="U7" s="111">
        <v>1.7612089258158839E-2</v>
      </c>
      <c r="V7" s="111"/>
      <c r="W7" s="111">
        <v>5.2230439498749852E-3</v>
      </c>
      <c r="X7" s="111">
        <v>1.0116602883446334E-2</v>
      </c>
      <c r="Y7" s="111">
        <v>3.9227361281070287E-2</v>
      </c>
      <c r="Z7" s="111">
        <v>2.1495142001862748E-2</v>
      </c>
      <c r="AA7" s="111">
        <v>7.4415631894422823E-2</v>
      </c>
      <c r="AB7" s="111">
        <v>2.8126866537764039E-2</v>
      </c>
      <c r="AC7" s="110">
        <v>5.8861880175310299E-2</v>
      </c>
      <c r="AD7" s="110">
        <v>1.2900804783164303E-2</v>
      </c>
      <c r="AE7" s="110"/>
      <c r="AF7" s="110"/>
      <c r="AG7" s="110">
        <v>0.12084089674381339</v>
      </c>
      <c r="AH7" s="110">
        <v>2.1474289790389317E-2</v>
      </c>
      <c r="AI7" s="111">
        <v>1.5669838462754593E-2</v>
      </c>
      <c r="AJ7" s="111">
        <v>1.0791698602744905E-2</v>
      </c>
      <c r="AK7" s="111"/>
      <c r="AL7" s="110">
        <v>3.2996733781454603E-2</v>
      </c>
      <c r="AM7" s="110"/>
      <c r="AN7" s="110">
        <v>5.8964604437588192E-2</v>
      </c>
      <c r="AO7" s="110"/>
      <c r="AP7" s="110">
        <v>1.526717551809335E-2</v>
      </c>
      <c r="AQ7" s="110"/>
      <c r="AR7" s="110"/>
      <c r="AS7" s="110">
        <v>1.7416082298979361E-2</v>
      </c>
      <c r="AT7" s="110">
        <v>7.2511384769290088E-2</v>
      </c>
      <c r="AU7" s="110"/>
      <c r="AV7" s="110">
        <v>1.8518688116387627E-2</v>
      </c>
      <c r="AW7" s="110">
        <v>1.5350584638744601E-2</v>
      </c>
      <c r="AX7" s="111">
        <v>1.5453578383658916E-2</v>
      </c>
      <c r="AY7" s="113"/>
      <c r="AZ7" s="113"/>
      <c r="BA7" s="113"/>
    </row>
    <row r="8" spans="1:5390" x14ac:dyDescent="0.2">
      <c r="A8" s="219">
        <v>1.2</v>
      </c>
      <c r="B8" t="s">
        <v>228</v>
      </c>
      <c r="C8" s="220" t="s">
        <v>227</v>
      </c>
      <c r="D8" s="249">
        <f t="shared" ref="D8:D9" si="0">AVERAGE(G8:K8)</f>
        <v>7.8125864926109026E-2</v>
      </c>
      <c r="E8" s="250">
        <f t="shared" ref="E8:E9" si="1">AVERAGE(G8:AX8)</f>
        <v>5.7329121446857804E-2</v>
      </c>
      <c r="F8" s="309"/>
      <c r="G8" s="111">
        <v>0.15843503029002537</v>
      </c>
      <c r="H8" s="111">
        <v>5.1324894168731879E-2</v>
      </c>
      <c r="I8" s="111">
        <v>6.5689019277252611E-2</v>
      </c>
      <c r="J8" s="111">
        <v>7.3856175016168063E-2</v>
      </c>
      <c r="K8" s="111">
        <v>4.132420587836716E-2</v>
      </c>
      <c r="L8" s="111">
        <v>5.6533912404919562E-2</v>
      </c>
      <c r="M8" s="111">
        <v>4.834013050434998E-2</v>
      </c>
      <c r="N8" s="111">
        <v>0.11282989135855062</v>
      </c>
      <c r="O8" s="111">
        <v>3.6029227687955322E-2</v>
      </c>
      <c r="P8" s="111">
        <v>3.7968748841429603E-2</v>
      </c>
      <c r="Q8" s="111">
        <v>8.5863006965216301E-2</v>
      </c>
      <c r="R8" s="111">
        <v>5.2042963612251469E-2</v>
      </c>
      <c r="S8" s="111">
        <v>2.6928790501532022E-2</v>
      </c>
      <c r="T8" s="111">
        <v>7.0204871270300395E-2</v>
      </c>
      <c r="U8" s="111">
        <v>3.370892395420675E-2</v>
      </c>
      <c r="V8" s="111"/>
      <c r="W8" s="111">
        <v>2.2061463226024407E-2</v>
      </c>
      <c r="X8" s="111">
        <v>2.7326919342536313E-2</v>
      </c>
      <c r="Y8" s="111">
        <v>6.7823007822411241E-2</v>
      </c>
      <c r="Z8" s="111">
        <v>2.5829439739549768E-2</v>
      </c>
      <c r="AA8" s="111">
        <v>7.0306793323565125E-2</v>
      </c>
      <c r="AB8" s="111">
        <v>8.2666340133601274E-2</v>
      </c>
      <c r="AC8" s="110">
        <v>0.10497035297930336</v>
      </c>
      <c r="AD8" s="110">
        <v>3.4764273942000649E-2</v>
      </c>
      <c r="AE8" s="110"/>
      <c r="AF8" s="110">
        <v>0.11915464068267814</v>
      </c>
      <c r="AG8" s="110">
        <v>4.5765776308602894E-2</v>
      </c>
      <c r="AH8" s="110">
        <v>3.3410904070630416E-2</v>
      </c>
      <c r="AI8" s="111">
        <v>3.6061650951437298E-2</v>
      </c>
      <c r="AJ8" s="111">
        <v>1.8540961446838675E-2</v>
      </c>
      <c r="AK8" s="111">
        <v>7.6493371445220865E-2</v>
      </c>
      <c r="AL8" s="110">
        <v>0.10112740754814256</v>
      </c>
      <c r="AM8" s="110">
        <v>2.3236540111971706E-2</v>
      </c>
      <c r="AN8" s="110">
        <v>3.1581161480849801E-2</v>
      </c>
      <c r="AO8" s="110">
        <v>3.8101513588380521E-2</v>
      </c>
      <c r="AP8" s="110">
        <v>6.1068702072373401E-2</v>
      </c>
      <c r="AQ8" s="110">
        <v>3.7579830721741224E-2</v>
      </c>
      <c r="AR8" s="110">
        <v>8.2359307511105803E-2</v>
      </c>
      <c r="AS8" s="110">
        <v>1.4164747912932677E-2</v>
      </c>
      <c r="AT8" s="110">
        <v>0.13504430034834963</v>
      </c>
      <c r="AU8" s="110">
        <v>1.6513271797674214E-2</v>
      </c>
      <c r="AV8" s="110">
        <v>4.6720004590772211E-2</v>
      </c>
      <c r="AW8" s="110">
        <v>4.9528584583986263E-2</v>
      </c>
      <c r="AX8" s="111">
        <v>5.4542041354090291E-2</v>
      </c>
      <c r="AY8" s="113"/>
      <c r="AZ8" s="113"/>
      <c r="BA8" s="113"/>
    </row>
    <row r="9" spans="1:5390" x14ac:dyDescent="0.2">
      <c r="A9" s="219">
        <v>1.3</v>
      </c>
      <c r="B9" s="121" t="s">
        <v>1147</v>
      </c>
      <c r="C9" s="220" t="s">
        <v>227</v>
      </c>
      <c r="D9" s="249">
        <f t="shared" si="0"/>
        <v>4.4589121197112967E-2</v>
      </c>
      <c r="E9" s="250">
        <f t="shared" si="1"/>
        <v>5.4791455742271358E-2</v>
      </c>
      <c r="F9" s="309"/>
      <c r="G9" s="111">
        <v>5.308878157552336E-2</v>
      </c>
      <c r="H9" s="111">
        <v>4.7185761269256762E-2</v>
      </c>
      <c r="I9" s="111">
        <v>2.0218229529106943E-2</v>
      </c>
      <c r="J9" s="111">
        <v>5.7512167047923841E-2</v>
      </c>
      <c r="K9" s="111">
        <v>4.4940666563753923E-2</v>
      </c>
      <c r="L9" s="111">
        <v>1.3989278778184578E-2</v>
      </c>
      <c r="M9" s="111">
        <v>7.5500727710736779E-2</v>
      </c>
      <c r="N9" s="111">
        <v>5.80830266029057E-2</v>
      </c>
      <c r="O9" s="111">
        <v>6.1580528458668245E-2</v>
      </c>
      <c r="P9" s="111">
        <v>2.946609514040523E-2</v>
      </c>
      <c r="Q9" s="111">
        <v>8.5863006965216301E-2</v>
      </c>
      <c r="R9" s="111">
        <v>9.253639260747637E-2</v>
      </c>
      <c r="S9" s="111">
        <v>6.0271174387283799E-2</v>
      </c>
      <c r="T9" s="111">
        <v>5.8504059391916996E-2</v>
      </c>
      <c r="U9" s="111">
        <v>3.0480772930579134E-2</v>
      </c>
      <c r="V9" s="111"/>
      <c r="W9" s="111">
        <v>8.7299596775220381E-2</v>
      </c>
      <c r="X9" s="111">
        <v>4.8366228924843033E-2</v>
      </c>
      <c r="Y9" s="111">
        <v>9.5089690021286033E-2</v>
      </c>
      <c r="Z9" s="111">
        <v>4.2856471873764596E-2</v>
      </c>
      <c r="AA9" s="111">
        <v>3.489773559515142E-2</v>
      </c>
      <c r="AB9" s="111">
        <v>8.1417795790306412E-3</v>
      </c>
      <c r="AC9" s="110">
        <v>0.13328494706363367</v>
      </c>
      <c r="AD9" s="110">
        <v>6.2195458849360535E-2</v>
      </c>
      <c r="AE9" s="110">
        <v>8.514713212536977E-2</v>
      </c>
      <c r="AF9" s="110">
        <v>2.066046567822509E-2</v>
      </c>
      <c r="AG9" s="110">
        <v>0.10419199167080061</v>
      </c>
      <c r="AH9" s="110">
        <v>8.6462803671558106E-2</v>
      </c>
      <c r="AI9" s="111">
        <v>4.1964118483847443E-2</v>
      </c>
      <c r="AJ9" s="111">
        <v>5.03254667842764E-2</v>
      </c>
      <c r="AK9" s="111">
        <v>4.9908822834981888E-2</v>
      </c>
      <c r="AL9" s="110">
        <v>4.4937442366048047E-2</v>
      </c>
      <c r="AM9" s="110">
        <v>2.3403843200777902E-2</v>
      </c>
      <c r="AN9" s="110">
        <v>3.0255622839036288E-2</v>
      </c>
      <c r="AO9" s="110">
        <v>8.8903531706221214E-2</v>
      </c>
      <c r="AP9" s="110">
        <v>3.8167938795233378E-2</v>
      </c>
      <c r="AQ9" s="110">
        <v>8.5550175339025605E-2</v>
      </c>
      <c r="AR9" s="110">
        <v>3.6178170557358419E-2</v>
      </c>
      <c r="AS9" s="110">
        <v>2.9268740790228731E-2</v>
      </c>
      <c r="AT9" s="110">
        <v>5.8217811116853174E-2</v>
      </c>
      <c r="AU9" s="110">
        <v>2.8287952557754962E-2</v>
      </c>
      <c r="AV9" s="110">
        <v>4.4021567179527155E-2</v>
      </c>
      <c r="AW9" s="110">
        <v>4.5194039999543946E-2</v>
      </c>
      <c r="AX9" s="111">
        <v>6.363238157977201E-2</v>
      </c>
      <c r="AY9" s="113"/>
      <c r="AZ9" s="113"/>
      <c r="BA9" s="113"/>
    </row>
    <row r="10" spans="1:5390" ht="13.5" thickBot="1" x14ac:dyDescent="0.25">
      <c r="A10" s="219"/>
      <c r="C10" s="220"/>
      <c r="D10" s="240"/>
      <c r="E10" s="234"/>
      <c r="G10" s="111"/>
      <c r="H10" s="111"/>
      <c r="I10" s="111"/>
      <c r="J10" s="111"/>
      <c r="K10" s="111"/>
      <c r="L10" s="111"/>
      <c r="M10" s="111"/>
      <c r="N10" s="111"/>
      <c r="O10" s="111"/>
      <c r="P10" s="111"/>
      <c r="Q10" s="111"/>
      <c r="R10" s="111"/>
      <c r="S10" s="111"/>
      <c r="T10" s="111"/>
      <c r="U10" s="111"/>
      <c r="V10" s="111"/>
      <c r="W10" s="111"/>
      <c r="X10" s="111"/>
      <c r="Y10" s="111"/>
      <c r="Z10" s="111"/>
      <c r="AA10" s="111"/>
      <c r="AB10" s="111"/>
      <c r="AC10" s="110"/>
      <c r="AD10" s="110"/>
      <c r="AE10" s="110"/>
      <c r="AF10" s="110"/>
      <c r="AG10" s="110"/>
      <c r="AH10" s="110"/>
      <c r="AI10" s="111"/>
      <c r="AJ10" s="111"/>
      <c r="AK10" s="111"/>
      <c r="AL10" s="110"/>
      <c r="AM10" s="110"/>
      <c r="AN10" s="110"/>
      <c r="AO10" s="110"/>
      <c r="AP10" s="110"/>
      <c r="AQ10" s="110"/>
      <c r="AR10" s="110"/>
      <c r="AS10" s="110"/>
      <c r="AT10" s="110"/>
      <c r="AU10" s="110"/>
      <c r="AV10" s="110"/>
      <c r="AW10" s="110"/>
      <c r="AX10" s="111"/>
      <c r="AY10" s="113"/>
      <c r="AZ10" s="113"/>
      <c r="BA10" s="113"/>
    </row>
    <row r="11" spans="1:5390" s="112" customFormat="1" ht="13.5" thickBot="1" x14ac:dyDescent="0.25">
      <c r="A11" s="272"/>
      <c r="B11" s="273" t="s">
        <v>955</v>
      </c>
      <c r="C11" s="272"/>
      <c r="D11" s="262"/>
      <c r="E11" s="263">
        <f>AVERAGE(G11:AX11)</f>
        <v>5641527.7179970425</v>
      </c>
      <c r="F11" s="310"/>
      <c r="G11" s="274">
        <v>3785124</v>
      </c>
      <c r="H11" s="274">
        <v>6534787</v>
      </c>
      <c r="I11" s="274">
        <v>24197652.211999007</v>
      </c>
      <c r="J11" s="274">
        <v>47941273.738543831</v>
      </c>
      <c r="K11" s="274">
        <v>7334037</v>
      </c>
      <c r="L11" s="274">
        <v>8993556.7848469801</v>
      </c>
      <c r="M11" s="274">
        <v>37696280.141343012</v>
      </c>
      <c r="N11" s="274">
        <v>18135284.521230891</v>
      </c>
      <c r="O11" s="274">
        <v>3285887</v>
      </c>
      <c r="P11" s="274">
        <v>1382131.73</v>
      </c>
      <c r="Q11" s="274">
        <v>2759423.54</v>
      </c>
      <c r="R11" s="274">
        <v>7223000</v>
      </c>
      <c r="S11" s="274">
        <v>2930575</v>
      </c>
      <c r="T11" s="274">
        <v>2200000</v>
      </c>
      <c r="U11" s="274">
        <v>372500</v>
      </c>
      <c r="V11" s="274"/>
      <c r="W11" s="274">
        <v>774747</v>
      </c>
      <c r="X11" s="274">
        <v>212900</v>
      </c>
      <c r="Y11" s="274"/>
      <c r="Z11" s="274">
        <v>682699</v>
      </c>
      <c r="AA11" s="274">
        <v>7385953.9314357387</v>
      </c>
      <c r="AB11" s="274">
        <v>7385953.9314357387</v>
      </c>
      <c r="AC11" s="275">
        <v>878300</v>
      </c>
      <c r="AD11" s="275">
        <v>809000</v>
      </c>
      <c r="AE11" s="275">
        <v>465730</v>
      </c>
      <c r="AF11" s="275">
        <v>2816845.46</v>
      </c>
      <c r="AG11" s="275">
        <v>2532500</v>
      </c>
      <c r="AH11" s="275">
        <v>5597500</v>
      </c>
      <c r="AI11" s="274">
        <v>579400</v>
      </c>
      <c r="AJ11" s="274">
        <v>445100</v>
      </c>
      <c r="AK11" s="274">
        <v>2516200</v>
      </c>
      <c r="AL11" s="275">
        <v>1200427</v>
      </c>
      <c r="AM11" s="275">
        <v>250900</v>
      </c>
      <c r="AN11" s="275">
        <v>1146824.9680000078</v>
      </c>
      <c r="AO11" s="275">
        <v>877500</v>
      </c>
      <c r="AP11" s="275">
        <v>3000000</v>
      </c>
      <c r="AQ11" s="275">
        <v>7643400</v>
      </c>
      <c r="AR11" s="275">
        <v>5095600</v>
      </c>
      <c r="AS11" s="275">
        <v>1428246.1970406102</v>
      </c>
      <c r="AT11" s="275">
        <v>3165800</v>
      </c>
      <c r="AU11" s="275">
        <v>312000</v>
      </c>
      <c r="AV11" s="275">
        <v>2065000</v>
      </c>
      <c r="AW11" s="275">
        <v>1434124</v>
      </c>
      <c r="AX11" s="274">
        <v>1470000</v>
      </c>
      <c r="AY11" s="291"/>
      <c r="AZ11" s="291"/>
      <c r="BA11" s="291"/>
      <c r="BB11" s="291"/>
      <c r="BC11" s="291"/>
      <c r="BD11" s="291"/>
      <c r="BE11" s="291"/>
      <c r="BF11" s="291"/>
      <c r="BG11" s="291"/>
      <c r="BH11" s="291"/>
      <c r="BI11" s="291"/>
      <c r="BJ11" s="291"/>
      <c r="BK11" s="291"/>
      <c r="BL11" s="291"/>
      <c r="BM11" s="291"/>
      <c r="BN11" s="291"/>
      <c r="BO11" s="379"/>
      <c r="BP11" s="379"/>
      <c r="BQ11" s="379"/>
      <c r="BR11" s="379"/>
      <c r="BS11" s="379"/>
      <c r="BT11" s="379"/>
      <c r="BU11" s="379"/>
      <c r="BV11" s="379"/>
      <c r="BW11" s="379"/>
      <c r="BX11" s="379"/>
      <c r="BY11" s="379"/>
      <c r="BZ11" s="380"/>
      <c r="CA11" s="380"/>
      <c r="CB11" s="380"/>
      <c r="CC11" s="380"/>
      <c r="CD11" s="380"/>
      <c r="CE11" s="380"/>
      <c r="CF11" s="380"/>
      <c r="CG11" s="380"/>
      <c r="CH11" s="380"/>
      <c r="CI11" s="380"/>
      <c r="CJ11" s="380"/>
      <c r="CK11" s="380"/>
      <c r="CL11" s="380"/>
      <c r="CM11" s="380"/>
      <c r="CN11" s="380"/>
      <c r="CO11" s="380"/>
      <c r="CP11" s="380"/>
      <c r="CQ11" s="380"/>
      <c r="CR11" s="380"/>
      <c r="CS11" s="380"/>
      <c r="CT11" s="380"/>
      <c r="CU11" s="380"/>
      <c r="CV11" s="380"/>
      <c r="CW11" s="380"/>
      <c r="CX11" s="380"/>
      <c r="CY11" s="380"/>
      <c r="CZ11" s="380"/>
      <c r="DA11" s="380"/>
      <c r="DB11" s="380"/>
      <c r="DC11" s="380"/>
      <c r="DD11" s="380"/>
      <c r="DE11" s="380"/>
      <c r="DF11" s="380"/>
      <c r="DG11" s="380"/>
      <c r="DH11" s="380"/>
      <c r="DI11" s="380"/>
      <c r="DJ11" s="380"/>
      <c r="DK11" s="380"/>
      <c r="DL11" s="380"/>
      <c r="DM11" s="380"/>
      <c r="DN11" s="380"/>
      <c r="DO11" s="380"/>
      <c r="DP11" s="380"/>
      <c r="DQ11" s="380"/>
      <c r="DR11" s="380"/>
      <c r="DS11" s="380"/>
      <c r="DT11" s="380"/>
      <c r="DU11" s="380"/>
      <c r="DV11" s="380"/>
      <c r="DW11" s="380"/>
      <c r="DX11" s="380"/>
      <c r="DY11" s="380"/>
      <c r="DZ11" s="380"/>
      <c r="EA11" s="380"/>
      <c r="EB11" s="380"/>
      <c r="EC11" s="380"/>
      <c r="ED11" s="380"/>
      <c r="EE11" s="380"/>
      <c r="EF11" s="380"/>
      <c r="EG11" s="380"/>
      <c r="EH11" s="380"/>
      <c r="EI11" s="380"/>
      <c r="EJ11" s="380"/>
      <c r="EK11" s="380"/>
      <c r="EL11" s="380"/>
      <c r="EM11" s="380"/>
      <c r="EN11" s="380"/>
      <c r="EO11" s="380"/>
      <c r="EP11" s="380"/>
      <c r="EQ11" s="380"/>
      <c r="ER11" s="380"/>
      <c r="ES11" s="380"/>
      <c r="ET11" s="380"/>
      <c r="EU11" s="380"/>
      <c r="EV11" s="380"/>
      <c r="EW11" s="380"/>
      <c r="EX11" s="380"/>
      <c r="EY11" s="380"/>
      <c r="EZ11" s="380"/>
      <c r="FA11" s="380"/>
      <c r="FB11" s="380"/>
      <c r="FC11" s="380"/>
      <c r="FD11" s="380"/>
      <c r="FE11" s="380"/>
      <c r="FF11" s="380"/>
      <c r="FG11" s="380"/>
      <c r="FH11" s="380"/>
      <c r="FI11" s="380"/>
      <c r="FJ11" s="380"/>
      <c r="FK11" s="380"/>
      <c r="FL11" s="380"/>
      <c r="FM11" s="380"/>
      <c r="FN11" s="380"/>
      <c r="FO11" s="380"/>
      <c r="FP11" s="380"/>
      <c r="FQ11" s="380"/>
      <c r="FR11" s="380"/>
      <c r="FS11" s="380"/>
      <c r="FT11" s="380"/>
      <c r="FU11" s="380"/>
      <c r="FV11" s="380"/>
      <c r="FW11" s="380"/>
      <c r="FX11" s="380"/>
      <c r="FY11" s="380"/>
      <c r="FZ11" s="380"/>
      <c r="GA11" s="380"/>
      <c r="GB11" s="380"/>
      <c r="GC11" s="380"/>
      <c r="GD11" s="380"/>
      <c r="GE11" s="380"/>
      <c r="GF11" s="380"/>
      <c r="GG11" s="380"/>
      <c r="GH11" s="380"/>
      <c r="GI11" s="380"/>
      <c r="GJ11" s="380"/>
      <c r="GK11" s="380"/>
      <c r="GL11" s="380"/>
      <c r="GM11" s="380"/>
      <c r="GN11" s="380"/>
      <c r="GO11" s="380"/>
      <c r="GP11" s="380"/>
      <c r="GQ11" s="380"/>
      <c r="GR11" s="380"/>
      <c r="GS11" s="380"/>
      <c r="GT11" s="380"/>
      <c r="GU11" s="380"/>
      <c r="GV11" s="380"/>
      <c r="GW11" s="380"/>
      <c r="GX11" s="380"/>
      <c r="GY11" s="380"/>
      <c r="GZ11" s="380"/>
      <c r="HA11" s="380"/>
      <c r="HB11" s="380"/>
      <c r="HC11" s="380"/>
      <c r="HD11" s="380"/>
      <c r="HE11" s="380"/>
      <c r="HF11" s="380"/>
      <c r="HG11" s="380"/>
      <c r="HH11" s="380"/>
      <c r="HI11" s="380"/>
      <c r="HJ11" s="380"/>
      <c r="HK11" s="380"/>
      <c r="HL11" s="380"/>
      <c r="HM11" s="380"/>
      <c r="HN11" s="380"/>
      <c r="HO11" s="380"/>
      <c r="HP11" s="380"/>
      <c r="HQ11" s="380"/>
      <c r="HR11" s="380"/>
      <c r="HS11" s="380"/>
      <c r="HT11" s="380"/>
      <c r="HU11" s="380"/>
      <c r="HV11" s="380"/>
      <c r="HW11" s="380"/>
      <c r="HX11" s="380"/>
      <c r="HY11" s="380"/>
      <c r="HZ11" s="380"/>
      <c r="IA11" s="380"/>
      <c r="IB11" s="380"/>
      <c r="IC11" s="380"/>
      <c r="ID11" s="380"/>
      <c r="IE11" s="380"/>
      <c r="IF11" s="380"/>
      <c r="IG11" s="380"/>
      <c r="IH11" s="380"/>
      <c r="II11" s="380"/>
      <c r="IJ11" s="380"/>
      <c r="IK11" s="380"/>
      <c r="IL11" s="380"/>
      <c r="IM11" s="380"/>
      <c r="IN11" s="380"/>
      <c r="IO11" s="380"/>
      <c r="IP11" s="380"/>
      <c r="IQ11" s="380"/>
      <c r="IR11" s="380"/>
      <c r="IS11" s="380"/>
      <c r="IT11" s="380"/>
      <c r="IU11" s="380"/>
      <c r="IV11" s="380"/>
      <c r="IW11" s="380"/>
      <c r="IX11" s="380"/>
      <c r="IY11" s="380"/>
      <c r="IZ11" s="380"/>
      <c r="JA11" s="380"/>
      <c r="JB11" s="380"/>
      <c r="JC11" s="380"/>
      <c r="JD11" s="380"/>
      <c r="JE11" s="380"/>
      <c r="JF11" s="380"/>
      <c r="JG11" s="380"/>
      <c r="JH11" s="380"/>
      <c r="JI11" s="380"/>
      <c r="JJ11" s="380"/>
      <c r="JK11" s="380"/>
      <c r="JL11" s="380"/>
      <c r="JM11" s="380"/>
      <c r="JN11" s="380"/>
      <c r="JO11" s="380"/>
      <c r="JP11" s="380"/>
      <c r="JQ11" s="380"/>
      <c r="JR11" s="380"/>
      <c r="JS11" s="380"/>
      <c r="JT11" s="380"/>
      <c r="JU11" s="380"/>
      <c r="JV11" s="380"/>
      <c r="JW11" s="380"/>
      <c r="JX11" s="380"/>
      <c r="JY11" s="380"/>
      <c r="JZ11" s="380"/>
      <c r="KA11" s="380"/>
      <c r="KB11" s="380"/>
      <c r="KC11" s="380"/>
      <c r="KD11" s="380"/>
      <c r="KE11" s="380"/>
      <c r="KF11" s="380"/>
      <c r="KG11" s="380"/>
      <c r="KH11" s="380"/>
      <c r="KI11" s="380"/>
      <c r="KJ11" s="380"/>
      <c r="KK11" s="380"/>
      <c r="KL11" s="380"/>
      <c r="KM11" s="380"/>
      <c r="KN11" s="380"/>
      <c r="KO11" s="380"/>
      <c r="KP11" s="380"/>
      <c r="KQ11" s="380"/>
      <c r="KR11" s="380"/>
      <c r="KS11" s="380"/>
      <c r="KT11" s="380"/>
      <c r="KU11" s="380"/>
      <c r="KV11" s="380"/>
      <c r="KW11" s="380"/>
      <c r="KX11" s="380"/>
      <c r="KY11" s="380"/>
      <c r="KZ11" s="380"/>
      <c r="LA11" s="380"/>
      <c r="LB11" s="380"/>
      <c r="LC11" s="380"/>
      <c r="LD11" s="380"/>
      <c r="LE11" s="380"/>
      <c r="LF11" s="380"/>
      <c r="LG11" s="380"/>
      <c r="LH11" s="380"/>
      <c r="LI11" s="380"/>
      <c r="LJ11" s="380"/>
      <c r="LK11" s="380"/>
      <c r="LL11" s="380"/>
      <c r="LM11" s="380"/>
      <c r="LN11" s="380"/>
      <c r="LO11" s="380"/>
      <c r="LP11" s="380"/>
      <c r="LQ11" s="380"/>
      <c r="LR11" s="380"/>
      <c r="LS11" s="380"/>
      <c r="LT11" s="380"/>
      <c r="LU11" s="380"/>
      <c r="LV11" s="380"/>
      <c r="LW11" s="380"/>
      <c r="LX11" s="380"/>
      <c r="LY11" s="380"/>
      <c r="LZ11" s="380"/>
      <c r="MA11" s="380"/>
      <c r="MB11" s="380"/>
      <c r="MC11" s="380"/>
      <c r="MD11" s="380"/>
      <c r="ME11" s="380"/>
      <c r="MF11" s="380"/>
      <c r="MG11" s="380"/>
      <c r="MH11" s="380"/>
      <c r="MI11" s="380"/>
      <c r="MJ11" s="380"/>
      <c r="MK11" s="380"/>
      <c r="ML11" s="380"/>
      <c r="MM11" s="380"/>
      <c r="MN11" s="380"/>
      <c r="MO11" s="380"/>
      <c r="MP11" s="380"/>
      <c r="MQ11" s="380"/>
      <c r="MR11" s="380"/>
      <c r="MS11" s="380"/>
      <c r="MT11" s="380"/>
      <c r="MU11" s="380"/>
      <c r="MV11" s="380"/>
      <c r="MW11" s="380"/>
      <c r="MX11" s="380"/>
      <c r="MY11" s="380"/>
      <c r="MZ11" s="380"/>
      <c r="NA11" s="380"/>
      <c r="NB11" s="380"/>
      <c r="NC11" s="380"/>
      <c r="ND11" s="380"/>
      <c r="NE11" s="380"/>
      <c r="NF11" s="380"/>
      <c r="NG11" s="380"/>
      <c r="NH11" s="380"/>
      <c r="NI11" s="380"/>
      <c r="NJ11" s="380"/>
      <c r="NK11" s="380"/>
      <c r="NL11" s="380"/>
      <c r="NM11" s="380"/>
      <c r="NN11" s="380"/>
      <c r="NO11" s="380"/>
      <c r="NP11" s="380"/>
      <c r="NQ11" s="380"/>
      <c r="NR11" s="380"/>
      <c r="NS11" s="380"/>
      <c r="NT11" s="380"/>
      <c r="NU11" s="380"/>
      <c r="NV11" s="380"/>
      <c r="NW11" s="380"/>
      <c r="NX11" s="380"/>
      <c r="NY11" s="380"/>
      <c r="NZ11" s="380"/>
      <c r="OA11" s="380"/>
      <c r="OB11" s="380"/>
      <c r="OC11" s="380"/>
      <c r="OD11" s="380"/>
      <c r="OE11" s="380"/>
      <c r="OF11" s="380"/>
      <c r="OG11" s="380"/>
      <c r="OH11" s="380"/>
      <c r="OI11" s="380"/>
      <c r="OJ11" s="380"/>
      <c r="OK11" s="380"/>
      <c r="OL11" s="380"/>
      <c r="OM11" s="380"/>
      <c r="ON11" s="380"/>
      <c r="OO11" s="380"/>
      <c r="OP11" s="380"/>
      <c r="OQ11" s="380"/>
      <c r="OR11" s="380"/>
      <c r="OS11" s="380"/>
      <c r="OT11" s="380"/>
      <c r="OU11" s="380"/>
      <c r="OV11" s="380"/>
      <c r="OW11" s="380"/>
      <c r="OX11" s="380"/>
      <c r="OY11" s="380"/>
      <c r="OZ11" s="380"/>
      <c r="PA11" s="380"/>
      <c r="PB11" s="380"/>
      <c r="PC11" s="380"/>
      <c r="PD11" s="380"/>
      <c r="PE11" s="380"/>
      <c r="PF11" s="380"/>
      <c r="PG11" s="380"/>
      <c r="PH11" s="380"/>
      <c r="PI11" s="380"/>
      <c r="PJ11" s="380"/>
      <c r="PK11" s="380"/>
      <c r="PL11" s="380"/>
      <c r="PM11" s="380"/>
      <c r="PN11" s="380"/>
      <c r="PO11" s="380"/>
      <c r="PP11" s="380"/>
      <c r="PQ11" s="380"/>
      <c r="PR11" s="380"/>
      <c r="PS11" s="380"/>
      <c r="PT11" s="380"/>
      <c r="PU11" s="380"/>
      <c r="PV11" s="380"/>
      <c r="PW11" s="380"/>
      <c r="PX11" s="380"/>
      <c r="PY11" s="380"/>
      <c r="PZ11" s="380"/>
      <c r="QA11" s="380"/>
      <c r="QB11" s="380"/>
      <c r="QC11" s="380"/>
      <c r="QD11" s="380"/>
      <c r="QE11" s="380"/>
      <c r="QF11" s="380"/>
      <c r="QG11" s="380"/>
      <c r="QH11" s="380"/>
      <c r="QI11" s="380"/>
      <c r="QJ11" s="380"/>
      <c r="QK11" s="380"/>
      <c r="QL11" s="380"/>
      <c r="QM11" s="380"/>
      <c r="QN11" s="380"/>
      <c r="QO11" s="380"/>
      <c r="QP11" s="380"/>
      <c r="QQ11" s="380"/>
      <c r="QR11" s="380"/>
      <c r="QS11" s="380"/>
      <c r="QT11" s="380"/>
      <c r="QU11" s="380"/>
      <c r="QV11" s="380"/>
      <c r="QW11" s="380"/>
      <c r="QX11" s="380"/>
      <c r="QY11" s="380"/>
      <c r="QZ11" s="380"/>
      <c r="RA11" s="380"/>
      <c r="RB11" s="380"/>
      <c r="RC11" s="380"/>
      <c r="RD11" s="380"/>
      <c r="RE11" s="380"/>
      <c r="RF11" s="380"/>
      <c r="RG11" s="380"/>
      <c r="RH11" s="380"/>
      <c r="RI11" s="380"/>
      <c r="RJ11" s="380"/>
      <c r="RK11" s="380"/>
      <c r="RL11" s="380"/>
      <c r="RM11" s="380"/>
      <c r="RN11" s="380"/>
      <c r="RO11" s="380"/>
      <c r="RP11" s="380"/>
      <c r="RQ11" s="380"/>
      <c r="RR11" s="380"/>
      <c r="RS11" s="380"/>
      <c r="RT11" s="380"/>
      <c r="RU11" s="380"/>
      <c r="RV11" s="380"/>
      <c r="RW11" s="380"/>
      <c r="RX11" s="380"/>
      <c r="RY11" s="380"/>
      <c r="RZ11" s="380"/>
      <c r="SA11" s="380"/>
      <c r="SB11" s="380"/>
      <c r="SC11" s="380"/>
      <c r="SD11" s="380"/>
      <c r="SE11" s="380"/>
      <c r="SF11" s="380"/>
      <c r="SG11" s="380"/>
      <c r="SH11" s="380"/>
      <c r="SI11" s="380"/>
      <c r="SJ11" s="380"/>
      <c r="SK11" s="380"/>
      <c r="SL11" s="380"/>
      <c r="SM11" s="380"/>
      <c r="SN11" s="380"/>
      <c r="SO11" s="380"/>
      <c r="SP11" s="380"/>
      <c r="SQ11" s="380"/>
      <c r="SR11" s="380"/>
      <c r="SS11" s="380"/>
      <c r="ST11" s="380"/>
      <c r="SU11" s="380"/>
      <c r="SV11" s="380"/>
      <c r="SW11" s="380"/>
      <c r="SX11" s="380"/>
      <c r="SY11" s="380"/>
      <c r="SZ11" s="380"/>
      <c r="TA11" s="380"/>
      <c r="TB11" s="380"/>
      <c r="TC11" s="380"/>
      <c r="TD11" s="380"/>
      <c r="TE11" s="380"/>
      <c r="TF11" s="380"/>
      <c r="TG11" s="380"/>
      <c r="TH11" s="380"/>
      <c r="TI11" s="380"/>
      <c r="TJ11" s="380"/>
      <c r="TK11" s="380"/>
      <c r="TL11" s="380"/>
      <c r="TM11" s="380"/>
      <c r="TN11" s="380"/>
      <c r="TO11" s="380"/>
      <c r="TP11" s="380"/>
      <c r="TQ11" s="380"/>
      <c r="TR11" s="380"/>
      <c r="TS11" s="380"/>
      <c r="TT11" s="380"/>
      <c r="TU11" s="380"/>
      <c r="TV11" s="380"/>
      <c r="TW11" s="380"/>
      <c r="TX11" s="380"/>
      <c r="TY11" s="380"/>
      <c r="TZ11" s="380"/>
      <c r="UA11" s="380"/>
      <c r="UB11" s="380"/>
      <c r="UC11" s="380"/>
      <c r="UD11" s="380"/>
      <c r="UE11" s="380"/>
      <c r="UF11" s="380"/>
      <c r="UG11" s="380"/>
      <c r="UH11" s="380"/>
      <c r="UI11" s="380"/>
      <c r="UJ11" s="380"/>
      <c r="UK11" s="380"/>
      <c r="UL11" s="380"/>
      <c r="UM11" s="380"/>
      <c r="UN11" s="380"/>
      <c r="UO11" s="380"/>
      <c r="UP11" s="380"/>
      <c r="UQ11" s="380"/>
      <c r="UR11" s="380"/>
      <c r="US11" s="380"/>
      <c r="UT11" s="380"/>
      <c r="UU11" s="380"/>
      <c r="UV11" s="380"/>
      <c r="UW11" s="380"/>
      <c r="UX11" s="380"/>
      <c r="UY11" s="380"/>
      <c r="UZ11" s="380"/>
      <c r="VA11" s="380"/>
      <c r="VB11" s="380"/>
      <c r="VC11" s="380"/>
      <c r="VD11" s="380"/>
      <c r="VE11" s="380"/>
      <c r="VF11" s="380"/>
      <c r="VG11" s="380"/>
      <c r="VH11" s="380"/>
      <c r="VI11" s="380"/>
      <c r="VJ11" s="380"/>
      <c r="VK11" s="380"/>
      <c r="VL11" s="380"/>
      <c r="VM11" s="380"/>
      <c r="VN11" s="380"/>
      <c r="VO11" s="380"/>
      <c r="VP11" s="380"/>
      <c r="VQ11" s="380"/>
      <c r="VR11" s="380"/>
      <c r="VS11" s="380"/>
      <c r="VT11" s="380"/>
      <c r="VU11" s="380"/>
      <c r="VV11" s="380"/>
      <c r="VW11" s="380"/>
      <c r="VX11" s="380"/>
      <c r="VY11" s="380"/>
      <c r="VZ11" s="380"/>
      <c r="WA11" s="380"/>
      <c r="WB11" s="380"/>
      <c r="WC11" s="380"/>
      <c r="WD11" s="380"/>
      <c r="WE11" s="380"/>
      <c r="WF11" s="380"/>
      <c r="WG11" s="380"/>
      <c r="WH11" s="380"/>
      <c r="WI11" s="380"/>
      <c r="WJ11" s="380"/>
      <c r="WK11" s="380"/>
      <c r="WL11" s="380"/>
      <c r="WM11" s="380"/>
      <c r="WN11" s="380"/>
      <c r="WO11" s="380"/>
      <c r="WP11" s="380"/>
      <c r="WQ11" s="380"/>
      <c r="WR11" s="380"/>
      <c r="WS11" s="380"/>
      <c r="WT11" s="380"/>
      <c r="WU11" s="380"/>
      <c r="WV11" s="380"/>
      <c r="WW11" s="380"/>
      <c r="WX11" s="380"/>
      <c r="WY11" s="380"/>
      <c r="WZ11" s="380"/>
      <c r="XA11" s="380"/>
      <c r="XB11" s="380"/>
      <c r="XC11" s="380"/>
      <c r="XD11" s="380"/>
      <c r="XE11" s="380"/>
      <c r="XF11" s="380"/>
      <c r="XG11" s="380"/>
      <c r="XH11" s="380"/>
      <c r="XI11" s="380"/>
      <c r="XJ11" s="380"/>
      <c r="XK11" s="380"/>
      <c r="XL11" s="380"/>
      <c r="XM11" s="380"/>
      <c r="XN11" s="380"/>
      <c r="XO11" s="380"/>
      <c r="XP11" s="380"/>
      <c r="XQ11" s="380"/>
      <c r="XR11" s="380"/>
      <c r="XS11" s="380"/>
      <c r="XT11" s="380"/>
      <c r="XU11" s="380"/>
      <c r="XV11" s="380"/>
      <c r="XW11" s="380"/>
      <c r="XX11" s="380"/>
      <c r="XY11" s="380"/>
      <c r="XZ11" s="380"/>
      <c r="YA11" s="380"/>
      <c r="YB11" s="380"/>
      <c r="YC11" s="380"/>
      <c r="YD11" s="380"/>
      <c r="YE11" s="380"/>
      <c r="YF11" s="380"/>
      <c r="YG11" s="380"/>
      <c r="YH11" s="380"/>
      <c r="YI11" s="380"/>
      <c r="YJ11" s="380"/>
      <c r="YK11" s="380"/>
      <c r="YL11" s="380"/>
      <c r="YM11" s="380"/>
      <c r="YN11" s="380"/>
      <c r="YO11" s="380"/>
      <c r="YP11" s="380"/>
      <c r="YQ11" s="380"/>
      <c r="YR11" s="380"/>
      <c r="YS11" s="380"/>
      <c r="YT11" s="380"/>
      <c r="YU11" s="380"/>
      <c r="YV11" s="380"/>
      <c r="YW11" s="380"/>
      <c r="YX11" s="380"/>
      <c r="YY11" s="380"/>
      <c r="YZ11" s="380"/>
      <c r="ZA11" s="380"/>
      <c r="ZB11" s="380"/>
      <c r="ZC11" s="380"/>
      <c r="ZD11" s="380"/>
      <c r="ZE11" s="380"/>
      <c r="ZF11" s="380"/>
      <c r="ZG11" s="380"/>
      <c r="ZH11" s="380"/>
      <c r="ZI11" s="380"/>
      <c r="ZJ11" s="380"/>
      <c r="ZK11" s="380"/>
      <c r="ZL11" s="380"/>
      <c r="ZM11" s="380"/>
      <c r="ZN11" s="380"/>
      <c r="ZO11" s="380"/>
      <c r="ZP11" s="380"/>
      <c r="ZQ11" s="380"/>
      <c r="ZR11" s="380"/>
      <c r="ZS11" s="380"/>
      <c r="ZT11" s="380"/>
      <c r="ZU11" s="380"/>
      <c r="ZV11" s="380"/>
      <c r="ZW11" s="380"/>
      <c r="ZX11" s="380"/>
      <c r="ZY11" s="380"/>
      <c r="ZZ11" s="380"/>
      <c r="AAA11" s="380"/>
      <c r="AAB11" s="380"/>
      <c r="AAC11" s="380"/>
      <c r="AAD11" s="380"/>
      <c r="AAE11" s="380"/>
      <c r="AAF11" s="380"/>
      <c r="AAG11" s="380"/>
      <c r="AAH11" s="380"/>
      <c r="AAI11" s="380"/>
      <c r="AAJ11" s="380"/>
      <c r="AAK11" s="380"/>
      <c r="AAL11" s="380"/>
      <c r="AAM11" s="380"/>
      <c r="AAN11" s="380"/>
      <c r="AAO11" s="380"/>
      <c r="AAP11" s="380"/>
      <c r="AAQ11" s="380"/>
      <c r="AAR11" s="380"/>
      <c r="AAS11" s="380"/>
      <c r="AAT11" s="380"/>
      <c r="AAU11" s="380"/>
      <c r="AAV11" s="380"/>
      <c r="AAW11" s="380"/>
      <c r="AAX11" s="380"/>
      <c r="AAY11" s="380"/>
      <c r="AAZ11" s="380"/>
      <c r="ABA11" s="380"/>
      <c r="ABB11" s="380"/>
      <c r="ABC11" s="380"/>
      <c r="ABD11" s="380"/>
      <c r="ABE11" s="380"/>
      <c r="ABF11" s="380"/>
      <c r="ABG11" s="380"/>
      <c r="ABH11" s="380"/>
      <c r="ABI11" s="380"/>
      <c r="ABJ11" s="380"/>
      <c r="ABK11" s="380"/>
      <c r="ABL11" s="380"/>
      <c r="ABM11" s="380"/>
      <c r="ABN11" s="380"/>
      <c r="ABO11" s="380"/>
      <c r="ABP11" s="380"/>
      <c r="ABQ11" s="380"/>
      <c r="ABR11" s="380"/>
      <c r="ABS11" s="380"/>
      <c r="ABT11" s="380"/>
      <c r="ABU11" s="380"/>
      <c r="ABV11" s="380"/>
      <c r="ABW11" s="380"/>
      <c r="ABX11" s="380"/>
      <c r="ABY11" s="380"/>
      <c r="ABZ11" s="380"/>
      <c r="ACA11" s="380"/>
      <c r="ACB11" s="380"/>
      <c r="ACC11" s="380"/>
      <c r="ACD11" s="380"/>
      <c r="ACE11" s="380"/>
      <c r="ACF11" s="380"/>
      <c r="ACG11" s="380"/>
      <c r="ACH11" s="380"/>
      <c r="ACI11" s="380"/>
      <c r="ACJ11" s="380"/>
      <c r="ACK11" s="380"/>
      <c r="ACL11" s="380"/>
      <c r="ACM11" s="380"/>
      <c r="ACN11" s="380"/>
      <c r="ACO11" s="380"/>
      <c r="ACP11" s="380"/>
      <c r="ACQ11" s="380"/>
      <c r="ACR11" s="380"/>
      <c r="ACS11" s="380"/>
      <c r="ACT11" s="380"/>
      <c r="ACU11" s="380"/>
      <c r="ACV11" s="380"/>
      <c r="ACW11" s="380"/>
      <c r="ACX11" s="380"/>
      <c r="ACY11" s="380"/>
      <c r="ACZ11" s="380"/>
      <c r="ADA11" s="380"/>
      <c r="ADB11" s="380"/>
      <c r="ADC11" s="380"/>
      <c r="ADD11" s="380"/>
      <c r="ADE11" s="380"/>
      <c r="ADF11" s="380"/>
      <c r="ADG11" s="380"/>
      <c r="ADH11" s="380"/>
      <c r="ADI11" s="380"/>
      <c r="ADJ11" s="380"/>
      <c r="ADK11" s="380"/>
      <c r="ADL11" s="380"/>
      <c r="ADM11" s="380"/>
      <c r="ADN11" s="380"/>
      <c r="ADO11" s="380"/>
      <c r="ADP11" s="380"/>
      <c r="ADQ11" s="380"/>
      <c r="ADR11" s="380"/>
      <c r="ADS11" s="380"/>
      <c r="ADT11" s="380"/>
      <c r="ADU11" s="380"/>
      <c r="ADV11" s="380"/>
      <c r="ADW11" s="380"/>
      <c r="ADX11" s="380"/>
      <c r="ADY11" s="380"/>
      <c r="ADZ11" s="380"/>
      <c r="AEA11" s="380"/>
      <c r="AEB11" s="380"/>
      <c r="AEC11" s="380"/>
      <c r="AED11" s="380"/>
      <c r="AEE11" s="380"/>
      <c r="AEF11" s="380"/>
      <c r="AEG11" s="380"/>
      <c r="AEH11" s="380"/>
      <c r="AEI11" s="380"/>
      <c r="AEJ11" s="380"/>
      <c r="AEK11" s="380"/>
      <c r="AEL11" s="380"/>
      <c r="AEM11" s="380"/>
      <c r="AEN11" s="380"/>
      <c r="AEO11" s="380"/>
      <c r="AEP11" s="380"/>
      <c r="AEQ11" s="380"/>
      <c r="AER11" s="380"/>
      <c r="AES11" s="380"/>
      <c r="AET11" s="380"/>
      <c r="AEU11" s="380"/>
      <c r="AEV11" s="380"/>
      <c r="AEW11" s="380"/>
      <c r="AEX11" s="380"/>
      <c r="AEY11" s="380"/>
      <c r="AEZ11" s="380"/>
      <c r="AFA11" s="380"/>
      <c r="AFB11" s="380"/>
      <c r="AFC11" s="380"/>
      <c r="AFD11" s="380"/>
      <c r="AFE11" s="380"/>
      <c r="AFF11" s="380"/>
      <c r="AFG11" s="380"/>
      <c r="AFH11" s="380"/>
      <c r="AFI11" s="380"/>
      <c r="AFJ11" s="380"/>
      <c r="AFK11" s="380"/>
      <c r="AFL11" s="380"/>
      <c r="AFM11" s="380"/>
      <c r="AFN11" s="380"/>
      <c r="AFO11" s="380"/>
      <c r="AFP11" s="380"/>
      <c r="AFQ11" s="380"/>
      <c r="AFR11" s="380"/>
      <c r="AFS11" s="380"/>
      <c r="AFT11" s="380"/>
      <c r="AFU11" s="380"/>
      <c r="AFV11" s="380"/>
      <c r="AFW11" s="380"/>
      <c r="AFX11" s="380"/>
      <c r="AFY11" s="380"/>
      <c r="AFZ11" s="380"/>
      <c r="AGA11" s="380"/>
      <c r="AGB11" s="380"/>
      <c r="AGC11" s="380"/>
      <c r="AGD11" s="380"/>
      <c r="AGE11" s="380"/>
      <c r="AGF11" s="380"/>
      <c r="AGG11" s="380"/>
      <c r="AGH11" s="380"/>
      <c r="AGI11" s="380"/>
      <c r="AGJ11" s="380"/>
      <c r="AGK11" s="380"/>
      <c r="AGL11" s="380"/>
      <c r="AGM11" s="380"/>
      <c r="AGN11" s="380"/>
      <c r="AGO11" s="380"/>
      <c r="AGP11" s="380"/>
      <c r="AGQ11" s="380"/>
      <c r="AGR11" s="380"/>
      <c r="AGS11" s="380"/>
      <c r="AGT11" s="380"/>
      <c r="AGU11" s="380"/>
      <c r="AGV11" s="380"/>
      <c r="AGW11" s="380"/>
      <c r="AGX11" s="380"/>
      <c r="AGY11" s="380"/>
      <c r="AGZ11" s="380"/>
      <c r="AHA11" s="380"/>
      <c r="AHB11" s="380"/>
      <c r="AHC11" s="380"/>
      <c r="AHD11" s="380"/>
      <c r="AHE11" s="380"/>
      <c r="AHF11" s="380"/>
      <c r="AHG11" s="380"/>
      <c r="AHH11" s="380"/>
      <c r="AHI11" s="380"/>
      <c r="AHJ11" s="380"/>
      <c r="AHK11" s="380"/>
      <c r="AHL11" s="380"/>
      <c r="AHM11" s="380"/>
      <c r="AHN11" s="380"/>
      <c r="AHO11" s="380"/>
      <c r="AHP11" s="380"/>
      <c r="AHQ11" s="380"/>
      <c r="AHR11" s="380"/>
      <c r="AHS11" s="380"/>
      <c r="AHT11" s="380"/>
      <c r="AHU11" s="380"/>
      <c r="AHV11" s="380"/>
      <c r="AHW11" s="380"/>
      <c r="AHX11" s="380"/>
      <c r="AHY11" s="380"/>
      <c r="AHZ11" s="380"/>
      <c r="AIA11" s="380"/>
      <c r="AIB11" s="380"/>
      <c r="AIC11" s="380"/>
      <c r="AID11" s="380"/>
      <c r="AIE11" s="380"/>
      <c r="AIF11" s="380"/>
      <c r="AIG11" s="380"/>
      <c r="AIH11" s="380"/>
      <c r="AII11" s="380"/>
      <c r="AIJ11" s="380"/>
      <c r="AIK11" s="380"/>
      <c r="AIL11" s="380"/>
      <c r="AIM11" s="380"/>
      <c r="AIN11" s="380"/>
      <c r="AIO11" s="380"/>
      <c r="AIP11" s="380"/>
      <c r="AIQ11" s="380"/>
      <c r="AIR11" s="380"/>
      <c r="AIS11" s="380"/>
      <c r="AIT11" s="380"/>
      <c r="AIU11" s="380"/>
      <c r="AIV11" s="380"/>
      <c r="AIW11" s="380"/>
      <c r="AIX11" s="380"/>
      <c r="AIY11" s="380"/>
      <c r="AIZ11" s="380"/>
      <c r="AJA11" s="380"/>
      <c r="AJB11" s="380"/>
      <c r="AJC11" s="380"/>
      <c r="AJD11" s="380"/>
      <c r="AJE11" s="380"/>
      <c r="AJF11" s="380"/>
      <c r="AJG11" s="380"/>
      <c r="AJH11" s="380"/>
      <c r="AJI11" s="380"/>
      <c r="AJJ11" s="380"/>
      <c r="AJK11" s="380"/>
      <c r="AJL11" s="380"/>
      <c r="AJM11" s="380"/>
      <c r="AJN11" s="380"/>
      <c r="AJO11" s="380"/>
      <c r="AJP11" s="380"/>
      <c r="AJQ11" s="380"/>
      <c r="AJR11" s="380"/>
      <c r="AJS11" s="380"/>
      <c r="AJT11" s="380"/>
      <c r="AJU11" s="380"/>
      <c r="AJV11" s="380"/>
      <c r="AJW11" s="380"/>
      <c r="AJX11" s="380"/>
      <c r="AJY11" s="380"/>
      <c r="AJZ11" s="380"/>
      <c r="AKA11" s="380"/>
      <c r="AKB11" s="380"/>
      <c r="AKC11" s="380"/>
      <c r="AKD11" s="380"/>
      <c r="AKE11" s="380"/>
      <c r="AKF11" s="380"/>
      <c r="AKG11" s="380"/>
      <c r="AKH11" s="380"/>
      <c r="AKI11" s="380"/>
      <c r="AKJ11" s="380"/>
      <c r="AKK11" s="380"/>
      <c r="AKL11" s="380"/>
      <c r="AKM11" s="380"/>
      <c r="AKN11" s="380"/>
      <c r="AKO11" s="380"/>
      <c r="AKP11" s="380"/>
      <c r="AKQ11" s="380"/>
      <c r="AKR11" s="380"/>
      <c r="AKS11" s="380"/>
      <c r="AKT11" s="380"/>
      <c r="AKU11" s="380"/>
      <c r="AKV11" s="380"/>
      <c r="AKW11" s="380"/>
      <c r="AKX11" s="380"/>
      <c r="AKY11" s="380"/>
      <c r="AKZ11" s="380"/>
      <c r="ALA11" s="380"/>
      <c r="ALB11" s="380"/>
      <c r="ALC11" s="380"/>
      <c r="ALD11" s="380"/>
      <c r="ALE11" s="380"/>
      <c r="ALF11" s="380"/>
      <c r="ALG11" s="380"/>
      <c r="ALH11" s="380"/>
      <c r="ALI11" s="380"/>
      <c r="ALJ11" s="380"/>
      <c r="ALK11" s="380"/>
      <c r="ALL11" s="380"/>
      <c r="ALM11" s="380"/>
      <c r="ALN11" s="380"/>
      <c r="ALO11" s="380"/>
      <c r="ALP11" s="380"/>
      <c r="ALQ11" s="380"/>
      <c r="ALR11" s="380"/>
      <c r="ALS11" s="380"/>
      <c r="ALT11" s="380"/>
      <c r="ALU11" s="380"/>
      <c r="ALV11" s="380"/>
      <c r="ALW11" s="380"/>
      <c r="ALX11" s="380"/>
      <c r="ALY11" s="380"/>
      <c r="ALZ11" s="380"/>
      <c r="AMA11" s="380"/>
      <c r="AMB11" s="380"/>
      <c r="AMC11" s="380"/>
      <c r="AMD11" s="380"/>
      <c r="AME11" s="380"/>
      <c r="AMF11" s="380"/>
      <c r="AMG11" s="380"/>
      <c r="AMH11" s="380"/>
      <c r="AMI11" s="380"/>
      <c r="AMJ11" s="380"/>
      <c r="AMK11" s="380"/>
      <c r="AML11" s="380"/>
      <c r="AMM11" s="380"/>
      <c r="AMN11" s="380"/>
      <c r="AMO11" s="380"/>
      <c r="AMP11" s="380"/>
      <c r="AMQ11" s="380"/>
      <c r="AMR11" s="380"/>
      <c r="AMS11" s="380"/>
      <c r="AMT11" s="380"/>
      <c r="AMU11" s="380"/>
      <c r="AMV11" s="380"/>
      <c r="AMW11" s="380"/>
      <c r="AMX11" s="380"/>
      <c r="AMY11" s="380"/>
      <c r="AMZ11" s="380"/>
      <c r="ANA11" s="380"/>
      <c r="ANB11" s="380"/>
      <c r="ANC11" s="380"/>
      <c r="AND11" s="380"/>
      <c r="ANE11" s="380"/>
      <c r="ANF11" s="380"/>
      <c r="ANG11" s="380"/>
      <c r="ANH11" s="380"/>
      <c r="ANI11" s="380"/>
      <c r="ANJ11" s="380"/>
      <c r="ANK11" s="380"/>
      <c r="ANL11" s="380"/>
      <c r="ANM11" s="380"/>
      <c r="ANN11" s="380"/>
      <c r="ANO11" s="380"/>
      <c r="ANP11" s="380"/>
      <c r="ANQ11" s="380"/>
      <c r="ANR11" s="380"/>
      <c r="ANS11" s="380"/>
      <c r="ANT11" s="380"/>
      <c r="ANU11" s="380"/>
      <c r="ANV11" s="380"/>
      <c r="ANW11" s="380"/>
      <c r="ANX11" s="380"/>
      <c r="ANY11" s="380"/>
      <c r="ANZ11" s="380"/>
      <c r="AOA11" s="380"/>
      <c r="AOB11" s="380"/>
      <c r="AOC11" s="380"/>
      <c r="AOD11" s="380"/>
      <c r="AOE11" s="380"/>
      <c r="AOF11" s="380"/>
      <c r="AOG11" s="380"/>
      <c r="AOH11" s="380"/>
      <c r="AOI11" s="380"/>
      <c r="AOJ11" s="380"/>
      <c r="AOK11" s="380"/>
      <c r="AOL11" s="380"/>
      <c r="AOM11" s="380"/>
      <c r="AON11" s="380"/>
      <c r="AOO11" s="380"/>
      <c r="AOP11" s="380"/>
      <c r="AOQ11" s="380"/>
      <c r="AOR11" s="380"/>
      <c r="AOS11" s="380"/>
      <c r="AOT11" s="380"/>
      <c r="AOU11" s="380"/>
      <c r="AOV11" s="380"/>
      <c r="AOW11" s="380"/>
      <c r="AOX11" s="380"/>
      <c r="AOY11" s="380"/>
      <c r="AOZ11" s="380"/>
      <c r="APA11" s="380"/>
      <c r="APB11" s="380"/>
      <c r="APC11" s="380"/>
      <c r="APD11" s="380"/>
      <c r="APE11" s="380"/>
      <c r="APF11" s="380"/>
      <c r="APG11" s="380"/>
      <c r="APH11" s="380"/>
      <c r="API11" s="380"/>
      <c r="APJ11" s="380"/>
      <c r="APK11" s="380"/>
      <c r="APL11" s="380"/>
      <c r="APM11" s="380"/>
      <c r="APN11" s="380"/>
      <c r="APO11" s="380"/>
      <c r="APP11" s="380"/>
      <c r="APQ11" s="380"/>
      <c r="APR11" s="380"/>
      <c r="APS11" s="380"/>
      <c r="APT11" s="380"/>
      <c r="APU11" s="380"/>
      <c r="APV11" s="380"/>
      <c r="APW11" s="380"/>
      <c r="APX11" s="380"/>
      <c r="APY11" s="380"/>
      <c r="APZ11" s="380"/>
      <c r="AQA11" s="380"/>
      <c r="AQB11" s="380"/>
      <c r="AQC11" s="380"/>
      <c r="AQD11" s="380"/>
      <c r="AQE11" s="380"/>
      <c r="AQF11" s="380"/>
      <c r="AQG11" s="380"/>
      <c r="AQH11" s="380"/>
      <c r="AQI11" s="380"/>
      <c r="AQJ11" s="380"/>
      <c r="AQK11" s="380"/>
      <c r="AQL11" s="380"/>
      <c r="AQM11" s="380"/>
      <c r="AQN11" s="380"/>
      <c r="AQO11" s="380"/>
      <c r="AQP11" s="380"/>
      <c r="AQQ11" s="380"/>
      <c r="AQR11" s="380"/>
      <c r="AQS11" s="380"/>
      <c r="AQT11" s="380"/>
      <c r="AQU11" s="380"/>
      <c r="AQV11" s="380"/>
      <c r="AQW11" s="380"/>
      <c r="AQX11" s="380"/>
      <c r="AQY11" s="380"/>
      <c r="AQZ11" s="380"/>
      <c r="ARA11" s="380"/>
      <c r="ARB11" s="380"/>
      <c r="ARC11" s="380"/>
      <c r="ARD11" s="380"/>
      <c r="ARE11" s="380"/>
      <c r="ARF11" s="380"/>
      <c r="ARG11" s="380"/>
      <c r="ARH11" s="380"/>
      <c r="ARI11" s="380"/>
      <c r="ARJ11" s="380"/>
      <c r="ARK11" s="380"/>
      <c r="ARL11" s="380"/>
      <c r="ARM11" s="380"/>
      <c r="ARN11" s="380"/>
      <c r="ARO11" s="380"/>
      <c r="ARP11" s="380"/>
      <c r="ARQ11" s="380"/>
      <c r="ARR11" s="380"/>
      <c r="ARS11" s="380"/>
      <c r="ART11" s="380"/>
      <c r="ARU11" s="380"/>
      <c r="ARV11" s="380"/>
      <c r="ARW11" s="380"/>
      <c r="ARX11" s="380"/>
      <c r="ARY11" s="380"/>
      <c r="ARZ11" s="380"/>
      <c r="ASA11" s="380"/>
      <c r="ASB11" s="380"/>
      <c r="ASC11" s="380"/>
      <c r="ASD11" s="380"/>
      <c r="ASE11" s="380"/>
      <c r="ASF11" s="380"/>
      <c r="ASG11" s="380"/>
      <c r="ASH11" s="380"/>
      <c r="ASI11" s="380"/>
      <c r="ASJ11" s="380"/>
      <c r="ASK11" s="380"/>
      <c r="ASL11" s="380"/>
      <c r="ASM11" s="380"/>
      <c r="ASN11" s="380"/>
      <c r="ASO11" s="380"/>
      <c r="ASP11" s="380"/>
      <c r="ASQ11" s="380"/>
      <c r="ASR11" s="380"/>
      <c r="ASS11" s="380"/>
      <c r="AST11" s="380"/>
      <c r="ASU11" s="380"/>
      <c r="ASV11" s="380"/>
      <c r="ASW11" s="380"/>
      <c r="ASX11" s="380"/>
      <c r="ASY11" s="380"/>
      <c r="ASZ11" s="380"/>
      <c r="ATA11" s="380"/>
      <c r="ATB11" s="380"/>
      <c r="ATC11" s="380"/>
      <c r="ATD11" s="380"/>
      <c r="ATE11" s="380"/>
      <c r="ATF11" s="380"/>
      <c r="ATG11" s="380"/>
      <c r="ATH11" s="380"/>
      <c r="ATI11" s="380"/>
      <c r="ATJ11" s="380"/>
      <c r="ATK11" s="380"/>
      <c r="ATL11" s="380"/>
      <c r="ATM11" s="380"/>
      <c r="ATN11" s="380"/>
      <c r="ATO11" s="380"/>
      <c r="ATP11" s="380"/>
      <c r="ATQ11" s="380"/>
      <c r="ATR11" s="380"/>
      <c r="ATS11" s="380"/>
      <c r="ATT11" s="380"/>
      <c r="ATU11" s="380"/>
      <c r="ATV11" s="380"/>
      <c r="ATW11" s="380"/>
      <c r="ATX11" s="380"/>
      <c r="ATY11" s="380"/>
      <c r="ATZ11" s="380"/>
      <c r="AUA11" s="380"/>
      <c r="AUB11" s="380"/>
      <c r="AUC11" s="380"/>
      <c r="AUD11" s="380"/>
      <c r="AUE11" s="380"/>
      <c r="AUF11" s="380"/>
      <c r="AUG11" s="380"/>
      <c r="AUH11" s="380"/>
      <c r="AUI11" s="380"/>
      <c r="AUJ11" s="380"/>
      <c r="AUK11" s="380"/>
      <c r="AUL11" s="380"/>
      <c r="AUM11" s="380"/>
      <c r="AUN11" s="380"/>
      <c r="AUO11" s="380"/>
      <c r="AUP11" s="380"/>
      <c r="AUQ11" s="380"/>
      <c r="AUR11" s="380"/>
      <c r="AUS11" s="380"/>
      <c r="AUT11" s="380"/>
      <c r="AUU11" s="380"/>
      <c r="AUV11" s="380"/>
      <c r="AUW11" s="380"/>
      <c r="AUX11" s="380"/>
      <c r="AUY11" s="380"/>
      <c r="AUZ11" s="380"/>
      <c r="AVA11" s="380"/>
      <c r="AVB11" s="380"/>
      <c r="AVC11" s="380"/>
      <c r="AVD11" s="380"/>
      <c r="AVE11" s="380"/>
      <c r="AVF11" s="380"/>
      <c r="AVG11" s="380"/>
      <c r="AVH11" s="380"/>
      <c r="AVI11" s="380"/>
      <c r="AVJ11" s="380"/>
      <c r="AVK11" s="380"/>
      <c r="AVL11" s="380"/>
      <c r="AVM11" s="380"/>
      <c r="AVN11" s="380"/>
      <c r="AVO11" s="380"/>
      <c r="AVP11" s="380"/>
      <c r="AVQ11" s="380"/>
      <c r="AVR11" s="380"/>
      <c r="AVS11" s="380"/>
      <c r="AVT11" s="380"/>
      <c r="AVU11" s="380"/>
      <c r="AVV11" s="380"/>
      <c r="AVW11" s="380"/>
      <c r="AVX11" s="380"/>
      <c r="AVY11" s="380"/>
      <c r="AVZ11" s="380"/>
      <c r="AWA11" s="380"/>
      <c r="AWB11" s="380"/>
      <c r="AWC11" s="380"/>
      <c r="AWD11" s="380"/>
      <c r="AWE11" s="380"/>
      <c r="AWF11" s="380"/>
      <c r="AWG11" s="380"/>
      <c r="AWH11" s="380"/>
      <c r="AWI11" s="380"/>
      <c r="AWJ11" s="380"/>
      <c r="AWK11" s="380"/>
      <c r="AWL11" s="380"/>
      <c r="AWM11" s="380"/>
      <c r="AWN11" s="380"/>
      <c r="AWO11" s="380"/>
      <c r="AWP11" s="380"/>
      <c r="AWQ11" s="380"/>
      <c r="AWR11" s="380"/>
      <c r="AWS11" s="380"/>
      <c r="AWT11" s="380"/>
      <c r="AWU11" s="380"/>
      <c r="AWV11" s="380"/>
      <c r="AWW11" s="380"/>
      <c r="AWX11" s="380"/>
      <c r="AWY11" s="380"/>
      <c r="AWZ11" s="380"/>
      <c r="AXA11" s="380"/>
      <c r="AXB11" s="380"/>
      <c r="AXC11" s="380"/>
      <c r="AXD11" s="380"/>
      <c r="AXE11" s="380"/>
      <c r="AXF11" s="380"/>
      <c r="AXG11" s="380"/>
      <c r="AXH11" s="380"/>
      <c r="AXI11" s="380"/>
      <c r="AXJ11" s="380"/>
      <c r="AXK11" s="380"/>
      <c r="AXL11" s="380"/>
      <c r="AXM11" s="380"/>
      <c r="AXN11" s="380"/>
      <c r="AXO11" s="380"/>
      <c r="AXP11" s="380"/>
      <c r="AXQ11" s="380"/>
      <c r="AXR11" s="380"/>
      <c r="AXS11" s="380"/>
      <c r="AXT11" s="380"/>
      <c r="AXU11" s="380"/>
      <c r="AXV11" s="380"/>
      <c r="AXW11" s="380"/>
      <c r="AXX11" s="380"/>
      <c r="AXY11" s="380"/>
      <c r="AXZ11" s="380"/>
      <c r="AYA11" s="380"/>
      <c r="AYB11" s="380"/>
      <c r="AYC11" s="380"/>
      <c r="AYD11" s="380"/>
      <c r="AYE11" s="380"/>
      <c r="AYF11" s="380"/>
      <c r="AYG11" s="380"/>
      <c r="AYH11" s="380"/>
      <c r="AYI11" s="380"/>
      <c r="AYJ11" s="380"/>
      <c r="AYK11" s="380"/>
      <c r="AYL11" s="380"/>
      <c r="AYM11" s="380"/>
      <c r="AYN11" s="380"/>
      <c r="AYO11" s="380"/>
      <c r="AYP11" s="380"/>
      <c r="AYQ11" s="380"/>
      <c r="AYR11" s="380"/>
      <c r="AYS11" s="380"/>
      <c r="AYT11" s="380"/>
      <c r="AYU11" s="380"/>
      <c r="AYV11" s="380"/>
      <c r="AYW11" s="380"/>
      <c r="AYX11" s="380"/>
      <c r="AYY11" s="380"/>
      <c r="AYZ11" s="380"/>
      <c r="AZA11" s="380"/>
      <c r="AZB11" s="380"/>
      <c r="AZC11" s="380"/>
      <c r="AZD11" s="380"/>
      <c r="AZE11" s="380"/>
      <c r="AZF11" s="380"/>
      <c r="AZG11" s="380"/>
      <c r="AZH11" s="380"/>
      <c r="AZI11" s="380"/>
      <c r="AZJ11" s="380"/>
      <c r="AZK11" s="380"/>
      <c r="AZL11" s="380"/>
      <c r="AZM11" s="380"/>
      <c r="AZN11" s="380"/>
      <c r="AZO11" s="380"/>
      <c r="AZP11" s="380"/>
      <c r="AZQ11" s="380"/>
      <c r="AZR11" s="380"/>
      <c r="AZS11" s="380"/>
      <c r="AZT11" s="380"/>
      <c r="AZU11" s="380"/>
      <c r="AZV11" s="380"/>
      <c r="AZW11" s="380"/>
      <c r="AZX11" s="380"/>
      <c r="AZY11" s="380"/>
      <c r="AZZ11" s="380"/>
      <c r="BAA11" s="380"/>
      <c r="BAB11" s="380"/>
      <c r="BAC11" s="380"/>
      <c r="BAD11" s="380"/>
      <c r="BAE11" s="380"/>
      <c r="BAF11" s="380"/>
      <c r="BAG11" s="380"/>
      <c r="BAH11" s="380"/>
      <c r="BAI11" s="380"/>
      <c r="BAJ11" s="380"/>
      <c r="BAK11" s="380"/>
      <c r="BAL11" s="380"/>
      <c r="BAM11" s="380"/>
      <c r="BAN11" s="380"/>
      <c r="BAO11" s="380"/>
      <c r="BAP11" s="380"/>
      <c r="BAQ11" s="380"/>
      <c r="BAR11" s="380"/>
      <c r="BAS11" s="380"/>
      <c r="BAT11" s="380"/>
      <c r="BAU11" s="380"/>
      <c r="BAV11" s="380"/>
      <c r="BAW11" s="380"/>
      <c r="BAX11" s="380"/>
      <c r="BAY11" s="380"/>
      <c r="BAZ11" s="380"/>
      <c r="BBA11" s="380"/>
      <c r="BBB11" s="380"/>
      <c r="BBC11" s="380"/>
      <c r="BBD11" s="380"/>
      <c r="BBE11" s="380"/>
      <c r="BBF11" s="380"/>
      <c r="BBG11" s="380"/>
      <c r="BBH11" s="380"/>
      <c r="BBI11" s="380"/>
      <c r="BBJ11" s="380"/>
      <c r="BBK11" s="380"/>
      <c r="BBL11" s="380"/>
      <c r="BBM11" s="380"/>
      <c r="BBN11" s="380"/>
      <c r="BBO11" s="380"/>
      <c r="BBP11" s="380"/>
      <c r="BBQ11" s="380"/>
      <c r="BBR11" s="380"/>
      <c r="BBS11" s="380"/>
      <c r="BBT11" s="380"/>
      <c r="BBU11" s="380"/>
      <c r="BBV11" s="380"/>
      <c r="BBW11" s="380"/>
      <c r="BBX11" s="380"/>
      <c r="BBY11" s="380"/>
      <c r="BBZ11" s="380"/>
      <c r="BCA11" s="380"/>
      <c r="BCB11" s="380"/>
      <c r="BCC11" s="380"/>
      <c r="BCD11" s="380"/>
      <c r="BCE11" s="380"/>
      <c r="BCF11" s="380"/>
      <c r="BCG11" s="380"/>
      <c r="BCH11" s="380"/>
      <c r="BCI11" s="380"/>
      <c r="BCJ11" s="380"/>
      <c r="BCK11" s="380"/>
      <c r="BCL11" s="380"/>
      <c r="BCM11" s="380"/>
      <c r="BCN11" s="380"/>
      <c r="BCO11" s="380"/>
      <c r="BCP11" s="380"/>
      <c r="BCQ11" s="380"/>
      <c r="BCR11" s="380"/>
      <c r="BCS11" s="380"/>
      <c r="BCT11" s="380"/>
      <c r="BCU11" s="380"/>
      <c r="BCV11" s="380"/>
      <c r="BCW11" s="380"/>
      <c r="BCX11" s="380"/>
      <c r="BCY11" s="380"/>
      <c r="BCZ11" s="380"/>
      <c r="BDA11" s="380"/>
      <c r="BDB11" s="380"/>
      <c r="BDC11" s="380"/>
      <c r="BDD11" s="380"/>
      <c r="BDE11" s="380"/>
      <c r="BDF11" s="380"/>
      <c r="BDG11" s="380"/>
      <c r="BDH11" s="380"/>
      <c r="BDI11" s="380"/>
      <c r="BDJ11" s="380"/>
      <c r="BDK11" s="380"/>
      <c r="BDL11" s="380"/>
      <c r="BDM11" s="380"/>
      <c r="BDN11" s="380"/>
      <c r="BDO11" s="380"/>
      <c r="BDP11" s="380"/>
      <c r="BDQ11" s="380"/>
      <c r="BDR11" s="380"/>
      <c r="BDS11" s="380"/>
      <c r="BDT11" s="380"/>
      <c r="BDU11" s="380"/>
      <c r="BDV11" s="380"/>
      <c r="BDW11" s="380"/>
      <c r="BDX11" s="380"/>
      <c r="BDY11" s="380"/>
      <c r="BDZ11" s="380"/>
      <c r="BEA11" s="380"/>
      <c r="BEB11" s="380"/>
      <c r="BEC11" s="380"/>
      <c r="BED11" s="380"/>
      <c r="BEE11" s="380"/>
      <c r="BEF11" s="380"/>
      <c r="BEG11" s="380"/>
      <c r="BEH11" s="380"/>
      <c r="BEI11" s="380"/>
      <c r="BEJ11" s="380"/>
      <c r="BEK11" s="380"/>
      <c r="BEL11" s="380"/>
      <c r="BEM11" s="380"/>
      <c r="BEN11" s="380"/>
      <c r="BEO11" s="380"/>
      <c r="BEP11" s="380"/>
      <c r="BEQ11" s="380"/>
      <c r="BER11" s="380"/>
      <c r="BES11" s="380"/>
      <c r="BET11" s="380"/>
      <c r="BEU11" s="380"/>
      <c r="BEV11" s="380"/>
      <c r="BEW11" s="380"/>
      <c r="BEX11" s="380"/>
      <c r="BEY11" s="380"/>
      <c r="BEZ11" s="380"/>
      <c r="BFA11" s="380"/>
      <c r="BFB11" s="380"/>
      <c r="BFC11" s="380"/>
      <c r="BFD11" s="380"/>
      <c r="BFE11" s="380"/>
      <c r="BFF11" s="380"/>
      <c r="BFG11" s="380"/>
      <c r="BFH11" s="380"/>
      <c r="BFI11" s="380"/>
      <c r="BFJ11" s="380"/>
      <c r="BFK11" s="380"/>
      <c r="BFL11" s="380"/>
      <c r="BFM11" s="380"/>
      <c r="BFN11" s="380"/>
      <c r="BFO11" s="380"/>
      <c r="BFP11" s="380"/>
      <c r="BFQ11" s="380"/>
      <c r="BFR11" s="380"/>
      <c r="BFS11" s="380"/>
      <c r="BFT11" s="380"/>
      <c r="BFU11" s="380"/>
      <c r="BFV11" s="380"/>
      <c r="BFW11" s="380"/>
      <c r="BFX11" s="380"/>
      <c r="BFY11" s="380"/>
      <c r="BFZ11" s="380"/>
      <c r="BGA11" s="380"/>
      <c r="BGB11" s="380"/>
      <c r="BGC11" s="380"/>
      <c r="BGD11" s="380"/>
      <c r="BGE11" s="380"/>
      <c r="BGF11" s="380"/>
      <c r="BGG11" s="380"/>
      <c r="BGH11" s="380"/>
      <c r="BGI11" s="380"/>
      <c r="BGJ11" s="380"/>
      <c r="BGK11" s="380"/>
      <c r="BGL11" s="380"/>
      <c r="BGM11" s="380"/>
      <c r="BGN11" s="380"/>
      <c r="BGO11" s="380"/>
      <c r="BGP11" s="380"/>
      <c r="BGQ11" s="380"/>
      <c r="BGR11" s="380"/>
      <c r="BGS11" s="380"/>
      <c r="BGT11" s="380"/>
      <c r="BGU11" s="380"/>
      <c r="BGV11" s="380"/>
      <c r="BGW11" s="380"/>
      <c r="BGX11" s="380"/>
      <c r="BGY11" s="380"/>
      <c r="BGZ11" s="380"/>
      <c r="BHA11" s="380"/>
      <c r="BHB11" s="380"/>
      <c r="BHC11" s="380"/>
      <c r="BHD11" s="380"/>
      <c r="BHE11" s="380"/>
      <c r="BHF11" s="380"/>
      <c r="BHG11" s="380"/>
      <c r="BHH11" s="380"/>
      <c r="BHI11" s="380"/>
      <c r="BHJ11" s="380"/>
      <c r="BHK11" s="380"/>
      <c r="BHL11" s="380"/>
      <c r="BHM11" s="380"/>
      <c r="BHN11" s="380"/>
      <c r="BHO11" s="380"/>
      <c r="BHP11" s="380"/>
      <c r="BHQ11" s="380"/>
      <c r="BHR11" s="380"/>
      <c r="BHS11" s="380"/>
      <c r="BHT11" s="380"/>
      <c r="BHU11" s="380"/>
      <c r="BHV11" s="380"/>
      <c r="BHW11" s="380"/>
      <c r="BHX11" s="380"/>
      <c r="BHY11" s="380"/>
      <c r="BHZ11" s="380"/>
      <c r="BIA11" s="380"/>
      <c r="BIB11" s="380"/>
      <c r="BIC11" s="380"/>
      <c r="BID11" s="380"/>
      <c r="BIE11" s="380"/>
      <c r="BIF11" s="380"/>
      <c r="BIG11" s="380"/>
      <c r="BIH11" s="380"/>
      <c r="BII11" s="380"/>
      <c r="BIJ11" s="380"/>
      <c r="BIK11" s="380"/>
      <c r="BIL11" s="380"/>
      <c r="BIM11" s="380"/>
      <c r="BIN11" s="380"/>
      <c r="BIO11" s="380"/>
      <c r="BIP11" s="380"/>
      <c r="BIQ11" s="380"/>
      <c r="BIR11" s="380"/>
      <c r="BIS11" s="380"/>
      <c r="BIT11" s="380"/>
      <c r="BIU11" s="380"/>
      <c r="BIV11" s="380"/>
      <c r="BIW11" s="380"/>
      <c r="BIX11" s="380"/>
      <c r="BIY11" s="380"/>
      <c r="BIZ11" s="380"/>
      <c r="BJA11" s="380"/>
      <c r="BJB11" s="380"/>
      <c r="BJC11" s="380"/>
      <c r="BJD11" s="380"/>
      <c r="BJE11" s="380"/>
      <c r="BJF11" s="380"/>
      <c r="BJG11" s="380"/>
      <c r="BJH11" s="380"/>
      <c r="BJI11" s="380"/>
      <c r="BJJ11" s="380"/>
      <c r="BJK11" s="380"/>
      <c r="BJL11" s="380"/>
      <c r="BJM11" s="380"/>
      <c r="BJN11" s="380"/>
      <c r="BJO11" s="380"/>
      <c r="BJP11" s="380"/>
      <c r="BJQ11" s="380"/>
      <c r="BJR11" s="380"/>
      <c r="BJS11" s="380"/>
      <c r="BJT11" s="380"/>
      <c r="BJU11" s="380"/>
      <c r="BJV11" s="380"/>
      <c r="BJW11" s="380"/>
      <c r="BJX11" s="380"/>
      <c r="BJY11" s="380"/>
      <c r="BJZ11" s="380"/>
      <c r="BKA11" s="380"/>
      <c r="BKB11" s="380"/>
      <c r="BKC11" s="380"/>
      <c r="BKD11" s="380"/>
      <c r="BKE11" s="380"/>
      <c r="BKF11" s="380"/>
      <c r="BKG11" s="380"/>
      <c r="BKH11" s="380"/>
      <c r="BKI11" s="380"/>
      <c r="BKJ11" s="380"/>
      <c r="BKK11" s="380"/>
      <c r="BKL11" s="380"/>
      <c r="BKM11" s="380"/>
      <c r="BKN11" s="380"/>
      <c r="BKO11" s="380"/>
      <c r="BKP11" s="380"/>
      <c r="BKQ11" s="380"/>
      <c r="BKR11" s="380"/>
      <c r="BKS11" s="380"/>
      <c r="BKT11" s="380"/>
      <c r="BKU11" s="380"/>
      <c r="BKV11" s="380"/>
      <c r="BKW11" s="380"/>
      <c r="BKX11" s="380"/>
      <c r="BKY11" s="380"/>
      <c r="BKZ11" s="380"/>
      <c r="BLA11" s="380"/>
      <c r="BLB11" s="380"/>
      <c r="BLC11" s="380"/>
      <c r="BLD11" s="380"/>
      <c r="BLE11" s="380"/>
      <c r="BLF11" s="380"/>
      <c r="BLG11" s="380"/>
      <c r="BLH11" s="380"/>
      <c r="BLI11" s="380"/>
      <c r="BLJ11" s="380"/>
      <c r="BLK11" s="380"/>
      <c r="BLL11" s="380"/>
      <c r="BLM11" s="380"/>
      <c r="BLN11" s="380"/>
      <c r="BLO11" s="380"/>
      <c r="BLP11" s="380"/>
      <c r="BLQ11" s="380"/>
      <c r="BLR11" s="380"/>
      <c r="BLS11" s="380"/>
      <c r="BLT11" s="380"/>
      <c r="BLU11" s="380"/>
      <c r="BLV11" s="380"/>
      <c r="BLW11" s="380"/>
      <c r="BLX11" s="380"/>
      <c r="BLY11" s="380"/>
      <c r="BLZ11" s="380"/>
      <c r="BMA11" s="380"/>
      <c r="BMB11" s="380"/>
      <c r="BMC11" s="380"/>
      <c r="BMD11" s="380"/>
      <c r="BME11" s="380"/>
      <c r="BMF11" s="380"/>
      <c r="BMG11" s="380"/>
      <c r="BMH11" s="380"/>
      <c r="BMI11" s="380"/>
      <c r="BMJ11" s="380"/>
      <c r="BMK11" s="380"/>
      <c r="BML11" s="380"/>
      <c r="BMM11" s="380"/>
      <c r="BMN11" s="380"/>
      <c r="BMO11" s="380"/>
      <c r="BMP11" s="380"/>
      <c r="BMQ11" s="380"/>
      <c r="BMR11" s="380"/>
      <c r="BMS11" s="380"/>
      <c r="BMT11" s="380"/>
      <c r="BMU11" s="380"/>
      <c r="BMV11" s="380"/>
      <c r="BMW11" s="380"/>
      <c r="BMX11" s="380"/>
      <c r="BMY11" s="380"/>
      <c r="BMZ11" s="380"/>
      <c r="BNA11" s="380"/>
      <c r="BNB11" s="380"/>
      <c r="BNC11" s="380"/>
      <c r="BND11" s="380"/>
      <c r="BNE11" s="380"/>
      <c r="BNF11" s="380"/>
      <c r="BNG11" s="380"/>
      <c r="BNH11" s="380"/>
      <c r="BNI11" s="380"/>
      <c r="BNJ11" s="380"/>
      <c r="BNK11" s="380"/>
      <c r="BNL11" s="380"/>
      <c r="BNM11" s="380"/>
      <c r="BNN11" s="380"/>
      <c r="BNO11" s="380"/>
      <c r="BNP11" s="380"/>
      <c r="BNQ11" s="380"/>
      <c r="BNR11" s="380"/>
      <c r="BNS11" s="380"/>
      <c r="BNT11" s="380"/>
      <c r="BNU11" s="380"/>
      <c r="BNV11" s="380"/>
      <c r="BNW11" s="380"/>
      <c r="BNX11" s="380"/>
      <c r="BNY11" s="380"/>
      <c r="BNZ11" s="380"/>
      <c r="BOA11" s="380"/>
      <c r="BOB11" s="380"/>
      <c r="BOC11" s="380"/>
      <c r="BOD11" s="380"/>
      <c r="BOE11" s="380"/>
      <c r="BOF11" s="380"/>
      <c r="BOG11" s="380"/>
      <c r="BOH11" s="380"/>
      <c r="BOI11" s="380"/>
      <c r="BOJ11" s="380"/>
      <c r="BOK11" s="380"/>
      <c r="BOL11" s="380"/>
      <c r="BOM11" s="380"/>
      <c r="BON11" s="380"/>
      <c r="BOO11" s="380"/>
      <c r="BOP11" s="380"/>
      <c r="BOQ11" s="380"/>
      <c r="BOR11" s="380"/>
      <c r="BOS11" s="380"/>
      <c r="BOT11" s="380"/>
      <c r="BOU11" s="380"/>
      <c r="BOV11" s="380"/>
      <c r="BOW11" s="380"/>
      <c r="BOX11" s="380"/>
      <c r="BOY11" s="380"/>
      <c r="BOZ11" s="380"/>
      <c r="BPA11" s="380"/>
      <c r="BPB11" s="380"/>
      <c r="BPC11" s="380"/>
      <c r="BPD11" s="380"/>
      <c r="BPE11" s="380"/>
      <c r="BPF11" s="380"/>
      <c r="BPG11" s="380"/>
      <c r="BPH11" s="380"/>
      <c r="BPI11" s="380"/>
      <c r="BPJ11" s="380"/>
      <c r="BPK11" s="380"/>
      <c r="BPL11" s="380"/>
      <c r="BPM11" s="380"/>
      <c r="BPN11" s="380"/>
      <c r="BPO11" s="380"/>
      <c r="BPP11" s="380"/>
      <c r="BPQ11" s="380"/>
      <c r="BPR11" s="380"/>
      <c r="BPS11" s="380"/>
      <c r="BPT11" s="380"/>
      <c r="BPU11" s="380"/>
      <c r="BPV11" s="380"/>
      <c r="BPW11" s="380"/>
      <c r="BPX11" s="380"/>
      <c r="BPY11" s="380"/>
      <c r="BPZ11" s="380"/>
      <c r="BQA11" s="380"/>
      <c r="BQB11" s="380"/>
      <c r="BQC11" s="380"/>
      <c r="BQD11" s="380"/>
      <c r="BQE11" s="380"/>
      <c r="BQF11" s="380"/>
      <c r="BQG11" s="380"/>
      <c r="BQH11" s="380"/>
      <c r="BQI11" s="380"/>
      <c r="BQJ11" s="380"/>
      <c r="BQK11" s="380"/>
      <c r="BQL11" s="380"/>
      <c r="BQM11" s="380"/>
      <c r="BQN11" s="380"/>
      <c r="BQO11" s="380"/>
      <c r="BQP11" s="380"/>
      <c r="BQQ11" s="380"/>
      <c r="BQR11" s="380"/>
      <c r="BQS11" s="380"/>
      <c r="BQT11" s="380"/>
      <c r="BQU11" s="380"/>
      <c r="BQV11" s="380"/>
      <c r="BQW11" s="380"/>
      <c r="BQX11" s="380"/>
      <c r="BQY11" s="380"/>
      <c r="BQZ11" s="380"/>
      <c r="BRA11" s="380"/>
      <c r="BRB11" s="380"/>
      <c r="BRC11" s="380"/>
      <c r="BRD11" s="380"/>
      <c r="BRE11" s="380"/>
      <c r="BRF11" s="380"/>
      <c r="BRG11" s="380"/>
      <c r="BRH11" s="380"/>
      <c r="BRI11" s="380"/>
      <c r="BRJ11" s="380"/>
      <c r="BRK11" s="380"/>
      <c r="BRL11" s="380"/>
      <c r="BRM11" s="380"/>
      <c r="BRN11" s="380"/>
      <c r="BRO11" s="380"/>
      <c r="BRP11" s="380"/>
      <c r="BRQ11" s="380"/>
      <c r="BRR11" s="380"/>
      <c r="BRS11" s="380"/>
      <c r="BRT11" s="380"/>
      <c r="BRU11" s="380"/>
      <c r="BRV11" s="380"/>
      <c r="BRW11" s="380"/>
      <c r="BRX11" s="380"/>
      <c r="BRY11" s="380"/>
      <c r="BRZ11" s="380"/>
      <c r="BSA11" s="380"/>
      <c r="BSB11" s="380"/>
      <c r="BSC11" s="380"/>
      <c r="BSD11" s="380"/>
      <c r="BSE11" s="380"/>
      <c r="BSF11" s="380"/>
      <c r="BSG11" s="380"/>
      <c r="BSH11" s="380"/>
      <c r="BSI11" s="380"/>
      <c r="BSJ11" s="380"/>
      <c r="BSK11" s="380"/>
      <c r="BSL11" s="380"/>
      <c r="BSM11" s="380"/>
      <c r="BSN11" s="380"/>
      <c r="BSO11" s="380"/>
      <c r="BSP11" s="380"/>
      <c r="BSQ11" s="380"/>
      <c r="BSR11" s="380"/>
      <c r="BSS11" s="380"/>
      <c r="BST11" s="380"/>
      <c r="BSU11" s="380"/>
      <c r="BSV11" s="380"/>
      <c r="BSW11" s="380"/>
      <c r="BSX11" s="380"/>
      <c r="BSY11" s="380"/>
      <c r="BSZ11" s="380"/>
      <c r="BTA11" s="380"/>
      <c r="BTB11" s="380"/>
      <c r="BTC11" s="380"/>
      <c r="BTD11" s="380"/>
      <c r="BTE11" s="380"/>
      <c r="BTF11" s="380"/>
      <c r="BTG11" s="380"/>
      <c r="BTH11" s="380"/>
      <c r="BTI11" s="380"/>
      <c r="BTJ11" s="380"/>
      <c r="BTK11" s="380"/>
      <c r="BTL11" s="380"/>
      <c r="BTM11" s="380"/>
      <c r="BTN11" s="380"/>
      <c r="BTO11" s="380"/>
      <c r="BTP11" s="380"/>
      <c r="BTQ11" s="380"/>
      <c r="BTR11" s="380"/>
      <c r="BTS11" s="380"/>
      <c r="BTT11" s="380"/>
      <c r="BTU11" s="380"/>
      <c r="BTV11" s="380"/>
      <c r="BTW11" s="380"/>
      <c r="BTX11" s="380"/>
      <c r="BTY11" s="380"/>
      <c r="BTZ11" s="380"/>
      <c r="BUA11" s="380"/>
      <c r="BUB11" s="380"/>
      <c r="BUC11" s="380"/>
      <c r="BUD11" s="380"/>
      <c r="BUE11" s="380"/>
      <c r="BUF11" s="380"/>
      <c r="BUG11" s="380"/>
      <c r="BUH11" s="380"/>
      <c r="BUI11" s="380"/>
      <c r="BUJ11" s="380"/>
      <c r="BUK11" s="380"/>
      <c r="BUL11" s="380"/>
      <c r="BUM11" s="380"/>
      <c r="BUN11" s="380"/>
      <c r="BUO11" s="380"/>
      <c r="BUP11" s="380"/>
      <c r="BUQ11" s="380"/>
      <c r="BUR11" s="380"/>
      <c r="BUS11" s="380"/>
      <c r="BUT11" s="380"/>
      <c r="BUU11" s="380"/>
      <c r="BUV11" s="380"/>
      <c r="BUW11" s="380"/>
      <c r="BUX11" s="380"/>
      <c r="BUY11" s="380"/>
      <c r="BUZ11" s="380"/>
      <c r="BVA11" s="380"/>
      <c r="BVB11" s="380"/>
      <c r="BVC11" s="380"/>
      <c r="BVD11" s="380"/>
      <c r="BVE11" s="380"/>
      <c r="BVF11" s="380"/>
      <c r="BVG11" s="380"/>
      <c r="BVH11" s="380"/>
      <c r="BVI11" s="380"/>
      <c r="BVJ11" s="380"/>
      <c r="BVK11" s="380"/>
      <c r="BVL11" s="380"/>
      <c r="BVM11" s="380"/>
      <c r="BVN11" s="380"/>
      <c r="BVO11" s="380"/>
      <c r="BVP11" s="380"/>
      <c r="BVQ11" s="380"/>
      <c r="BVR11" s="380"/>
      <c r="BVS11" s="380"/>
      <c r="BVT11" s="380"/>
      <c r="BVU11" s="380"/>
      <c r="BVV11" s="380"/>
      <c r="BVW11" s="380"/>
      <c r="BVX11" s="380"/>
      <c r="BVY11" s="380"/>
      <c r="BVZ11" s="380"/>
      <c r="BWA11" s="380"/>
      <c r="BWB11" s="380"/>
      <c r="BWC11" s="380"/>
      <c r="BWD11" s="380"/>
      <c r="BWE11" s="380"/>
      <c r="BWF11" s="380"/>
      <c r="BWG11" s="380"/>
      <c r="BWH11" s="380"/>
      <c r="BWI11" s="380"/>
      <c r="BWJ11" s="380"/>
      <c r="BWK11" s="380"/>
      <c r="BWL11" s="380"/>
      <c r="BWM11" s="380"/>
      <c r="BWN11" s="380"/>
      <c r="BWO11" s="380"/>
      <c r="BWP11" s="380"/>
      <c r="BWQ11" s="380"/>
      <c r="BWR11" s="380"/>
      <c r="BWS11" s="380"/>
      <c r="BWT11" s="380"/>
      <c r="BWU11" s="380"/>
      <c r="BWV11" s="380"/>
      <c r="BWW11" s="380"/>
      <c r="BWX11" s="380"/>
      <c r="BWY11" s="380"/>
      <c r="BWZ11" s="380"/>
      <c r="BXA11" s="380"/>
      <c r="BXB11" s="380"/>
      <c r="BXC11" s="380"/>
      <c r="BXD11" s="380"/>
      <c r="BXE11" s="380"/>
      <c r="BXF11" s="380"/>
      <c r="BXG11" s="380"/>
      <c r="BXH11" s="380"/>
      <c r="BXI11" s="380"/>
      <c r="BXJ11" s="380"/>
      <c r="BXK11" s="380"/>
      <c r="BXL11" s="380"/>
      <c r="BXM11" s="380"/>
      <c r="BXN11" s="380"/>
      <c r="BXO11" s="380"/>
      <c r="BXP11" s="380"/>
      <c r="BXQ11" s="380"/>
      <c r="BXR11" s="380"/>
      <c r="BXS11" s="380"/>
      <c r="BXT11" s="380"/>
      <c r="BXU11" s="380"/>
      <c r="BXV11" s="380"/>
      <c r="BXW11" s="380"/>
      <c r="BXX11" s="380"/>
      <c r="BXY11" s="380"/>
      <c r="BXZ11" s="380"/>
      <c r="BYA11" s="380"/>
      <c r="BYB11" s="380"/>
      <c r="BYC11" s="380"/>
      <c r="BYD11" s="380"/>
      <c r="BYE11" s="380"/>
      <c r="BYF11" s="380"/>
      <c r="BYG11" s="380"/>
      <c r="BYH11" s="380"/>
      <c r="BYI11" s="380"/>
      <c r="BYJ11" s="380"/>
      <c r="BYK11" s="380"/>
      <c r="BYL11" s="380"/>
      <c r="BYM11" s="380"/>
      <c r="BYN11" s="380"/>
      <c r="BYO11" s="380"/>
      <c r="BYP11" s="380"/>
      <c r="BYQ11" s="380"/>
      <c r="BYR11" s="380"/>
      <c r="BYS11" s="380"/>
      <c r="BYT11" s="380"/>
      <c r="BYU11" s="380"/>
      <c r="BYV11" s="380"/>
      <c r="BYW11" s="380"/>
      <c r="BYX11" s="380"/>
      <c r="BYY11" s="380"/>
      <c r="BYZ11" s="380"/>
      <c r="BZA11" s="380"/>
      <c r="BZB11" s="380"/>
      <c r="BZC11" s="380"/>
      <c r="BZD11" s="380"/>
      <c r="BZE11" s="380"/>
      <c r="BZF11" s="380"/>
      <c r="BZG11" s="380"/>
      <c r="BZH11" s="380"/>
      <c r="BZI11" s="380"/>
      <c r="BZJ11" s="380"/>
      <c r="BZK11" s="380"/>
      <c r="BZL11" s="380"/>
      <c r="BZM11" s="380"/>
      <c r="BZN11" s="380"/>
      <c r="BZO11" s="380"/>
      <c r="BZP11" s="380"/>
      <c r="BZQ11" s="380"/>
      <c r="BZR11" s="380"/>
      <c r="BZS11" s="380"/>
      <c r="BZT11" s="380"/>
      <c r="BZU11" s="380"/>
      <c r="BZV11" s="380"/>
      <c r="BZW11" s="380"/>
      <c r="BZX11" s="380"/>
      <c r="BZY11" s="380"/>
      <c r="BZZ11" s="380"/>
      <c r="CAA11" s="380"/>
      <c r="CAB11" s="380"/>
      <c r="CAC11" s="380"/>
      <c r="CAD11" s="380"/>
      <c r="CAE11" s="380"/>
      <c r="CAF11" s="380"/>
      <c r="CAG11" s="380"/>
      <c r="CAH11" s="380"/>
      <c r="CAI11" s="380"/>
      <c r="CAJ11" s="380"/>
      <c r="CAK11" s="380"/>
      <c r="CAL11" s="380"/>
      <c r="CAM11" s="380"/>
      <c r="CAN11" s="380"/>
      <c r="CAO11" s="380"/>
      <c r="CAP11" s="380"/>
      <c r="CAQ11" s="380"/>
      <c r="CAR11" s="380"/>
      <c r="CAS11" s="380"/>
      <c r="CAT11" s="380"/>
      <c r="CAU11" s="380"/>
      <c r="CAV11" s="380"/>
      <c r="CAW11" s="380"/>
      <c r="CAX11" s="380"/>
      <c r="CAY11" s="380"/>
      <c r="CAZ11" s="380"/>
      <c r="CBA11" s="380"/>
      <c r="CBB11" s="380"/>
      <c r="CBC11" s="380"/>
      <c r="CBD11" s="380"/>
      <c r="CBE11" s="380"/>
      <c r="CBF11" s="380"/>
      <c r="CBG11" s="380"/>
      <c r="CBH11" s="380"/>
      <c r="CBI11" s="380"/>
      <c r="CBJ11" s="380"/>
      <c r="CBK11" s="380"/>
      <c r="CBL11" s="380"/>
      <c r="CBM11" s="380"/>
      <c r="CBN11" s="380"/>
      <c r="CBO11" s="380"/>
      <c r="CBP11" s="380"/>
      <c r="CBQ11" s="380"/>
      <c r="CBR11" s="380"/>
      <c r="CBS11" s="380"/>
      <c r="CBT11" s="380"/>
      <c r="CBU11" s="380"/>
      <c r="CBV11" s="380"/>
      <c r="CBW11" s="380"/>
      <c r="CBX11" s="380"/>
      <c r="CBY11" s="380"/>
      <c r="CBZ11" s="380"/>
      <c r="CCA11" s="380"/>
      <c r="CCB11" s="380"/>
      <c r="CCC11" s="380"/>
      <c r="CCD11" s="380"/>
      <c r="CCE11" s="380"/>
      <c r="CCF11" s="380"/>
      <c r="CCG11" s="380"/>
      <c r="CCH11" s="380"/>
      <c r="CCI11" s="380"/>
      <c r="CCJ11" s="380"/>
      <c r="CCK11" s="380"/>
      <c r="CCL11" s="380"/>
      <c r="CCM11" s="380"/>
      <c r="CCN11" s="380"/>
      <c r="CCO11" s="380"/>
      <c r="CCP11" s="380"/>
      <c r="CCQ11" s="380"/>
      <c r="CCR11" s="380"/>
      <c r="CCS11" s="380"/>
      <c r="CCT11" s="380"/>
      <c r="CCU11" s="380"/>
      <c r="CCV11" s="380"/>
      <c r="CCW11" s="380"/>
      <c r="CCX11" s="380"/>
      <c r="CCY11" s="380"/>
      <c r="CCZ11" s="380"/>
      <c r="CDA11" s="380"/>
      <c r="CDB11" s="380"/>
      <c r="CDC11" s="380"/>
      <c r="CDD11" s="380"/>
      <c r="CDE11" s="380"/>
      <c r="CDF11" s="380"/>
      <c r="CDG11" s="380"/>
      <c r="CDH11" s="380"/>
      <c r="CDI11" s="380"/>
      <c r="CDJ11" s="380"/>
      <c r="CDK11" s="380"/>
      <c r="CDL11" s="380"/>
      <c r="CDM11" s="380"/>
      <c r="CDN11" s="380"/>
      <c r="CDO11" s="380"/>
      <c r="CDP11" s="380"/>
      <c r="CDQ11" s="380"/>
      <c r="CDR11" s="380"/>
      <c r="CDS11" s="380"/>
      <c r="CDT11" s="380"/>
      <c r="CDU11" s="380"/>
      <c r="CDV11" s="380"/>
      <c r="CDW11" s="380"/>
      <c r="CDX11" s="380"/>
      <c r="CDY11" s="380"/>
      <c r="CDZ11" s="380"/>
      <c r="CEA11" s="380"/>
      <c r="CEB11" s="380"/>
      <c r="CEC11" s="380"/>
      <c r="CED11" s="380"/>
      <c r="CEE11" s="380"/>
      <c r="CEF11" s="380"/>
      <c r="CEG11" s="380"/>
      <c r="CEH11" s="380"/>
      <c r="CEI11" s="380"/>
      <c r="CEJ11" s="380"/>
      <c r="CEK11" s="380"/>
      <c r="CEL11" s="380"/>
      <c r="CEM11" s="380"/>
      <c r="CEN11" s="380"/>
      <c r="CEO11" s="380"/>
      <c r="CEP11" s="380"/>
      <c r="CEQ11" s="380"/>
      <c r="CER11" s="380"/>
      <c r="CES11" s="380"/>
      <c r="CET11" s="380"/>
      <c r="CEU11" s="380"/>
      <c r="CEV11" s="380"/>
      <c r="CEW11" s="380"/>
      <c r="CEX11" s="380"/>
      <c r="CEY11" s="380"/>
      <c r="CEZ11" s="380"/>
      <c r="CFA11" s="380"/>
      <c r="CFB11" s="380"/>
      <c r="CFC11" s="380"/>
      <c r="CFD11" s="380"/>
      <c r="CFE11" s="380"/>
      <c r="CFF11" s="380"/>
      <c r="CFG11" s="380"/>
      <c r="CFH11" s="380"/>
      <c r="CFI11" s="380"/>
      <c r="CFJ11" s="380"/>
      <c r="CFK11" s="380"/>
      <c r="CFL11" s="380"/>
      <c r="CFM11" s="380"/>
      <c r="CFN11" s="380"/>
      <c r="CFO11" s="380"/>
      <c r="CFP11" s="380"/>
      <c r="CFQ11" s="380"/>
      <c r="CFR11" s="380"/>
      <c r="CFS11" s="380"/>
      <c r="CFT11" s="380"/>
      <c r="CFU11" s="380"/>
      <c r="CFV11" s="380"/>
      <c r="CFW11" s="380"/>
      <c r="CFX11" s="380"/>
      <c r="CFY11" s="380"/>
      <c r="CFZ11" s="380"/>
      <c r="CGA11" s="380"/>
      <c r="CGB11" s="380"/>
      <c r="CGC11" s="380"/>
      <c r="CGD11" s="380"/>
      <c r="CGE11" s="380"/>
      <c r="CGF11" s="380"/>
      <c r="CGG11" s="380"/>
      <c r="CGH11" s="380"/>
      <c r="CGI11" s="380"/>
      <c r="CGJ11" s="380"/>
      <c r="CGK11" s="380"/>
      <c r="CGL11" s="380"/>
      <c r="CGM11" s="380"/>
      <c r="CGN11" s="380"/>
      <c r="CGO11" s="380"/>
      <c r="CGP11" s="380"/>
      <c r="CGQ11" s="380"/>
      <c r="CGR11" s="380"/>
      <c r="CGS11" s="380"/>
      <c r="CGT11" s="380"/>
      <c r="CGU11" s="380"/>
      <c r="CGV11" s="380"/>
      <c r="CGW11" s="380"/>
      <c r="CGX11" s="380"/>
      <c r="CGY11" s="380"/>
      <c r="CGZ11" s="380"/>
      <c r="CHA11" s="380"/>
      <c r="CHB11" s="380"/>
      <c r="CHC11" s="380"/>
      <c r="CHD11" s="380"/>
      <c r="CHE11" s="380"/>
      <c r="CHF11" s="380"/>
      <c r="CHG11" s="380"/>
      <c r="CHH11" s="380"/>
      <c r="CHI11" s="380"/>
      <c r="CHJ11" s="380"/>
      <c r="CHK11" s="380"/>
      <c r="CHL11" s="380"/>
      <c r="CHM11" s="380"/>
      <c r="CHN11" s="380"/>
      <c r="CHO11" s="380"/>
      <c r="CHP11" s="380"/>
      <c r="CHQ11" s="380"/>
      <c r="CHR11" s="380"/>
      <c r="CHS11" s="380"/>
      <c r="CHT11" s="380"/>
      <c r="CHU11" s="380"/>
      <c r="CHV11" s="380"/>
      <c r="CHW11" s="380"/>
      <c r="CHX11" s="380"/>
      <c r="CHY11" s="380"/>
      <c r="CHZ11" s="380"/>
      <c r="CIA11" s="380"/>
      <c r="CIB11" s="380"/>
      <c r="CIC11" s="380"/>
      <c r="CID11" s="380"/>
      <c r="CIE11" s="380"/>
      <c r="CIF11" s="380"/>
      <c r="CIG11" s="380"/>
      <c r="CIH11" s="380"/>
      <c r="CII11" s="380"/>
      <c r="CIJ11" s="380"/>
      <c r="CIK11" s="380"/>
      <c r="CIL11" s="380"/>
      <c r="CIM11" s="380"/>
      <c r="CIN11" s="380"/>
      <c r="CIO11" s="380"/>
      <c r="CIP11" s="380"/>
      <c r="CIQ11" s="380"/>
      <c r="CIR11" s="380"/>
      <c r="CIS11" s="380"/>
      <c r="CIT11" s="380"/>
      <c r="CIU11" s="380"/>
      <c r="CIV11" s="380"/>
      <c r="CIW11" s="380"/>
      <c r="CIX11" s="380"/>
      <c r="CIY11" s="380"/>
      <c r="CIZ11" s="380"/>
      <c r="CJA11" s="380"/>
      <c r="CJB11" s="380"/>
      <c r="CJC11" s="380"/>
      <c r="CJD11" s="380"/>
      <c r="CJE11" s="380"/>
      <c r="CJF11" s="380"/>
      <c r="CJG11" s="380"/>
      <c r="CJH11" s="380"/>
      <c r="CJI11" s="380"/>
      <c r="CJJ11" s="380"/>
      <c r="CJK11" s="380"/>
      <c r="CJL11" s="380"/>
      <c r="CJM11" s="380"/>
      <c r="CJN11" s="380"/>
      <c r="CJO11" s="380"/>
      <c r="CJP11" s="380"/>
      <c r="CJQ11" s="380"/>
      <c r="CJR11" s="380"/>
      <c r="CJS11" s="380"/>
      <c r="CJT11" s="380"/>
      <c r="CJU11" s="380"/>
      <c r="CJV11" s="380"/>
      <c r="CJW11" s="380"/>
      <c r="CJX11" s="380"/>
      <c r="CJY11" s="380"/>
      <c r="CJZ11" s="380"/>
      <c r="CKA11" s="380"/>
      <c r="CKB11" s="380"/>
      <c r="CKC11" s="380"/>
      <c r="CKD11" s="380"/>
      <c r="CKE11" s="380"/>
      <c r="CKF11" s="380"/>
      <c r="CKG11" s="380"/>
      <c r="CKH11" s="380"/>
      <c r="CKI11" s="380"/>
      <c r="CKJ11" s="380"/>
      <c r="CKK11" s="380"/>
      <c r="CKL11" s="380"/>
      <c r="CKM11" s="380"/>
      <c r="CKN11" s="380"/>
      <c r="CKO11" s="380"/>
      <c r="CKP11" s="380"/>
      <c r="CKQ11" s="380"/>
      <c r="CKR11" s="380"/>
      <c r="CKS11" s="380"/>
      <c r="CKT11" s="380"/>
      <c r="CKU11" s="380"/>
      <c r="CKV11" s="380"/>
      <c r="CKW11" s="380"/>
      <c r="CKX11" s="380"/>
      <c r="CKY11" s="380"/>
      <c r="CKZ11" s="380"/>
      <c r="CLA11" s="380"/>
      <c r="CLB11" s="380"/>
      <c r="CLC11" s="380"/>
      <c r="CLD11" s="380"/>
      <c r="CLE11" s="380"/>
      <c r="CLF11" s="380"/>
      <c r="CLG11" s="380"/>
      <c r="CLH11" s="380"/>
      <c r="CLI11" s="380"/>
      <c r="CLJ11" s="380"/>
      <c r="CLK11" s="380"/>
      <c r="CLL11" s="380"/>
      <c r="CLM11" s="380"/>
      <c r="CLN11" s="380"/>
      <c r="CLO11" s="380"/>
      <c r="CLP11" s="380"/>
      <c r="CLQ11" s="380"/>
      <c r="CLR11" s="380"/>
      <c r="CLS11" s="380"/>
      <c r="CLT11" s="380"/>
      <c r="CLU11" s="380"/>
      <c r="CLV11" s="380"/>
      <c r="CLW11" s="380"/>
      <c r="CLX11" s="380"/>
      <c r="CLY11" s="380"/>
      <c r="CLZ11" s="380"/>
      <c r="CMA11" s="380"/>
      <c r="CMB11" s="380"/>
      <c r="CMC11" s="380"/>
      <c r="CMD11" s="380"/>
      <c r="CME11" s="380"/>
      <c r="CMF11" s="380"/>
      <c r="CMG11" s="380"/>
      <c r="CMH11" s="380"/>
      <c r="CMI11" s="380"/>
      <c r="CMJ11" s="380"/>
      <c r="CMK11" s="380"/>
      <c r="CML11" s="380"/>
      <c r="CMM11" s="380"/>
      <c r="CMN11" s="380"/>
      <c r="CMO11" s="380"/>
      <c r="CMP11" s="380"/>
      <c r="CMQ11" s="380"/>
      <c r="CMR11" s="380"/>
      <c r="CMS11" s="380"/>
      <c r="CMT11" s="380"/>
      <c r="CMU11" s="380"/>
      <c r="CMV11" s="380"/>
      <c r="CMW11" s="380"/>
      <c r="CMX11" s="380"/>
      <c r="CMY11" s="380"/>
      <c r="CMZ11" s="380"/>
      <c r="CNA11" s="380"/>
      <c r="CNB11" s="380"/>
      <c r="CNC11" s="380"/>
      <c r="CND11" s="380"/>
      <c r="CNE11" s="380"/>
      <c r="CNF11" s="380"/>
      <c r="CNG11" s="380"/>
      <c r="CNH11" s="380"/>
      <c r="CNI11" s="380"/>
      <c r="CNJ11" s="380"/>
      <c r="CNK11" s="380"/>
      <c r="CNL11" s="380"/>
      <c r="CNM11" s="380"/>
      <c r="CNN11" s="380"/>
      <c r="CNO11" s="380"/>
      <c r="CNP11" s="380"/>
      <c r="CNQ11" s="380"/>
      <c r="CNR11" s="380"/>
      <c r="CNS11" s="380"/>
      <c r="CNT11" s="380"/>
      <c r="CNU11" s="380"/>
      <c r="CNV11" s="380"/>
      <c r="CNW11" s="380"/>
      <c r="CNX11" s="380"/>
      <c r="CNY11" s="380"/>
      <c r="CNZ11" s="380"/>
      <c r="COA11" s="380"/>
      <c r="COB11" s="380"/>
      <c r="COC11" s="380"/>
      <c r="COD11" s="380"/>
      <c r="COE11" s="380"/>
      <c r="COF11" s="380"/>
      <c r="COG11" s="380"/>
      <c r="COH11" s="380"/>
      <c r="COI11" s="380"/>
      <c r="COJ11" s="380"/>
      <c r="COK11" s="380"/>
      <c r="COL11" s="380"/>
      <c r="COM11" s="380"/>
      <c r="CON11" s="380"/>
      <c r="COO11" s="380"/>
      <c r="COP11" s="380"/>
      <c r="COQ11" s="380"/>
      <c r="COR11" s="380"/>
      <c r="COS11" s="380"/>
      <c r="COT11" s="380"/>
      <c r="COU11" s="380"/>
      <c r="COV11" s="380"/>
      <c r="COW11" s="380"/>
      <c r="COX11" s="380"/>
      <c r="COY11" s="380"/>
      <c r="COZ11" s="380"/>
      <c r="CPA11" s="380"/>
      <c r="CPB11" s="380"/>
      <c r="CPC11" s="380"/>
      <c r="CPD11" s="380"/>
      <c r="CPE11" s="380"/>
      <c r="CPF11" s="380"/>
      <c r="CPG11" s="380"/>
      <c r="CPH11" s="380"/>
      <c r="CPI11" s="380"/>
      <c r="CPJ11" s="380"/>
      <c r="CPK11" s="380"/>
      <c r="CPL11" s="380"/>
      <c r="CPM11" s="380"/>
      <c r="CPN11" s="380"/>
      <c r="CPO11" s="380"/>
      <c r="CPP11" s="380"/>
      <c r="CPQ11" s="380"/>
      <c r="CPR11" s="380"/>
      <c r="CPS11" s="380"/>
      <c r="CPT11" s="380"/>
      <c r="CPU11" s="380"/>
      <c r="CPV11" s="380"/>
      <c r="CPW11" s="380"/>
      <c r="CPX11" s="380"/>
      <c r="CPY11" s="380"/>
      <c r="CPZ11" s="380"/>
      <c r="CQA11" s="380"/>
      <c r="CQB11" s="380"/>
      <c r="CQC11" s="380"/>
      <c r="CQD11" s="380"/>
      <c r="CQE11" s="380"/>
      <c r="CQF11" s="380"/>
      <c r="CQG11" s="380"/>
      <c r="CQH11" s="380"/>
      <c r="CQI11" s="380"/>
      <c r="CQJ11" s="380"/>
      <c r="CQK11" s="380"/>
      <c r="CQL11" s="380"/>
      <c r="CQM11" s="380"/>
      <c r="CQN11" s="380"/>
      <c r="CQO11" s="380"/>
      <c r="CQP11" s="380"/>
      <c r="CQQ11" s="380"/>
      <c r="CQR11" s="380"/>
      <c r="CQS11" s="380"/>
      <c r="CQT11" s="380"/>
      <c r="CQU11" s="380"/>
      <c r="CQV11" s="380"/>
      <c r="CQW11" s="380"/>
      <c r="CQX11" s="380"/>
      <c r="CQY11" s="380"/>
      <c r="CQZ11" s="380"/>
      <c r="CRA11" s="380"/>
      <c r="CRB11" s="380"/>
      <c r="CRC11" s="380"/>
      <c r="CRD11" s="380"/>
      <c r="CRE11" s="380"/>
      <c r="CRF11" s="380"/>
      <c r="CRG11" s="380"/>
      <c r="CRH11" s="380"/>
      <c r="CRI11" s="380"/>
      <c r="CRJ11" s="380"/>
      <c r="CRK11" s="380"/>
      <c r="CRL11" s="380"/>
      <c r="CRM11" s="380"/>
      <c r="CRN11" s="380"/>
      <c r="CRO11" s="380"/>
      <c r="CRP11" s="380"/>
      <c r="CRQ11" s="380"/>
      <c r="CRR11" s="380"/>
      <c r="CRS11" s="380"/>
      <c r="CRT11" s="380"/>
      <c r="CRU11" s="380"/>
      <c r="CRV11" s="380"/>
      <c r="CRW11" s="380"/>
      <c r="CRX11" s="380"/>
      <c r="CRY11" s="380"/>
      <c r="CRZ11" s="380"/>
      <c r="CSA11" s="380"/>
      <c r="CSB11" s="380"/>
      <c r="CSC11" s="380"/>
      <c r="CSD11" s="380"/>
      <c r="CSE11" s="380"/>
      <c r="CSF11" s="380"/>
      <c r="CSG11" s="380"/>
      <c r="CSH11" s="380"/>
      <c r="CSI11" s="380"/>
      <c r="CSJ11" s="380"/>
      <c r="CSK11" s="380"/>
      <c r="CSL11" s="380"/>
      <c r="CSM11" s="380"/>
      <c r="CSN11" s="380"/>
      <c r="CSO11" s="380"/>
      <c r="CSP11" s="380"/>
      <c r="CSQ11" s="380"/>
      <c r="CSR11" s="380"/>
      <c r="CSS11" s="380"/>
      <c r="CST11" s="380"/>
      <c r="CSU11" s="380"/>
      <c r="CSV11" s="380"/>
      <c r="CSW11" s="380"/>
      <c r="CSX11" s="380"/>
      <c r="CSY11" s="380"/>
      <c r="CSZ11" s="380"/>
      <c r="CTA11" s="380"/>
      <c r="CTB11" s="380"/>
      <c r="CTC11" s="380"/>
      <c r="CTD11" s="380"/>
      <c r="CTE11" s="380"/>
      <c r="CTF11" s="380"/>
      <c r="CTG11" s="380"/>
      <c r="CTH11" s="380"/>
      <c r="CTI11" s="380"/>
      <c r="CTJ11" s="380"/>
      <c r="CTK11" s="380"/>
      <c r="CTL11" s="380"/>
      <c r="CTM11" s="380"/>
      <c r="CTN11" s="380"/>
      <c r="CTO11" s="380"/>
      <c r="CTP11" s="380"/>
      <c r="CTQ11" s="380"/>
      <c r="CTR11" s="380"/>
      <c r="CTS11" s="380"/>
      <c r="CTT11" s="380"/>
      <c r="CTU11" s="380"/>
      <c r="CTV11" s="380"/>
      <c r="CTW11" s="380"/>
      <c r="CTX11" s="380"/>
      <c r="CTY11" s="380"/>
      <c r="CTZ11" s="380"/>
      <c r="CUA11" s="380"/>
      <c r="CUB11" s="380"/>
      <c r="CUC11" s="380"/>
      <c r="CUD11" s="380"/>
      <c r="CUE11" s="380"/>
      <c r="CUF11" s="380"/>
      <c r="CUG11" s="380"/>
      <c r="CUH11" s="380"/>
      <c r="CUI11" s="380"/>
      <c r="CUJ11" s="380"/>
      <c r="CUK11" s="380"/>
      <c r="CUL11" s="380"/>
      <c r="CUM11" s="380"/>
      <c r="CUN11" s="380"/>
      <c r="CUO11" s="380"/>
      <c r="CUP11" s="380"/>
      <c r="CUQ11" s="380"/>
      <c r="CUR11" s="380"/>
      <c r="CUS11" s="380"/>
      <c r="CUT11" s="380"/>
      <c r="CUU11" s="380"/>
      <c r="CUV11" s="380"/>
      <c r="CUW11" s="380"/>
      <c r="CUX11" s="380"/>
      <c r="CUY11" s="380"/>
      <c r="CUZ11" s="380"/>
      <c r="CVA11" s="380"/>
      <c r="CVB11" s="380"/>
      <c r="CVC11" s="380"/>
      <c r="CVD11" s="380"/>
      <c r="CVE11" s="380"/>
      <c r="CVF11" s="380"/>
      <c r="CVG11" s="380"/>
      <c r="CVH11" s="380"/>
      <c r="CVI11" s="380"/>
      <c r="CVJ11" s="380"/>
      <c r="CVK11" s="380"/>
      <c r="CVL11" s="380"/>
      <c r="CVM11" s="380"/>
      <c r="CVN11" s="380"/>
      <c r="CVO11" s="380"/>
      <c r="CVP11" s="380"/>
      <c r="CVQ11" s="380"/>
      <c r="CVR11" s="380"/>
      <c r="CVS11" s="380"/>
      <c r="CVT11" s="380"/>
      <c r="CVU11" s="380"/>
      <c r="CVV11" s="380"/>
      <c r="CVW11" s="380"/>
      <c r="CVX11" s="380"/>
      <c r="CVY11" s="380"/>
      <c r="CVZ11" s="380"/>
      <c r="CWA11" s="380"/>
      <c r="CWB11" s="380"/>
      <c r="CWC11" s="380"/>
      <c r="CWD11" s="380"/>
      <c r="CWE11" s="380"/>
      <c r="CWF11" s="380"/>
      <c r="CWG11" s="380"/>
      <c r="CWH11" s="380"/>
      <c r="CWI11" s="380"/>
      <c r="CWJ11" s="380"/>
      <c r="CWK11" s="380"/>
      <c r="CWL11" s="380"/>
      <c r="CWM11" s="380"/>
      <c r="CWN11" s="380"/>
      <c r="CWO11" s="380"/>
      <c r="CWP11" s="380"/>
      <c r="CWQ11" s="380"/>
      <c r="CWR11" s="380"/>
      <c r="CWS11" s="380"/>
      <c r="CWT11" s="380"/>
      <c r="CWU11" s="380"/>
      <c r="CWV11" s="380"/>
      <c r="CWW11" s="380"/>
      <c r="CWX11" s="380"/>
      <c r="CWY11" s="380"/>
      <c r="CWZ11" s="380"/>
      <c r="CXA11" s="380"/>
      <c r="CXB11" s="380"/>
      <c r="CXC11" s="380"/>
      <c r="CXD11" s="380"/>
      <c r="CXE11" s="380"/>
      <c r="CXF11" s="380"/>
      <c r="CXG11" s="380"/>
      <c r="CXH11" s="380"/>
      <c r="CXI11" s="380"/>
      <c r="CXJ11" s="380"/>
      <c r="CXK11" s="380"/>
      <c r="CXL11" s="380"/>
      <c r="CXM11" s="380"/>
      <c r="CXN11" s="380"/>
      <c r="CXO11" s="380"/>
      <c r="CXP11" s="380"/>
      <c r="CXQ11" s="380"/>
      <c r="CXR11" s="380"/>
      <c r="CXS11" s="380"/>
      <c r="CXT11" s="380"/>
      <c r="CXU11" s="380"/>
      <c r="CXV11" s="380"/>
      <c r="CXW11" s="380"/>
      <c r="CXX11" s="380"/>
      <c r="CXY11" s="380"/>
      <c r="CXZ11" s="380"/>
      <c r="CYA11" s="380"/>
      <c r="CYB11" s="380"/>
      <c r="CYC11" s="380"/>
      <c r="CYD11" s="380"/>
      <c r="CYE11" s="380"/>
      <c r="CYF11" s="380"/>
      <c r="CYG11" s="380"/>
      <c r="CYH11" s="380"/>
      <c r="CYI11" s="380"/>
      <c r="CYJ11" s="380"/>
      <c r="CYK11" s="380"/>
      <c r="CYL11" s="380"/>
      <c r="CYM11" s="380"/>
      <c r="CYN11" s="380"/>
      <c r="CYO11" s="380"/>
      <c r="CYP11" s="380"/>
      <c r="CYQ11" s="380"/>
      <c r="CYR11" s="380"/>
      <c r="CYS11" s="380"/>
      <c r="CYT11" s="380"/>
      <c r="CYU11" s="380"/>
      <c r="CYV11" s="380"/>
      <c r="CYW11" s="380"/>
      <c r="CYX11" s="380"/>
      <c r="CYY11" s="380"/>
      <c r="CYZ11" s="380"/>
      <c r="CZA11" s="380"/>
      <c r="CZB11" s="380"/>
      <c r="CZC11" s="380"/>
      <c r="CZD11" s="380"/>
      <c r="CZE11" s="380"/>
      <c r="CZF11" s="380"/>
      <c r="CZG11" s="380"/>
      <c r="CZH11" s="380"/>
      <c r="CZI11" s="380"/>
      <c r="CZJ11" s="380"/>
      <c r="CZK11" s="380"/>
      <c r="CZL11" s="380"/>
      <c r="CZM11" s="380"/>
      <c r="CZN11" s="380"/>
      <c r="CZO11" s="380"/>
      <c r="CZP11" s="380"/>
      <c r="CZQ11" s="380"/>
      <c r="CZR11" s="380"/>
      <c r="CZS11" s="380"/>
      <c r="CZT11" s="380"/>
      <c r="CZU11" s="380"/>
      <c r="CZV11" s="380"/>
      <c r="CZW11" s="380"/>
      <c r="CZX11" s="380"/>
      <c r="CZY11" s="380"/>
      <c r="CZZ11" s="380"/>
      <c r="DAA11" s="380"/>
      <c r="DAB11" s="380"/>
      <c r="DAC11" s="380"/>
      <c r="DAD11" s="380"/>
      <c r="DAE11" s="380"/>
      <c r="DAF11" s="380"/>
      <c r="DAG11" s="380"/>
      <c r="DAH11" s="380"/>
      <c r="DAI11" s="380"/>
      <c r="DAJ11" s="380"/>
      <c r="DAK11" s="380"/>
      <c r="DAL11" s="380"/>
      <c r="DAM11" s="380"/>
      <c r="DAN11" s="380"/>
      <c r="DAO11" s="380"/>
      <c r="DAP11" s="380"/>
      <c r="DAQ11" s="380"/>
      <c r="DAR11" s="380"/>
      <c r="DAS11" s="380"/>
      <c r="DAT11" s="380"/>
      <c r="DAU11" s="380"/>
      <c r="DAV11" s="380"/>
      <c r="DAW11" s="380"/>
      <c r="DAX11" s="380"/>
      <c r="DAY11" s="380"/>
      <c r="DAZ11" s="380"/>
      <c r="DBA11" s="380"/>
      <c r="DBB11" s="380"/>
      <c r="DBC11" s="380"/>
      <c r="DBD11" s="380"/>
      <c r="DBE11" s="380"/>
      <c r="DBF11" s="380"/>
      <c r="DBG11" s="380"/>
      <c r="DBH11" s="380"/>
      <c r="DBI11" s="380"/>
      <c r="DBJ11" s="380"/>
      <c r="DBK11" s="380"/>
      <c r="DBL11" s="380"/>
      <c r="DBM11" s="380"/>
      <c r="DBN11" s="380"/>
      <c r="DBO11" s="380"/>
      <c r="DBP11" s="380"/>
      <c r="DBQ11" s="380"/>
      <c r="DBR11" s="380"/>
      <c r="DBS11" s="380"/>
      <c r="DBT11" s="380"/>
      <c r="DBU11" s="380"/>
      <c r="DBV11" s="380"/>
      <c r="DBW11" s="380"/>
      <c r="DBX11" s="380"/>
      <c r="DBY11" s="380"/>
      <c r="DBZ11" s="380"/>
      <c r="DCA11" s="380"/>
      <c r="DCB11" s="380"/>
      <c r="DCC11" s="380"/>
      <c r="DCD11" s="380"/>
      <c r="DCE11" s="380"/>
      <c r="DCF11" s="380"/>
      <c r="DCG11" s="380"/>
      <c r="DCH11" s="380"/>
      <c r="DCI11" s="380"/>
      <c r="DCJ11" s="380"/>
      <c r="DCK11" s="380"/>
      <c r="DCL11" s="380"/>
      <c r="DCM11" s="380"/>
      <c r="DCN11" s="380"/>
      <c r="DCO11" s="380"/>
      <c r="DCP11" s="380"/>
      <c r="DCQ11" s="380"/>
      <c r="DCR11" s="380"/>
      <c r="DCS11" s="380"/>
      <c r="DCT11" s="380"/>
      <c r="DCU11" s="380"/>
      <c r="DCV11" s="380"/>
      <c r="DCW11" s="380"/>
      <c r="DCX11" s="380"/>
      <c r="DCY11" s="380"/>
      <c r="DCZ11" s="380"/>
      <c r="DDA11" s="380"/>
      <c r="DDB11" s="380"/>
      <c r="DDC11" s="380"/>
      <c r="DDD11" s="380"/>
      <c r="DDE11" s="380"/>
      <c r="DDF11" s="380"/>
      <c r="DDG11" s="380"/>
      <c r="DDH11" s="380"/>
      <c r="DDI11" s="380"/>
      <c r="DDJ11" s="380"/>
      <c r="DDK11" s="380"/>
      <c r="DDL11" s="380"/>
      <c r="DDM11" s="380"/>
      <c r="DDN11" s="380"/>
      <c r="DDO11" s="380"/>
      <c r="DDP11" s="380"/>
      <c r="DDQ11" s="380"/>
      <c r="DDR11" s="380"/>
      <c r="DDS11" s="380"/>
      <c r="DDT11" s="380"/>
      <c r="DDU11" s="380"/>
      <c r="DDV11" s="380"/>
      <c r="DDW11" s="380"/>
      <c r="DDX11" s="380"/>
      <c r="DDY11" s="380"/>
      <c r="DDZ11" s="380"/>
      <c r="DEA11" s="380"/>
      <c r="DEB11" s="380"/>
      <c r="DEC11" s="380"/>
      <c r="DED11" s="380"/>
      <c r="DEE11" s="380"/>
      <c r="DEF11" s="380"/>
      <c r="DEG11" s="380"/>
      <c r="DEH11" s="380"/>
      <c r="DEI11" s="380"/>
      <c r="DEJ11" s="380"/>
      <c r="DEK11" s="380"/>
      <c r="DEL11" s="380"/>
      <c r="DEM11" s="380"/>
      <c r="DEN11" s="380"/>
      <c r="DEO11" s="380"/>
      <c r="DEP11" s="380"/>
      <c r="DEQ11" s="380"/>
      <c r="DER11" s="380"/>
      <c r="DES11" s="380"/>
      <c r="DET11" s="380"/>
      <c r="DEU11" s="380"/>
      <c r="DEV11" s="380"/>
      <c r="DEW11" s="380"/>
      <c r="DEX11" s="380"/>
      <c r="DEY11" s="380"/>
      <c r="DEZ11" s="380"/>
      <c r="DFA11" s="380"/>
      <c r="DFB11" s="380"/>
      <c r="DFC11" s="380"/>
      <c r="DFD11" s="380"/>
      <c r="DFE11" s="380"/>
      <c r="DFF11" s="380"/>
      <c r="DFG11" s="380"/>
      <c r="DFH11" s="380"/>
      <c r="DFI11" s="380"/>
      <c r="DFJ11" s="380"/>
      <c r="DFK11" s="380"/>
      <c r="DFL11" s="380"/>
      <c r="DFM11" s="380"/>
      <c r="DFN11" s="380"/>
      <c r="DFO11" s="380"/>
      <c r="DFP11" s="380"/>
      <c r="DFQ11" s="380"/>
      <c r="DFR11" s="380"/>
      <c r="DFS11" s="380"/>
      <c r="DFT11" s="380"/>
      <c r="DFU11" s="380"/>
      <c r="DFV11" s="380"/>
      <c r="DFW11" s="380"/>
      <c r="DFX11" s="380"/>
      <c r="DFY11" s="380"/>
      <c r="DFZ11" s="380"/>
      <c r="DGA11" s="380"/>
      <c r="DGB11" s="380"/>
      <c r="DGC11" s="380"/>
      <c r="DGD11" s="380"/>
      <c r="DGE11" s="380"/>
      <c r="DGF11" s="380"/>
      <c r="DGG11" s="380"/>
      <c r="DGH11" s="380"/>
      <c r="DGI11" s="380"/>
      <c r="DGJ11" s="380"/>
      <c r="DGK11" s="380"/>
      <c r="DGL11" s="380"/>
      <c r="DGM11" s="380"/>
      <c r="DGN11" s="380"/>
      <c r="DGO11" s="380"/>
      <c r="DGP11" s="380"/>
      <c r="DGQ11" s="380"/>
      <c r="DGR11" s="380"/>
      <c r="DGS11" s="380"/>
      <c r="DGT11" s="380"/>
      <c r="DGU11" s="380"/>
      <c r="DGV11" s="380"/>
      <c r="DGW11" s="380"/>
      <c r="DGX11" s="380"/>
      <c r="DGY11" s="380"/>
      <c r="DGZ11" s="380"/>
      <c r="DHA11" s="380"/>
      <c r="DHB11" s="380"/>
      <c r="DHC11" s="380"/>
      <c r="DHD11" s="380"/>
      <c r="DHE11" s="380"/>
      <c r="DHF11" s="380"/>
      <c r="DHG11" s="380"/>
      <c r="DHH11" s="380"/>
      <c r="DHI11" s="380"/>
      <c r="DHJ11" s="380"/>
      <c r="DHK11" s="380"/>
      <c r="DHL11" s="380"/>
      <c r="DHM11" s="380"/>
      <c r="DHN11" s="380"/>
      <c r="DHO11" s="380"/>
      <c r="DHP11" s="380"/>
      <c r="DHQ11" s="380"/>
      <c r="DHR11" s="380"/>
      <c r="DHS11" s="380"/>
      <c r="DHT11" s="380"/>
      <c r="DHU11" s="380"/>
      <c r="DHV11" s="380"/>
      <c r="DHW11" s="380"/>
      <c r="DHX11" s="380"/>
      <c r="DHY11" s="380"/>
      <c r="DHZ11" s="380"/>
      <c r="DIA11" s="380"/>
      <c r="DIB11" s="380"/>
      <c r="DIC11" s="380"/>
      <c r="DID11" s="380"/>
      <c r="DIE11" s="380"/>
      <c r="DIF11" s="380"/>
      <c r="DIG11" s="380"/>
      <c r="DIH11" s="380"/>
      <c r="DII11" s="380"/>
      <c r="DIJ11" s="380"/>
      <c r="DIK11" s="380"/>
      <c r="DIL11" s="380"/>
      <c r="DIM11" s="380"/>
      <c r="DIN11" s="380"/>
      <c r="DIO11" s="380"/>
      <c r="DIP11" s="380"/>
      <c r="DIQ11" s="380"/>
      <c r="DIR11" s="380"/>
      <c r="DIS11" s="380"/>
      <c r="DIT11" s="380"/>
      <c r="DIU11" s="380"/>
      <c r="DIV11" s="380"/>
      <c r="DIW11" s="380"/>
      <c r="DIX11" s="380"/>
      <c r="DIY11" s="380"/>
      <c r="DIZ11" s="380"/>
      <c r="DJA11" s="380"/>
      <c r="DJB11" s="380"/>
      <c r="DJC11" s="380"/>
      <c r="DJD11" s="380"/>
      <c r="DJE11" s="380"/>
      <c r="DJF11" s="380"/>
      <c r="DJG11" s="380"/>
      <c r="DJH11" s="380"/>
      <c r="DJI11" s="380"/>
      <c r="DJJ11" s="380"/>
      <c r="DJK11" s="380"/>
      <c r="DJL11" s="380"/>
      <c r="DJM11" s="380"/>
      <c r="DJN11" s="380"/>
      <c r="DJO11" s="380"/>
      <c r="DJP11" s="380"/>
      <c r="DJQ11" s="380"/>
      <c r="DJR11" s="380"/>
      <c r="DJS11" s="380"/>
      <c r="DJT11" s="380"/>
      <c r="DJU11" s="380"/>
      <c r="DJV11" s="380"/>
      <c r="DJW11" s="380"/>
      <c r="DJX11" s="380"/>
      <c r="DJY11" s="380"/>
      <c r="DJZ11" s="380"/>
      <c r="DKA11" s="380"/>
      <c r="DKB11" s="380"/>
      <c r="DKC11" s="380"/>
      <c r="DKD11" s="380"/>
      <c r="DKE11" s="380"/>
      <c r="DKF11" s="380"/>
      <c r="DKG11" s="380"/>
      <c r="DKH11" s="380"/>
      <c r="DKI11" s="380"/>
      <c r="DKJ11" s="380"/>
      <c r="DKK11" s="380"/>
      <c r="DKL11" s="380"/>
      <c r="DKM11" s="380"/>
      <c r="DKN11" s="380"/>
      <c r="DKO11" s="380"/>
      <c r="DKP11" s="380"/>
      <c r="DKQ11" s="380"/>
      <c r="DKR11" s="380"/>
      <c r="DKS11" s="380"/>
      <c r="DKT11" s="380"/>
      <c r="DKU11" s="380"/>
      <c r="DKV11" s="380"/>
      <c r="DKW11" s="380"/>
      <c r="DKX11" s="380"/>
      <c r="DKY11" s="380"/>
      <c r="DKZ11" s="380"/>
      <c r="DLA11" s="380"/>
      <c r="DLB11" s="380"/>
      <c r="DLC11" s="380"/>
      <c r="DLD11" s="380"/>
      <c r="DLE11" s="380"/>
      <c r="DLF11" s="380"/>
      <c r="DLG11" s="380"/>
      <c r="DLH11" s="380"/>
      <c r="DLI11" s="380"/>
      <c r="DLJ11" s="380"/>
      <c r="DLK11" s="380"/>
      <c r="DLL11" s="380"/>
      <c r="DLM11" s="380"/>
      <c r="DLN11" s="380"/>
      <c r="DLO11" s="380"/>
      <c r="DLP11" s="380"/>
      <c r="DLQ11" s="380"/>
      <c r="DLR11" s="380"/>
      <c r="DLS11" s="380"/>
      <c r="DLT11" s="380"/>
      <c r="DLU11" s="380"/>
      <c r="DLV11" s="380"/>
      <c r="DLW11" s="380"/>
      <c r="DLX11" s="380"/>
      <c r="DLY11" s="380"/>
      <c r="DLZ11" s="380"/>
      <c r="DMA11" s="380"/>
      <c r="DMB11" s="380"/>
      <c r="DMC11" s="380"/>
      <c r="DMD11" s="380"/>
      <c r="DME11" s="380"/>
      <c r="DMF11" s="380"/>
      <c r="DMG11" s="380"/>
      <c r="DMH11" s="380"/>
      <c r="DMI11" s="380"/>
      <c r="DMJ11" s="380"/>
      <c r="DMK11" s="380"/>
      <c r="DML11" s="380"/>
      <c r="DMM11" s="380"/>
      <c r="DMN11" s="380"/>
      <c r="DMO11" s="380"/>
      <c r="DMP11" s="380"/>
      <c r="DMQ11" s="380"/>
      <c r="DMR11" s="380"/>
      <c r="DMS11" s="380"/>
      <c r="DMT11" s="380"/>
      <c r="DMU11" s="380"/>
      <c r="DMV11" s="380"/>
      <c r="DMW11" s="380"/>
      <c r="DMX11" s="380"/>
      <c r="DMY11" s="380"/>
      <c r="DMZ11" s="380"/>
      <c r="DNA11" s="380"/>
      <c r="DNB11" s="380"/>
      <c r="DNC11" s="380"/>
      <c r="DND11" s="380"/>
      <c r="DNE11" s="380"/>
      <c r="DNF11" s="380"/>
      <c r="DNG11" s="380"/>
      <c r="DNH11" s="380"/>
      <c r="DNI11" s="380"/>
      <c r="DNJ11" s="380"/>
      <c r="DNK11" s="380"/>
      <c r="DNL11" s="380"/>
      <c r="DNM11" s="380"/>
      <c r="DNN11" s="380"/>
      <c r="DNO11" s="380"/>
      <c r="DNP11" s="380"/>
      <c r="DNQ11" s="380"/>
      <c r="DNR11" s="380"/>
      <c r="DNS11" s="380"/>
      <c r="DNT11" s="380"/>
      <c r="DNU11" s="380"/>
      <c r="DNV11" s="380"/>
      <c r="DNW11" s="380"/>
      <c r="DNX11" s="380"/>
      <c r="DNY11" s="380"/>
      <c r="DNZ11" s="380"/>
      <c r="DOA11" s="380"/>
      <c r="DOB11" s="380"/>
      <c r="DOC11" s="380"/>
      <c r="DOD11" s="380"/>
      <c r="DOE11" s="380"/>
      <c r="DOF11" s="380"/>
      <c r="DOG11" s="380"/>
      <c r="DOH11" s="380"/>
      <c r="DOI11" s="380"/>
      <c r="DOJ11" s="380"/>
      <c r="DOK11" s="380"/>
      <c r="DOL11" s="380"/>
      <c r="DOM11" s="380"/>
      <c r="DON11" s="380"/>
      <c r="DOO11" s="380"/>
      <c r="DOP11" s="380"/>
      <c r="DOQ11" s="380"/>
      <c r="DOR11" s="380"/>
      <c r="DOS11" s="380"/>
      <c r="DOT11" s="380"/>
      <c r="DOU11" s="380"/>
      <c r="DOV11" s="380"/>
      <c r="DOW11" s="380"/>
      <c r="DOX11" s="380"/>
      <c r="DOY11" s="380"/>
      <c r="DOZ11" s="380"/>
      <c r="DPA11" s="380"/>
      <c r="DPB11" s="380"/>
      <c r="DPC11" s="380"/>
      <c r="DPD11" s="380"/>
      <c r="DPE11" s="380"/>
      <c r="DPF11" s="380"/>
      <c r="DPG11" s="380"/>
      <c r="DPH11" s="380"/>
      <c r="DPI11" s="380"/>
      <c r="DPJ11" s="380"/>
      <c r="DPK11" s="380"/>
      <c r="DPL11" s="380"/>
      <c r="DPM11" s="380"/>
      <c r="DPN11" s="380"/>
      <c r="DPO11" s="380"/>
      <c r="DPP11" s="380"/>
      <c r="DPQ11" s="380"/>
      <c r="DPR11" s="380"/>
      <c r="DPS11" s="380"/>
      <c r="DPT11" s="380"/>
      <c r="DPU11" s="380"/>
      <c r="DPV11" s="380"/>
      <c r="DPW11" s="380"/>
      <c r="DPX11" s="380"/>
      <c r="DPY11" s="380"/>
      <c r="DPZ11" s="380"/>
      <c r="DQA11" s="380"/>
      <c r="DQB11" s="380"/>
      <c r="DQC11" s="380"/>
      <c r="DQD11" s="380"/>
      <c r="DQE11" s="380"/>
      <c r="DQF11" s="380"/>
      <c r="DQG11" s="380"/>
      <c r="DQH11" s="380"/>
      <c r="DQI11" s="380"/>
      <c r="DQJ11" s="380"/>
      <c r="DQK11" s="380"/>
      <c r="DQL11" s="380"/>
      <c r="DQM11" s="380"/>
      <c r="DQN11" s="380"/>
      <c r="DQO11" s="380"/>
      <c r="DQP11" s="380"/>
      <c r="DQQ11" s="380"/>
      <c r="DQR11" s="380"/>
      <c r="DQS11" s="380"/>
      <c r="DQT11" s="380"/>
      <c r="DQU11" s="380"/>
      <c r="DQV11" s="380"/>
      <c r="DQW11" s="380"/>
      <c r="DQX11" s="380"/>
      <c r="DQY11" s="380"/>
      <c r="DQZ11" s="380"/>
      <c r="DRA11" s="380"/>
      <c r="DRB11" s="380"/>
      <c r="DRC11" s="380"/>
      <c r="DRD11" s="380"/>
      <c r="DRE11" s="380"/>
      <c r="DRF11" s="380"/>
      <c r="DRG11" s="380"/>
      <c r="DRH11" s="380"/>
      <c r="DRI11" s="380"/>
      <c r="DRJ11" s="380"/>
      <c r="DRK11" s="380"/>
      <c r="DRL11" s="380"/>
      <c r="DRM11" s="380"/>
      <c r="DRN11" s="380"/>
      <c r="DRO11" s="380"/>
      <c r="DRP11" s="380"/>
      <c r="DRQ11" s="380"/>
      <c r="DRR11" s="380"/>
      <c r="DRS11" s="380"/>
      <c r="DRT11" s="380"/>
      <c r="DRU11" s="380"/>
      <c r="DRV11" s="380"/>
      <c r="DRW11" s="380"/>
      <c r="DRX11" s="380"/>
      <c r="DRY11" s="380"/>
      <c r="DRZ11" s="380"/>
      <c r="DSA11" s="380"/>
      <c r="DSB11" s="380"/>
      <c r="DSC11" s="380"/>
      <c r="DSD11" s="380"/>
      <c r="DSE11" s="380"/>
      <c r="DSF11" s="380"/>
      <c r="DSG11" s="380"/>
      <c r="DSH11" s="380"/>
      <c r="DSI11" s="380"/>
      <c r="DSJ11" s="380"/>
      <c r="DSK11" s="380"/>
      <c r="DSL11" s="380"/>
      <c r="DSM11" s="380"/>
      <c r="DSN11" s="380"/>
      <c r="DSO11" s="380"/>
      <c r="DSP11" s="380"/>
      <c r="DSQ11" s="380"/>
      <c r="DSR11" s="380"/>
      <c r="DSS11" s="380"/>
      <c r="DST11" s="380"/>
      <c r="DSU11" s="380"/>
      <c r="DSV11" s="380"/>
      <c r="DSW11" s="380"/>
      <c r="DSX11" s="380"/>
      <c r="DSY11" s="380"/>
      <c r="DSZ11" s="380"/>
      <c r="DTA11" s="380"/>
      <c r="DTB11" s="380"/>
      <c r="DTC11" s="380"/>
      <c r="DTD11" s="380"/>
      <c r="DTE11" s="380"/>
      <c r="DTF11" s="380"/>
      <c r="DTG11" s="380"/>
      <c r="DTH11" s="380"/>
      <c r="DTI11" s="380"/>
      <c r="DTJ11" s="380"/>
      <c r="DTK11" s="380"/>
      <c r="DTL11" s="380"/>
      <c r="DTM11" s="380"/>
      <c r="DTN11" s="380"/>
      <c r="DTO11" s="380"/>
      <c r="DTP11" s="380"/>
      <c r="DTQ11" s="380"/>
      <c r="DTR11" s="380"/>
      <c r="DTS11" s="380"/>
      <c r="DTT11" s="380"/>
      <c r="DTU11" s="380"/>
      <c r="DTV11" s="380"/>
      <c r="DTW11" s="380"/>
      <c r="DTX11" s="380"/>
      <c r="DTY11" s="380"/>
      <c r="DTZ11" s="380"/>
      <c r="DUA11" s="380"/>
      <c r="DUB11" s="380"/>
      <c r="DUC11" s="380"/>
      <c r="DUD11" s="380"/>
      <c r="DUE11" s="380"/>
      <c r="DUF11" s="380"/>
      <c r="DUG11" s="380"/>
      <c r="DUH11" s="380"/>
      <c r="DUI11" s="380"/>
      <c r="DUJ11" s="380"/>
      <c r="DUK11" s="380"/>
      <c r="DUL11" s="380"/>
      <c r="DUM11" s="380"/>
      <c r="DUN11" s="380"/>
      <c r="DUO11" s="380"/>
      <c r="DUP11" s="380"/>
      <c r="DUQ11" s="380"/>
      <c r="DUR11" s="380"/>
      <c r="DUS11" s="380"/>
      <c r="DUT11" s="380"/>
      <c r="DUU11" s="380"/>
      <c r="DUV11" s="380"/>
      <c r="DUW11" s="380"/>
      <c r="DUX11" s="380"/>
      <c r="DUY11" s="380"/>
      <c r="DUZ11" s="380"/>
      <c r="DVA11" s="380"/>
      <c r="DVB11" s="380"/>
      <c r="DVC11" s="380"/>
      <c r="DVD11" s="380"/>
      <c r="DVE11" s="380"/>
      <c r="DVF11" s="380"/>
      <c r="DVG11" s="380"/>
      <c r="DVH11" s="380"/>
      <c r="DVI11" s="380"/>
      <c r="DVJ11" s="380"/>
      <c r="DVK11" s="380"/>
      <c r="DVL11" s="380"/>
      <c r="DVM11" s="380"/>
      <c r="DVN11" s="380"/>
      <c r="DVO11" s="380"/>
      <c r="DVP11" s="380"/>
      <c r="DVQ11" s="380"/>
      <c r="DVR11" s="380"/>
      <c r="DVS11" s="380"/>
      <c r="DVT11" s="380"/>
      <c r="DVU11" s="380"/>
      <c r="DVV11" s="380"/>
      <c r="DVW11" s="380"/>
      <c r="DVX11" s="380"/>
      <c r="DVY11" s="380"/>
      <c r="DVZ11" s="380"/>
      <c r="DWA11" s="380"/>
      <c r="DWB11" s="380"/>
      <c r="DWC11" s="380"/>
      <c r="DWD11" s="380"/>
      <c r="DWE11" s="380"/>
      <c r="DWF11" s="380"/>
      <c r="DWG11" s="380"/>
      <c r="DWH11" s="380"/>
      <c r="DWI11" s="380"/>
      <c r="DWJ11" s="380"/>
      <c r="DWK11" s="380"/>
      <c r="DWL11" s="380"/>
      <c r="DWM11" s="380"/>
      <c r="DWN11" s="380"/>
      <c r="DWO11" s="380"/>
      <c r="DWP11" s="380"/>
      <c r="DWQ11" s="380"/>
      <c r="DWR11" s="380"/>
      <c r="DWS11" s="380"/>
      <c r="DWT11" s="380"/>
      <c r="DWU11" s="380"/>
      <c r="DWV11" s="380"/>
      <c r="DWW11" s="380"/>
      <c r="DWX11" s="380"/>
      <c r="DWY11" s="380"/>
      <c r="DWZ11" s="380"/>
      <c r="DXA11" s="380"/>
      <c r="DXB11" s="380"/>
      <c r="DXC11" s="380"/>
      <c r="DXD11" s="380"/>
      <c r="DXE11" s="380"/>
      <c r="DXF11" s="380"/>
      <c r="DXG11" s="380"/>
      <c r="DXH11" s="380"/>
      <c r="DXI11" s="380"/>
      <c r="DXJ11" s="380"/>
      <c r="DXK11" s="380"/>
      <c r="DXL11" s="380"/>
      <c r="DXM11" s="380"/>
      <c r="DXN11" s="380"/>
      <c r="DXO11" s="380"/>
      <c r="DXP11" s="380"/>
      <c r="DXQ11" s="380"/>
      <c r="DXR11" s="380"/>
      <c r="DXS11" s="380"/>
      <c r="DXT11" s="380"/>
      <c r="DXU11" s="380"/>
      <c r="DXV11" s="380"/>
      <c r="DXW11" s="380"/>
      <c r="DXX11" s="380"/>
      <c r="DXY11" s="380"/>
      <c r="DXZ11" s="380"/>
      <c r="DYA11" s="380"/>
      <c r="DYB11" s="380"/>
      <c r="DYC11" s="380"/>
      <c r="DYD11" s="380"/>
      <c r="DYE11" s="380"/>
      <c r="DYF11" s="380"/>
      <c r="DYG11" s="380"/>
      <c r="DYH11" s="380"/>
      <c r="DYI11" s="380"/>
      <c r="DYJ11" s="380"/>
      <c r="DYK11" s="380"/>
      <c r="DYL11" s="380"/>
      <c r="DYM11" s="380"/>
      <c r="DYN11" s="380"/>
      <c r="DYO11" s="380"/>
      <c r="DYP11" s="380"/>
      <c r="DYQ11" s="380"/>
      <c r="DYR11" s="380"/>
      <c r="DYS11" s="380"/>
      <c r="DYT11" s="380"/>
      <c r="DYU11" s="380"/>
      <c r="DYV11" s="380"/>
      <c r="DYW11" s="380"/>
      <c r="DYX11" s="380"/>
      <c r="DYY11" s="380"/>
      <c r="DYZ11" s="380"/>
      <c r="DZA11" s="380"/>
      <c r="DZB11" s="380"/>
      <c r="DZC11" s="380"/>
      <c r="DZD11" s="380"/>
      <c r="DZE11" s="380"/>
      <c r="DZF11" s="380"/>
      <c r="DZG11" s="380"/>
      <c r="DZH11" s="380"/>
      <c r="DZI11" s="380"/>
      <c r="DZJ11" s="380"/>
      <c r="DZK11" s="380"/>
      <c r="DZL11" s="380"/>
      <c r="DZM11" s="380"/>
      <c r="DZN11" s="380"/>
      <c r="DZO11" s="380"/>
      <c r="DZP11" s="380"/>
      <c r="DZQ11" s="380"/>
      <c r="DZR11" s="380"/>
      <c r="DZS11" s="380"/>
      <c r="DZT11" s="380"/>
      <c r="DZU11" s="380"/>
      <c r="DZV11" s="380"/>
      <c r="DZW11" s="380"/>
      <c r="DZX11" s="380"/>
      <c r="DZY11" s="380"/>
      <c r="DZZ11" s="380"/>
      <c r="EAA11" s="380"/>
      <c r="EAB11" s="380"/>
      <c r="EAC11" s="380"/>
      <c r="EAD11" s="380"/>
      <c r="EAE11" s="380"/>
      <c r="EAF11" s="380"/>
      <c r="EAG11" s="380"/>
      <c r="EAH11" s="380"/>
      <c r="EAI11" s="380"/>
      <c r="EAJ11" s="380"/>
      <c r="EAK11" s="380"/>
      <c r="EAL11" s="380"/>
      <c r="EAM11" s="380"/>
      <c r="EAN11" s="380"/>
      <c r="EAO11" s="380"/>
      <c r="EAP11" s="380"/>
      <c r="EAQ11" s="380"/>
      <c r="EAR11" s="380"/>
      <c r="EAS11" s="380"/>
      <c r="EAT11" s="380"/>
      <c r="EAU11" s="380"/>
      <c r="EAV11" s="380"/>
      <c r="EAW11" s="380"/>
      <c r="EAX11" s="380"/>
      <c r="EAY11" s="380"/>
      <c r="EAZ11" s="380"/>
      <c r="EBA11" s="380"/>
      <c r="EBB11" s="380"/>
      <c r="EBC11" s="380"/>
      <c r="EBD11" s="380"/>
      <c r="EBE11" s="380"/>
      <c r="EBF11" s="380"/>
      <c r="EBG11" s="380"/>
      <c r="EBH11" s="380"/>
      <c r="EBI11" s="380"/>
      <c r="EBJ11" s="380"/>
      <c r="EBK11" s="380"/>
      <c r="EBL11" s="380"/>
      <c r="EBM11" s="380"/>
      <c r="EBN11" s="380"/>
      <c r="EBO11" s="380"/>
      <c r="EBP11" s="380"/>
      <c r="EBQ11" s="380"/>
      <c r="EBR11" s="380"/>
      <c r="EBS11" s="380"/>
      <c r="EBT11" s="380"/>
      <c r="EBU11" s="380"/>
      <c r="EBV11" s="380"/>
      <c r="EBW11" s="380"/>
      <c r="EBX11" s="380"/>
      <c r="EBY11" s="380"/>
      <c r="EBZ11" s="380"/>
      <c r="ECA11" s="380"/>
      <c r="ECB11" s="380"/>
      <c r="ECC11" s="380"/>
      <c r="ECD11" s="380"/>
      <c r="ECE11" s="380"/>
      <c r="ECF11" s="380"/>
      <c r="ECG11" s="380"/>
      <c r="ECH11" s="380"/>
      <c r="ECI11" s="380"/>
      <c r="ECJ11" s="380"/>
      <c r="ECK11" s="380"/>
      <c r="ECL11" s="380"/>
      <c r="ECM11" s="380"/>
      <c r="ECN11" s="380"/>
      <c r="ECO11" s="380"/>
      <c r="ECP11" s="380"/>
      <c r="ECQ11" s="380"/>
      <c r="ECR11" s="380"/>
      <c r="ECS11" s="380"/>
      <c r="ECT11" s="380"/>
      <c r="ECU11" s="380"/>
      <c r="ECV11" s="380"/>
      <c r="ECW11" s="380"/>
      <c r="ECX11" s="380"/>
      <c r="ECY11" s="380"/>
      <c r="ECZ11" s="380"/>
      <c r="EDA11" s="380"/>
      <c r="EDB11" s="380"/>
      <c r="EDC11" s="380"/>
      <c r="EDD11" s="380"/>
      <c r="EDE11" s="380"/>
      <c r="EDF11" s="380"/>
      <c r="EDG11" s="380"/>
      <c r="EDH11" s="380"/>
      <c r="EDI11" s="380"/>
      <c r="EDJ11" s="380"/>
      <c r="EDK11" s="380"/>
      <c r="EDL11" s="380"/>
      <c r="EDM11" s="380"/>
      <c r="EDN11" s="380"/>
      <c r="EDO11" s="380"/>
      <c r="EDP11" s="380"/>
      <c r="EDQ11" s="380"/>
      <c r="EDR11" s="380"/>
      <c r="EDS11" s="380"/>
      <c r="EDT11" s="380"/>
      <c r="EDU11" s="380"/>
      <c r="EDV11" s="380"/>
      <c r="EDW11" s="380"/>
      <c r="EDX11" s="380"/>
      <c r="EDY11" s="380"/>
      <c r="EDZ11" s="380"/>
      <c r="EEA11" s="380"/>
      <c r="EEB11" s="380"/>
      <c r="EEC11" s="380"/>
      <c r="EED11" s="380"/>
      <c r="EEE11" s="380"/>
      <c r="EEF11" s="380"/>
      <c r="EEG11" s="380"/>
      <c r="EEH11" s="380"/>
      <c r="EEI11" s="380"/>
      <c r="EEJ11" s="380"/>
      <c r="EEK11" s="380"/>
      <c r="EEL11" s="380"/>
      <c r="EEM11" s="380"/>
      <c r="EEN11" s="380"/>
      <c r="EEO11" s="380"/>
      <c r="EEP11" s="380"/>
      <c r="EEQ11" s="380"/>
      <c r="EER11" s="380"/>
      <c r="EES11" s="380"/>
      <c r="EET11" s="380"/>
      <c r="EEU11" s="380"/>
      <c r="EEV11" s="380"/>
      <c r="EEW11" s="380"/>
      <c r="EEX11" s="380"/>
      <c r="EEY11" s="380"/>
      <c r="EEZ11" s="380"/>
      <c r="EFA11" s="380"/>
      <c r="EFB11" s="380"/>
      <c r="EFC11" s="380"/>
      <c r="EFD11" s="380"/>
      <c r="EFE11" s="380"/>
      <c r="EFF11" s="380"/>
      <c r="EFG11" s="380"/>
      <c r="EFH11" s="380"/>
      <c r="EFI11" s="380"/>
      <c r="EFJ11" s="380"/>
      <c r="EFK11" s="380"/>
      <c r="EFL11" s="380"/>
      <c r="EFM11" s="380"/>
      <c r="EFN11" s="380"/>
      <c r="EFO11" s="380"/>
      <c r="EFP11" s="380"/>
      <c r="EFQ11" s="380"/>
      <c r="EFR11" s="380"/>
      <c r="EFS11" s="380"/>
      <c r="EFT11" s="380"/>
      <c r="EFU11" s="380"/>
      <c r="EFV11" s="380"/>
      <c r="EFW11" s="380"/>
      <c r="EFX11" s="380"/>
      <c r="EFY11" s="380"/>
      <c r="EFZ11" s="380"/>
      <c r="EGA11" s="380"/>
      <c r="EGB11" s="380"/>
      <c r="EGC11" s="380"/>
      <c r="EGD11" s="380"/>
      <c r="EGE11" s="380"/>
      <c r="EGF11" s="380"/>
      <c r="EGG11" s="380"/>
      <c r="EGH11" s="380"/>
      <c r="EGI11" s="380"/>
      <c r="EGJ11" s="380"/>
      <c r="EGK11" s="380"/>
      <c r="EGL11" s="380"/>
      <c r="EGM11" s="380"/>
      <c r="EGN11" s="380"/>
      <c r="EGO11" s="380"/>
      <c r="EGP11" s="380"/>
      <c r="EGQ11" s="380"/>
      <c r="EGR11" s="380"/>
      <c r="EGS11" s="380"/>
      <c r="EGT11" s="380"/>
      <c r="EGU11" s="380"/>
      <c r="EGV11" s="380"/>
      <c r="EGW11" s="380"/>
      <c r="EGX11" s="380"/>
      <c r="EGY11" s="380"/>
      <c r="EGZ11" s="380"/>
      <c r="EHA11" s="380"/>
      <c r="EHB11" s="380"/>
      <c r="EHC11" s="380"/>
      <c r="EHD11" s="380"/>
      <c r="EHE11" s="380"/>
      <c r="EHF11" s="380"/>
      <c r="EHG11" s="380"/>
      <c r="EHH11" s="380"/>
      <c r="EHI11" s="380"/>
      <c r="EHJ11" s="380"/>
      <c r="EHK11" s="380"/>
      <c r="EHL11" s="380"/>
      <c r="EHM11" s="380"/>
      <c r="EHN11" s="380"/>
      <c r="EHO11" s="380"/>
      <c r="EHP11" s="380"/>
      <c r="EHQ11" s="380"/>
      <c r="EHR11" s="380"/>
      <c r="EHS11" s="380"/>
      <c r="EHT11" s="380"/>
      <c r="EHU11" s="380"/>
      <c r="EHV11" s="380"/>
      <c r="EHW11" s="380"/>
      <c r="EHX11" s="380"/>
      <c r="EHY11" s="380"/>
      <c r="EHZ11" s="380"/>
      <c r="EIA11" s="380"/>
      <c r="EIB11" s="380"/>
      <c r="EIC11" s="380"/>
      <c r="EID11" s="380"/>
      <c r="EIE11" s="380"/>
      <c r="EIF11" s="380"/>
      <c r="EIG11" s="380"/>
      <c r="EIH11" s="380"/>
      <c r="EII11" s="380"/>
      <c r="EIJ11" s="380"/>
      <c r="EIK11" s="380"/>
      <c r="EIL11" s="380"/>
      <c r="EIM11" s="380"/>
      <c r="EIN11" s="380"/>
      <c r="EIO11" s="380"/>
      <c r="EIP11" s="380"/>
      <c r="EIQ11" s="380"/>
      <c r="EIR11" s="380"/>
      <c r="EIS11" s="380"/>
      <c r="EIT11" s="380"/>
      <c r="EIU11" s="380"/>
      <c r="EIV11" s="380"/>
      <c r="EIW11" s="380"/>
      <c r="EIX11" s="380"/>
      <c r="EIY11" s="380"/>
      <c r="EIZ11" s="380"/>
      <c r="EJA11" s="380"/>
      <c r="EJB11" s="380"/>
      <c r="EJC11" s="380"/>
      <c r="EJD11" s="380"/>
      <c r="EJE11" s="380"/>
      <c r="EJF11" s="380"/>
      <c r="EJG11" s="380"/>
      <c r="EJH11" s="380"/>
      <c r="EJI11" s="380"/>
      <c r="EJJ11" s="380"/>
      <c r="EJK11" s="380"/>
      <c r="EJL11" s="380"/>
      <c r="EJM11" s="380"/>
      <c r="EJN11" s="380"/>
      <c r="EJO11" s="380"/>
      <c r="EJP11" s="380"/>
      <c r="EJQ11" s="380"/>
      <c r="EJR11" s="380"/>
      <c r="EJS11" s="380"/>
      <c r="EJT11" s="380"/>
      <c r="EJU11" s="380"/>
      <c r="EJV11" s="380"/>
      <c r="EJW11" s="380"/>
      <c r="EJX11" s="380"/>
      <c r="EJY11" s="380"/>
      <c r="EJZ11" s="380"/>
      <c r="EKA11" s="380"/>
      <c r="EKB11" s="380"/>
      <c r="EKC11" s="380"/>
      <c r="EKD11" s="380"/>
      <c r="EKE11" s="380"/>
      <c r="EKF11" s="380"/>
      <c r="EKG11" s="380"/>
      <c r="EKH11" s="380"/>
      <c r="EKI11" s="380"/>
      <c r="EKJ11" s="380"/>
      <c r="EKK11" s="380"/>
      <c r="EKL11" s="380"/>
      <c r="EKM11" s="380"/>
      <c r="EKN11" s="380"/>
      <c r="EKO11" s="380"/>
      <c r="EKP11" s="380"/>
      <c r="EKQ11" s="380"/>
      <c r="EKR11" s="380"/>
      <c r="EKS11" s="380"/>
      <c r="EKT11" s="380"/>
      <c r="EKU11" s="380"/>
      <c r="EKV11" s="380"/>
      <c r="EKW11" s="380"/>
      <c r="EKX11" s="380"/>
      <c r="EKY11" s="380"/>
      <c r="EKZ11" s="380"/>
      <c r="ELA11" s="380"/>
      <c r="ELB11" s="380"/>
      <c r="ELC11" s="380"/>
      <c r="ELD11" s="380"/>
      <c r="ELE11" s="380"/>
      <c r="ELF11" s="380"/>
      <c r="ELG11" s="380"/>
      <c r="ELH11" s="380"/>
      <c r="ELI11" s="380"/>
      <c r="ELJ11" s="380"/>
      <c r="ELK11" s="380"/>
      <c r="ELL11" s="380"/>
      <c r="ELM11" s="380"/>
      <c r="ELN11" s="380"/>
      <c r="ELO11" s="380"/>
      <c r="ELP11" s="380"/>
      <c r="ELQ11" s="380"/>
      <c r="ELR11" s="380"/>
      <c r="ELS11" s="380"/>
      <c r="ELT11" s="380"/>
      <c r="ELU11" s="380"/>
      <c r="ELV11" s="380"/>
      <c r="ELW11" s="380"/>
      <c r="ELX11" s="380"/>
      <c r="ELY11" s="380"/>
      <c r="ELZ11" s="380"/>
      <c r="EMA11" s="380"/>
      <c r="EMB11" s="380"/>
      <c r="EMC11" s="380"/>
      <c r="EMD11" s="380"/>
      <c r="EME11" s="380"/>
      <c r="EMF11" s="380"/>
      <c r="EMG11" s="380"/>
      <c r="EMH11" s="380"/>
      <c r="EMI11" s="380"/>
      <c r="EMJ11" s="380"/>
      <c r="EMK11" s="380"/>
      <c r="EML11" s="380"/>
      <c r="EMM11" s="380"/>
      <c r="EMN11" s="380"/>
      <c r="EMO11" s="380"/>
      <c r="EMP11" s="380"/>
      <c r="EMQ11" s="380"/>
      <c r="EMR11" s="380"/>
      <c r="EMS11" s="380"/>
      <c r="EMT11" s="380"/>
      <c r="EMU11" s="380"/>
      <c r="EMV11" s="380"/>
      <c r="EMW11" s="380"/>
      <c r="EMX11" s="380"/>
      <c r="EMY11" s="380"/>
      <c r="EMZ11" s="380"/>
      <c r="ENA11" s="380"/>
      <c r="ENB11" s="380"/>
      <c r="ENC11" s="380"/>
      <c r="END11" s="380"/>
      <c r="ENE11" s="380"/>
      <c r="ENF11" s="380"/>
      <c r="ENG11" s="380"/>
      <c r="ENH11" s="380"/>
      <c r="ENI11" s="380"/>
      <c r="ENJ11" s="380"/>
      <c r="ENK11" s="380"/>
      <c r="ENL11" s="380"/>
      <c r="ENM11" s="380"/>
      <c r="ENN11" s="380"/>
      <c r="ENO11" s="380"/>
      <c r="ENP11" s="380"/>
      <c r="ENQ11" s="380"/>
      <c r="ENR11" s="380"/>
      <c r="ENS11" s="380"/>
      <c r="ENT11" s="380"/>
      <c r="ENU11" s="380"/>
      <c r="ENV11" s="380"/>
      <c r="ENW11" s="380"/>
      <c r="ENX11" s="380"/>
      <c r="ENY11" s="380"/>
      <c r="ENZ11" s="380"/>
      <c r="EOA11" s="380"/>
      <c r="EOB11" s="380"/>
      <c r="EOC11" s="380"/>
      <c r="EOD11" s="380"/>
      <c r="EOE11" s="380"/>
      <c r="EOF11" s="380"/>
      <c r="EOG11" s="380"/>
      <c r="EOH11" s="380"/>
      <c r="EOI11" s="380"/>
      <c r="EOJ11" s="380"/>
      <c r="EOK11" s="380"/>
      <c r="EOL11" s="380"/>
      <c r="EOM11" s="380"/>
      <c r="EON11" s="380"/>
      <c r="EOO11" s="380"/>
      <c r="EOP11" s="380"/>
      <c r="EOQ11" s="380"/>
      <c r="EOR11" s="380"/>
      <c r="EOS11" s="380"/>
      <c r="EOT11" s="380"/>
      <c r="EOU11" s="380"/>
      <c r="EOV11" s="380"/>
      <c r="EOW11" s="380"/>
      <c r="EOX11" s="380"/>
      <c r="EOY11" s="380"/>
      <c r="EOZ11" s="380"/>
      <c r="EPA11" s="380"/>
      <c r="EPB11" s="380"/>
      <c r="EPC11" s="380"/>
      <c r="EPD11" s="380"/>
      <c r="EPE11" s="380"/>
      <c r="EPF11" s="380"/>
      <c r="EPG11" s="380"/>
      <c r="EPH11" s="380"/>
      <c r="EPI11" s="380"/>
      <c r="EPJ11" s="380"/>
      <c r="EPK11" s="380"/>
      <c r="EPL11" s="380"/>
      <c r="EPM11" s="380"/>
      <c r="EPN11" s="380"/>
      <c r="EPO11" s="380"/>
      <c r="EPP11" s="380"/>
      <c r="EPQ11" s="380"/>
      <c r="EPR11" s="380"/>
      <c r="EPS11" s="380"/>
      <c r="EPT11" s="380"/>
      <c r="EPU11" s="380"/>
      <c r="EPV11" s="380"/>
      <c r="EPW11" s="380"/>
      <c r="EPX11" s="380"/>
      <c r="EPY11" s="380"/>
      <c r="EPZ11" s="380"/>
      <c r="EQA11" s="380"/>
      <c r="EQB11" s="380"/>
      <c r="EQC11" s="380"/>
      <c r="EQD11" s="380"/>
      <c r="EQE11" s="380"/>
      <c r="EQF11" s="380"/>
      <c r="EQG11" s="380"/>
      <c r="EQH11" s="380"/>
      <c r="EQI11" s="380"/>
      <c r="EQJ11" s="380"/>
      <c r="EQK11" s="380"/>
      <c r="EQL11" s="380"/>
      <c r="EQM11" s="380"/>
      <c r="EQN11" s="380"/>
      <c r="EQO11" s="380"/>
      <c r="EQP11" s="380"/>
      <c r="EQQ11" s="380"/>
      <c r="EQR11" s="380"/>
      <c r="EQS11" s="380"/>
      <c r="EQT11" s="380"/>
      <c r="EQU11" s="380"/>
      <c r="EQV11" s="380"/>
      <c r="EQW11" s="380"/>
      <c r="EQX11" s="380"/>
      <c r="EQY11" s="380"/>
      <c r="EQZ11" s="380"/>
      <c r="ERA11" s="380"/>
      <c r="ERB11" s="380"/>
      <c r="ERC11" s="380"/>
      <c r="ERD11" s="380"/>
      <c r="ERE11" s="380"/>
      <c r="ERF11" s="380"/>
      <c r="ERG11" s="380"/>
      <c r="ERH11" s="380"/>
      <c r="ERI11" s="380"/>
      <c r="ERJ11" s="380"/>
      <c r="ERK11" s="380"/>
      <c r="ERL11" s="380"/>
      <c r="ERM11" s="380"/>
      <c r="ERN11" s="380"/>
      <c r="ERO11" s="380"/>
      <c r="ERP11" s="380"/>
      <c r="ERQ11" s="380"/>
      <c r="ERR11" s="380"/>
      <c r="ERS11" s="380"/>
      <c r="ERT11" s="380"/>
      <c r="ERU11" s="380"/>
      <c r="ERV11" s="380"/>
      <c r="ERW11" s="380"/>
      <c r="ERX11" s="380"/>
      <c r="ERY11" s="380"/>
      <c r="ERZ11" s="380"/>
      <c r="ESA11" s="380"/>
      <c r="ESB11" s="380"/>
      <c r="ESC11" s="380"/>
      <c r="ESD11" s="380"/>
      <c r="ESE11" s="380"/>
      <c r="ESF11" s="380"/>
      <c r="ESG11" s="380"/>
      <c r="ESH11" s="380"/>
      <c r="ESI11" s="380"/>
      <c r="ESJ11" s="380"/>
      <c r="ESK11" s="380"/>
      <c r="ESL11" s="380"/>
      <c r="ESM11" s="380"/>
      <c r="ESN11" s="380"/>
      <c r="ESO11" s="380"/>
      <c r="ESP11" s="380"/>
      <c r="ESQ11" s="380"/>
      <c r="ESR11" s="380"/>
      <c r="ESS11" s="380"/>
      <c r="EST11" s="380"/>
      <c r="ESU11" s="380"/>
      <c r="ESV11" s="380"/>
      <c r="ESW11" s="380"/>
      <c r="ESX11" s="380"/>
      <c r="ESY11" s="380"/>
      <c r="ESZ11" s="380"/>
      <c r="ETA11" s="380"/>
      <c r="ETB11" s="380"/>
      <c r="ETC11" s="380"/>
      <c r="ETD11" s="380"/>
      <c r="ETE11" s="380"/>
      <c r="ETF11" s="380"/>
      <c r="ETG11" s="380"/>
      <c r="ETH11" s="380"/>
      <c r="ETI11" s="380"/>
      <c r="ETJ11" s="380"/>
      <c r="ETK11" s="380"/>
      <c r="ETL11" s="380"/>
      <c r="ETM11" s="380"/>
      <c r="ETN11" s="380"/>
      <c r="ETO11" s="380"/>
      <c r="ETP11" s="380"/>
      <c r="ETQ11" s="380"/>
      <c r="ETR11" s="380"/>
      <c r="ETS11" s="380"/>
      <c r="ETT11" s="380"/>
      <c r="ETU11" s="380"/>
      <c r="ETV11" s="380"/>
      <c r="ETW11" s="380"/>
      <c r="ETX11" s="380"/>
      <c r="ETY11" s="380"/>
      <c r="ETZ11" s="380"/>
      <c r="EUA11" s="380"/>
      <c r="EUB11" s="380"/>
      <c r="EUC11" s="380"/>
      <c r="EUD11" s="380"/>
      <c r="EUE11" s="380"/>
      <c r="EUF11" s="380"/>
      <c r="EUG11" s="380"/>
      <c r="EUH11" s="380"/>
      <c r="EUI11" s="380"/>
      <c r="EUJ11" s="380"/>
      <c r="EUK11" s="380"/>
      <c r="EUL11" s="380"/>
      <c r="EUM11" s="380"/>
      <c r="EUN11" s="380"/>
      <c r="EUO11" s="380"/>
      <c r="EUP11" s="380"/>
      <c r="EUQ11" s="380"/>
      <c r="EUR11" s="380"/>
      <c r="EUS11" s="380"/>
      <c r="EUT11" s="380"/>
      <c r="EUU11" s="380"/>
      <c r="EUV11" s="380"/>
      <c r="EUW11" s="380"/>
      <c r="EUX11" s="380"/>
      <c r="EUY11" s="380"/>
      <c r="EUZ11" s="380"/>
      <c r="EVA11" s="380"/>
      <c r="EVB11" s="380"/>
      <c r="EVC11" s="380"/>
      <c r="EVD11" s="380"/>
      <c r="EVE11" s="380"/>
      <c r="EVF11" s="380"/>
      <c r="EVG11" s="380"/>
      <c r="EVH11" s="380"/>
      <c r="EVI11" s="380"/>
      <c r="EVJ11" s="380"/>
      <c r="EVK11" s="380"/>
      <c r="EVL11" s="380"/>
      <c r="EVM11" s="380"/>
      <c r="EVN11" s="380"/>
      <c r="EVO11" s="380"/>
      <c r="EVP11" s="380"/>
      <c r="EVQ11" s="380"/>
      <c r="EVR11" s="380"/>
      <c r="EVS11" s="380"/>
      <c r="EVT11" s="380"/>
      <c r="EVU11" s="380"/>
      <c r="EVV11" s="380"/>
      <c r="EVW11" s="380"/>
      <c r="EVX11" s="380"/>
      <c r="EVY11" s="380"/>
      <c r="EVZ11" s="380"/>
      <c r="EWA11" s="380"/>
      <c r="EWB11" s="380"/>
      <c r="EWC11" s="380"/>
      <c r="EWD11" s="380"/>
      <c r="EWE11" s="380"/>
      <c r="EWF11" s="380"/>
      <c r="EWG11" s="380"/>
      <c r="EWH11" s="380"/>
      <c r="EWI11" s="380"/>
      <c r="EWJ11" s="380"/>
      <c r="EWK11" s="380"/>
      <c r="EWL11" s="380"/>
      <c r="EWM11" s="380"/>
      <c r="EWN11" s="380"/>
      <c r="EWO11" s="380"/>
      <c r="EWP11" s="380"/>
      <c r="EWQ11" s="380"/>
      <c r="EWR11" s="380"/>
      <c r="EWS11" s="380"/>
      <c r="EWT11" s="380"/>
      <c r="EWU11" s="380"/>
      <c r="EWV11" s="380"/>
      <c r="EWW11" s="380"/>
      <c r="EWX11" s="380"/>
      <c r="EWY11" s="380"/>
      <c r="EWZ11" s="380"/>
      <c r="EXA11" s="380"/>
      <c r="EXB11" s="380"/>
      <c r="EXC11" s="380"/>
      <c r="EXD11" s="380"/>
      <c r="EXE11" s="380"/>
      <c r="EXF11" s="380"/>
      <c r="EXG11" s="380"/>
      <c r="EXH11" s="380"/>
      <c r="EXI11" s="380"/>
      <c r="EXJ11" s="380"/>
      <c r="EXK11" s="380"/>
      <c r="EXL11" s="380"/>
      <c r="EXM11" s="380"/>
      <c r="EXN11" s="380"/>
      <c r="EXO11" s="380"/>
      <c r="EXP11" s="380"/>
      <c r="EXQ11" s="380"/>
      <c r="EXR11" s="380"/>
      <c r="EXS11" s="380"/>
      <c r="EXT11" s="380"/>
      <c r="EXU11" s="380"/>
      <c r="EXV11" s="380"/>
      <c r="EXW11" s="380"/>
      <c r="EXX11" s="380"/>
      <c r="EXY11" s="380"/>
      <c r="EXZ11" s="380"/>
      <c r="EYA11" s="380"/>
      <c r="EYB11" s="380"/>
      <c r="EYC11" s="380"/>
      <c r="EYD11" s="380"/>
      <c r="EYE11" s="380"/>
      <c r="EYF11" s="380"/>
      <c r="EYG11" s="380"/>
      <c r="EYH11" s="380"/>
      <c r="EYI11" s="380"/>
      <c r="EYJ11" s="380"/>
      <c r="EYK11" s="380"/>
      <c r="EYL11" s="380"/>
      <c r="EYM11" s="380"/>
      <c r="EYN11" s="380"/>
      <c r="EYO11" s="380"/>
      <c r="EYP11" s="380"/>
      <c r="EYQ11" s="380"/>
      <c r="EYR11" s="380"/>
      <c r="EYS11" s="380"/>
      <c r="EYT11" s="380"/>
      <c r="EYU11" s="380"/>
      <c r="EYV11" s="380"/>
      <c r="EYW11" s="380"/>
      <c r="EYX11" s="380"/>
      <c r="EYY11" s="380"/>
      <c r="EYZ11" s="380"/>
      <c r="EZA11" s="380"/>
      <c r="EZB11" s="380"/>
      <c r="EZC11" s="380"/>
      <c r="EZD11" s="380"/>
      <c r="EZE11" s="380"/>
      <c r="EZF11" s="380"/>
      <c r="EZG11" s="380"/>
      <c r="EZH11" s="380"/>
      <c r="EZI11" s="380"/>
      <c r="EZJ11" s="380"/>
      <c r="EZK11" s="380"/>
      <c r="EZL11" s="380"/>
      <c r="EZM11" s="380"/>
      <c r="EZN11" s="380"/>
      <c r="EZO11" s="380"/>
      <c r="EZP11" s="380"/>
      <c r="EZQ11" s="380"/>
      <c r="EZR11" s="380"/>
      <c r="EZS11" s="380"/>
      <c r="EZT11" s="380"/>
      <c r="EZU11" s="380"/>
      <c r="EZV11" s="380"/>
      <c r="EZW11" s="380"/>
      <c r="EZX11" s="380"/>
      <c r="EZY11" s="380"/>
      <c r="EZZ11" s="380"/>
      <c r="FAA11" s="380"/>
      <c r="FAB11" s="380"/>
      <c r="FAC11" s="380"/>
      <c r="FAD11" s="380"/>
      <c r="FAE11" s="380"/>
      <c r="FAF11" s="380"/>
      <c r="FAG11" s="380"/>
      <c r="FAH11" s="380"/>
      <c r="FAI11" s="380"/>
      <c r="FAJ11" s="380"/>
      <c r="FAK11" s="380"/>
      <c r="FAL11" s="380"/>
      <c r="FAM11" s="380"/>
      <c r="FAN11" s="380"/>
      <c r="FAO11" s="380"/>
      <c r="FAP11" s="380"/>
      <c r="FAQ11" s="380"/>
      <c r="FAR11" s="380"/>
      <c r="FAS11" s="380"/>
      <c r="FAT11" s="380"/>
      <c r="FAU11" s="380"/>
      <c r="FAV11" s="380"/>
      <c r="FAW11" s="380"/>
      <c r="FAX11" s="380"/>
      <c r="FAY11" s="380"/>
      <c r="FAZ11" s="380"/>
      <c r="FBA11" s="380"/>
      <c r="FBB11" s="380"/>
      <c r="FBC11" s="380"/>
      <c r="FBD11" s="380"/>
      <c r="FBE11" s="380"/>
      <c r="FBF11" s="380"/>
      <c r="FBG11" s="380"/>
      <c r="FBH11" s="380"/>
      <c r="FBI11" s="380"/>
      <c r="FBJ11" s="380"/>
      <c r="FBK11" s="380"/>
      <c r="FBL11" s="380"/>
      <c r="FBM11" s="380"/>
      <c r="FBN11" s="380"/>
      <c r="FBO11" s="380"/>
      <c r="FBP11" s="380"/>
      <c r="FBQ11" s="380"/>
      <c r="FBR11" s="380"/>
      <c r="FBS11" s="380"/>
      <c r="FBT11" s="380"/>
      <c r="FBU11" s="380"/>
      <c r="FBV11" s="380"/>
      <c r="FBW11" s="380"/>
      <c r="FBX11" s="380"/>
      <c r="FBY11" s="380"/>
      <c r="FBZ11" s="380"/>
      <c r="FCA11" s="380"/>
      <c r="FCB11" s="380"/>
      <c r="FCC11" s="380"/>
      <c r="FCD11" s="380"/>
      <c r="FCE11" s="380"/>
      <c r="FCF11" s="380"/>
      <c r="FCG11" s="380"/>
      <c r="FCH11" s="380"/>
      <c r="FCI11" s="380"/>
      <c r="FCJ11" s="380"/>
      <c r="FCK11" s="380"/>
      <c r="FCL11" s="380"/>
      <c r="FCM11" s="380"/>
      <c r="FCN11" s="380"/>
      <c r="FCO11" s="380"/>
      <c r="FCP11" s="380"/>
      <c r="FCQ11" s="380"/>
      <c r="FCR11" s="380"/>
      <c r="FCS11" s="380"/>
      <c r="FCT11" s="380"/>
      <c r="FCU11" s="380"/>
      <c r="FCV11" s="380"/>
      <c r="FCW11" s="380"/>
      <c r="FCX11" s="380"/>
      <c r="FCY11" s="380"/>
      <c r="FCZ11" s="380"/>
      <c r="FDA11" s="380"/>
      <c r="FDB11" s="380"/>
      <c r="FDC11" s="380"/>
      <c r="FDD11" s="380"/>
      <c r="FDE11" s="380"/>
      <c r="FDF11" s="380"/>
      <c r="FDG11" s="380"/>
      <c r="FDH11" s="380"/>
      <c r="FDI11" s="380"/>
      <c r="FDJ11" s="380"/>
      <c r="FDK11" s="380"/>
      <c r="FDL11" s="380"/>
      <c r="FDM11" s="380"/>
      <c r="FDN11" s="380"/>
      <c r="FDO11" s="380"/>
      <c r="FDP11" s="380"/>
      <c r="FDQ11" s="380"/>
      <c r="FDR11" s="380"/>
      <c r="FDS11" s="380"/>
      <c r="FDT11" s="380"/>
      <c r="FDU11" s="380"/>
      <c r="FDV11" s="380"/>
      <c r="FDW11" s="380"/>
      <c r="FDX11" s="380"/>
      <c r="FDY11" s="380"/>
      <c r="FDZ11" s="380"/>
      <c r="FEA11" s="380"/>
      <c r="FEB11" s="380"/>
      <c r="FEC11" s="380"/>
      <c r="FED11" s="380"/>
      <c r="FEE11" s="380"/>
      <c r="FEF11" s="380"/>
      <c r="FEG11" s="380"/>
      <c r="FEH11" s="380"/>
      <c r="FEI11" s="380"/>
      <c r="FEJ11" s="380"/>
      <c r="FEK11" s="380"/>
      <c r="FEL11" s="380"/>
      <c r="FEM11" s="380"/>
      <c r="FEN11" s="380"/>
      <c r="FEO11" s="380"/>
      <c r="FEP11" s="380"/>
      <c r="FEQ11" s="380"/>
      <c r="FER11" s="380"/>
      <c r="FES11" s="380"/>
      <c r="FET11" s="380"/>
      <c r="FEU11" s="380"/>
      <c r="FEV11" s="380"/>
      <c r="FEW11" s="380"/>
      <c r="FEX11" s="380"/>
      <c r="FEY11" s="380"/>
      <c r="FEZ11" s="380"/>
      <c r="FFA11" s="380"/>
      <c r="FFB11" s="380"/>
      <c r="FFC11" s="380"/>
      <c r="FFD11" s="380"/>
      <c r="FFE11" s="380"/>
      <c r="FFF11" s="380"/>
      <c r="FFG11" s="380"/>
      <c r="FFH11" s="380"/>
      <c r="FFI11" s="380"/>
      <c r="FFJ11" s="380"/>
      <c r="FFK11" s="380"/>
      <c r="FFL11" s="380"/>
      <c r="FFM11" s="380"/>
      <c r="FFN11" s="380"/>
      <c r="FFO11" s="380"/>
      <c r="FFP11" s="380"/>
      <c r="FFQ11" s="380"/>
      <c r="FFR11" s="380"/>
      <c r="FFS11" s="380"/>
      <c r="FFT11" s="380"/>
      <c r="FFU11" s="380"/>
      <c r="FFV11" s="380"/>
      <c r="FFW11" s="380"/>
      <c r="FFX11" s="380"/>
      <c r="FFY11" s="380"/>
      <c r="FFZ11" s="380"/>
      <c r="FGA11" s="380"/>
      <c r="FGB11" s="380"/>
      <c r="FGC11" s="380"/>
      <c r="FGD11" s="380"/>
      <c r="FGE11" s="380"/>
      <c r="FGF11" s="380"/>
      <c r="FGG11" s="380"/>
      <c r="FGH11" s="380"/>
      <c r="FGI11" s="380"/>
      <c r="FGJ11" s="380"/>
      <c r="FGK11" s="380"/>
      <c r="FGL11" s="380"/>
      <c r="FGM11" s="380"/>
      <c r="FGN11" s="380"/>
      <c r="FGO11" s="380"/>
      <c r="FGP11" s="380"/>
      <c r="FGQ11" s="380"/>
      <c r="FGR11" s="380"/>
      <c r="FGS11" s="380"/>
      <c r="FGT11" s="380"/>
      <c r="FGU11" s="380"/>
      <c r="FGV11" s="380"/>
      <c r="FGW11" s="380"/>
      <c r="FGX11" s="380"/>
      <c r="FGY11" s="380"/>
      <c r="FGZ11" s="380"/>
      <c r="FHA11" s="380"/>
      <c r="FHB11" s="380"/>
      <c r="FHC11" s="380"/>
      <c r="FHD11" s="380"/>
      <c r="FHE11" s="380"/>
      <c r="FHF11" s="380"/>
      <c r="FHG11" s="380"/>
      <c r="FHH11" s="380"/>
      <c r="FHI11" s="380"/>
      <c r="FHJ11" s="380"/>
      <c r="FHK11" s="380"/>
      <c r="FHL11" s="380"/>
      <c r="FHM11" s="380"/>
      <c r="FHN11" s="380"/>
      <c r="FHO11" s="380"/>
      <c r="FHP11" s="380"/>
      <c r="FHQ11" s="380"/>
      <c r="FHR11" s="380"/>
      <c r="FHS11" s="380"/>
      <c r="FHT11" s="380"/>
      <c r="FHU11" s="380"/>
      <c r="FHV11" s="380"/>
      <c r="FHW11" s="380"/>
      <c r="FHX11" s="380"/>
      <c r="FHY11" s="380"/>
      <c r="FHZ11" s="380"/>
      <c r="FIA11" s="380"/>
      <c r="FIB11" s="380"/>
      <c r="FIC11" s="380"/>
      <c r="FID11" s="380"/>
      <c r="FIE11" s="380"/>
      <c r="FIF11" s="380"/>
      <c r="FIG11" s="380"/>
      <c r="FIH11" s="380"/>
      <c r="FII11" s="380"/>
      <c r="FIJ11" s="380"/>
      <c r="FIK11" s="380"/>
      <c r="FIL11" s="380"/>
      <c r="FIM11" s="380"/>
      <c r="FIN11" s="380"/>
      <c r="FIO11" s="380"/>
      <c r="FIP11" s="380"/>
      <c r="FIQ11" s="380"/>
      <c r="FIR11" s="380"/>
      <c r="FIS11" s="380"/>
      <c r="FIT11" s="380"/>
      <c r="FIU11" s="380"/>
      <c r="FIV11" s="380"/>
      <c r="FIW11" s="380"/>
      <c r="FIX11" s="380"/>
      <c r="FIY11" s="380"/>
      <c r="FIZ11" s="380"/>
      <c r="FJA11" s="380"/>
      <c r="FJB11" s="380"/>
      <c r="FJC11" s="380"/>
      <c r="FJD11" s="380"/>
      <c r="FJE11" s="380"/>
      <c r="FJF11" s="380"/>
      <c r="FJG11" s="380"/>
      <c r="FJH11" s="380"/>
      <c r="FJI11" s="380"/>
      <c r="FJJ11" s="380"/>
      <c r="FJK11" s="380"/>
      <c r="FJL11" s="380"/>
      <c r="FJM11" s="380"/>
      <c r="FJN11" s="380"/>
      <c r="FJO11" s="380"/>
      <c r="FJP11" s="380"/>
      <c r="FJQ11" s="380"/>
      <c r="FJR11" s="380"/>
      <c r="FJS11" s="380"/>
      <c r="FJT11" s="380"/>
      <c r="FJU11" s="380"/>
      <c r="FJV11" s="380"/>
      <c r="FJW11" s="380"/>
      <c r="FJX11" s="380"/>
      <c r="FJY11" s="380"/>
      <c r="FJZ11" s="380"/>
      <c r="FKA11" s="380"/>
      <c r="FKB11" s="380"/>
      <c r="FKC11" s="380"/>
      <c r="FKD11" s="380"/>
      <c r="FKE11" s="380"/>
      <c r="FKF11" s="380"/>
      <c r="FKG11" s="380"/>
      <c r="FKH11" s="380"/>
      <c r="FKI11" s="380"/>
      <c r="FKJ11" s="380"/>
      <c r="FKK11" s="380"/>
      <c r="FKL11" s="380"/>
      <c r="FKM11" s="380"/>
      <c r="FKN11" s="380"/>
      <c r="FKO11" s="380"/>
      <c r="FKP11" s="380"/>
      <c r="FKQ11" s="380"/>
      <c r="FKR11" s="380"/>
      <c r="FKS11" s="380"/>
      <c r="FKT11" s="380"/>
      <c r="FKU11" s="380"/>
      <c r="FKV11" s="380"/>
      <c r="FKW11" s="380"/>
      <c r="FKX11" s="380"/>
      <c r="FKY11" s="380"/>
      <c r="FKZ11" s="380"/>
      <c r="FLA11" s="380"/>
      <c r="FLB11" s="380"/>
      <c r="FLC11" s="380"/>
      <c r="FLD11" s="380"/>
      <c r="FLE11" s="380"/>
      <c r="FLF11" s="380"/>
      <c r="FLG11" s="380"/>
      <c r="FLH11" s="380"/>
      <c r="FLI11" s="380"/>
      <c r="FLJ11" s="380"/>
      <c r="FLK11" s="380"/>
      <c r="FLL11" s="380"/>
      <c r="FLM11" s="380"/>
      <c r="FLN11" s="380"/>
      <c r="FLO11" s="380"/>
      <c r="FLP11" s="380"/>
      <c r="FLQ11" s="380"/>
      <c r="FLR11" s="380"/>
      <c r="FLS11" s="380"/>
      <c r="FLT11" s="380"/>
      <c r="FLU11" s="380"/>
      <c r="FLV11" s="380"/>
      <c r="FLW11" s="380"/>
      <c r="FLX11" s="380"/>
      <c r="FLY11" s="380"/>
      <c r="FLZ11" s="380"/>
      <c r="FMA11" s="380"/>
      <c r="FMB11" s="380"/>
      <c r="FMC11" s="380"/>
      <c r="FMD11" s="380"/>
      <c r="FME11" s="380"/>
      <c r="FMF11" s="380"/>
      <c r="FMG11" s="380"/>
      <c r="FMH11" s="380"/>
      <c r="FMI11" s="380"/>
      <c r="FMJ11" s="380"/>
      <c r="FMK11" s="380"/>
      <c r="FML11" s="380"/>
      <c r="FMM11" s="380"/>
      <c r="FMN11" s="380"/>
      <c r="FMO11" s="380"/>
      <c r="FMP11" s="380"/>
      <c r="FMQ11" s="380"/>
      <c r="FMR11" s="380"/>
      <c r="FMS11" s="380"/>
      <c r="FMT11" s="380"/>
      <c r="FMU11" s="380"/>
      <c r="FMV11" s="380"/>
      <c r="FMW11" s="380"/>
      <c r="FMX11" s="380"/>
      <c r="FMY11" s="380"/>
      <c r="FMZ11" s="380"/>
      <c r="FNA11" s="380"/>
      <c r="FNB11" s="380"/>
      <c r="FNC11" s="380"/>
      <c r="FND11" s="380"/>
      <c r="FNE11" s="380"/>
      <c r="FNF11" s="380"/>
      <c r="FNG11" s="380"/>
      <c r="FNH11" s="380"/>
      <c r="FNI11" s="380"/>
      <c r="FNJ11" s="380"/>
      <c r="FNK11" s="380"/>
      <c r="FNL11" s="380"/>
      <c r="FNM11" s="380"/>
      <c r="FNN11" s="380"/>
      <c r="FNO11" s="380"/>
      <c r="FNP11" s="380"/>
      <c r="FNQ11" s="380"/>
      <c r="FNR11" s="380"/>
      <c r="FNS11" s="380"/>
      <c r="FNT11" s="380"/>
      <c r="FNU11" s="380"/>
      <c r="FNV11" s="380"/>
      <c r="FNW11" s="380"/>
      <c r="FNX11" s="380"/>
      <c r="FNY11" s="380"/>
      <c r="FNZ11" s="380"/>
      <c r="FOA11" s="380"/>
      <c r="FOB11" s="380"/>
      <c r="FOC11" s="380"/>
      <c r="FOD11" s="380"/>
      <c r="FOE11" s="380"/>
      <c r="FOF11" s="380"/>
      <c r="FOG11" s="380"/>
      <c r="FOH11" s="380"/>
      <c r="FOI11" s="380"/>
      <c r="FOJ11" s="380"/>
      <c r="FOK11" s="380"/>
      <c r="FOL11" s="380"/>
      <c r="FOM11" s="380"/>
      <c r="FON11" s="380"/>
      <c r="FOO11" s="380"/>
      <c r="FOP11" s="380"/>
      <c r="FOQ11" s="380"/>
      <c r="FOR11" s="380"/>
      <c r="FOS11" s="380"/>
      <c r="FOT11" s="380"/>
      <c r="FOU11" s="380"/>
      <c r="FOV11" s="380"/>
      <c r="FOW11" s="380"/>
      <c r="FOX11" s="380"/>
      <c r="FOY11" s="380"/>
      <c r="FOZ11" s="380"/>
      <c r="FPA11" s="380"/>
      <c r="FPB11" s="380"/>
      <c r="FPC11" s="380"/>
      <c r="FPD11" s="380"/>
      <c r="FPE11" s="380"/>
      <c r="FPF11" s="380"/>
      <c r="FPG11" s="380"/>
      <c r="FPH11" s="380"/>
      <c r="FPI11" s="380"/>
      <c r="FPJ11" s="380"/>
      <c r="FPK11" s="380"/>
      <c r="FPL11" s="380"/>
      <c r="FPM11" s="380"/>
      <c r="FPN11" s="380"/>
      <c r="FPO11" s="380"/>
      <c r="FPP11" s="380"/>
      <c r="FPQ11" s="380"/>
      <c r="FPR11" s="380"/>
      <c r="FPS11" s="380"/>
      <c r="FPT11" s="380"/>
      <c r="FPU11" s="380"/>
      <c r="FPV11" s="380"/>
      <c r="FPW11" s="380"/>
      <c r="FPX11" s="380"/>
      <c r="FPY11" s="380"/>
      <c r="FPZ11" s="380"/>
      <c r="FQA11" s="380"/>
      <c r="FQB11" s="380"/>
      <c r="FQC11" s="380"/>
      <c r="FQD11" s="380"/>
      <c r="FQE11" s="380"/>
      <c r="FQF11" s="380"/>
      <c r="FQG11" s="380"/>
      <c r="FQH11" s="380"/>
      <c r="FQI11" s="380"/>
      <c r="FQJ11" s="380"/>
      <c r="FQK11" s="380"/>
      <c r="FQL11" s="380"/>
      <c r="FQM11" s="380"/>
      <c r="FQN11" s="380"/>
      <c r="FQO11" s="380"/>
      <c r="FQP11" s="380"/>
      <c r="FQQ11" s="380"/>
      <c r="FQR11" s="380"/>
      <c r="FQS11" s="380"/>
      <c r="FQT11" s="380"/>
      <c r="FQU11" s="380"/>
      <c r="FQV11" s="380"/>
      <c r="FQW11" s="380"/>
      <c r="FQX11" s="380"/>
      <c r="FQY11" s="380"/>
      <c r="FQZ11" s="380"/>
      <c r="FRA11" s="380"/>
      <c r="FRB11" s="380"/>
      <c r="FRC11" s="380"/>
      <c r="FRD11" s="380"/>
      <c r="FRE11" s="380"/>
      <c r="FRF11" s="380"/>
      <c r="FRG11" s="380"/>
      <c r="FRH11" s="380"/>
      <c r="FRI11" s="380"/>
      <c r="FRJ11" s="380"/>
      <c r="FRK11" s="380"/>
      <c r="FRL11" s="380"/>
      <c r="FRM11" s="380"/>
      <c r="FRN11" s="380"/>
      <c r="FRO11" s="380"/>
      <c r="FRP11" s="380"/>
      <c r="FRQ11" s="380"/>
      <c r="FRR11" s="380"/>
      <c r="FRS11" s="380"/>
      <c r="FRT11" s="380"/>
      <c r="FRU11" s="380"/>
      <c r="FRV11" s="380"/>
      <c r="FRW11" s="380"/>
      <c r="FRX11" s="380"/>
      <c r="FRY11" s="380"/>
      <c r="FRZ11" s="380"/>
      <c r="FSA11" s="380"/>
      <c r="FSB11" s="380"/>
      <c r="FSC11" s="380"/>
      <c r="FSD11" s="380"/>
      <c r="FSE11" s="380"/>
      <c r="FSF11" s="380"/>
      <c r="FSG11" s="380"/>
      <c r="FSH11" s="380"/>
      <c r="FSI11" s="380"/>
      <c r="FSJ11" s="380"/>
      <c r="FSK11" s="380"/>
      <c r="FSL11" s="380"/>
      <c r="FSM11" s="380"/>
      <c r="FSN11" s="380"/>
      <c r="FSO11" s="380"/>
      <c r="FSP11" s="380"/>
      <c r="FSQ11" s="380"/>
      <c r="FSR11" s="380"/>
      <c r="FSS11" s="380"/>
      <c r="FST11" s="380"/>
      <c r="FSU11" s="380"/>
      <c r="FSV11" s="380"/>
      <c r="FSW11" s="380"/>
      <c r="FSX11" s="380"/>
      <c r="FSY11" s="380"/>
      <c r="FSZ11" s="380"/>
      <c r="FTA11" s="380"/>
      <c r="FTB11" s="380"/>
      <c r="FTC11" s="380"/>
      <c r="FTD11" s="380"/>
      <c r="FTE11" s="380"/>
      <c r="FTF11" s="380"/>
      <c r="FTG11" s="380"/>
      <c r="FTH11" s="380"/>
      <c r="FTI11" s="380"/>
      <c r="FTJ11" s="380"/>
      <c r="FTK11" s="380"/>
      <c r="FTL11" s="380"/>
      <c r="FTM11" s="380"/>
      <c r="FTN11" s="380"/>
      <c r="FTO11" s="380"/>
      <c r="FTP11" s="380"/>
      <c r="FTQ11" s="380"/>
      <c r="FTR11" s="380"/>
      <c r="FTS11" s="380"/>
      <c r="FTT11" s="380"/>
      <c r="FTU11" s="380"/>
      <c r="FTV11" s="380"/>
      <c r="FTW11" s="380"/>
      <c r="FTX11" s="380"/>
      <c r="FTY11" s="380"/>
      <c r="FTZ11" s="380"/>
      <c r="FUA11" s="380"/>
      <c r="FUB11" s="380"/>
      <c r="FUC11" s="380"/>
      <c r="FUD11" s="380"/>
      <c r="FUE11" s="380"/>
      <c r="FUF11" s="380"/>
      <c r="FUG11" s="380"/>
      <c r="FUH11" s="380"/>
      <c r="FUI11" s="380"/>
      <c r="FUJ11" s="380"/>
      <c r="FUK11" s="380"/>
      <c r="FUL11" s="380"/>
      <c r="FUM11" s="380"/>
      <c r="FUN11" s="380"/>
      <c r="FUO11" s="380"/>
      <c r="FUP11" s="380"/>
      <c r="FUQ11" s="380"/>
      <c r="FUR11" s="380"/>
      <c r="FUS11" s="380"/>
      <c r="FUT11" s="380"/>
      <c r="FUU11" s="380"/>
      <c r="FUV11" s="380"/>
      <c r="FUW11" s="380"/>
      <c r="FUX11" s="380"/>
      <c r="FUY11" s="380"/>
      <c r="FUZ11" s="380"/>
      <c r="FVA11" s="380"/>
      <c r="FVB11" s="380"/>
      <c r="FVC11" s="380"/>
      <c r="FVD11" s="380"/>
      <c r="FVE11" s="380"/>
      <c r="FVF11" s="380"/>
      <c r="FVG11" s="380"/>
      <c r="FVH11" s="380"/>
      <c r="FVI11" s="380"/>
      <c r="FVJ11" s="380"/>
      <c r="FVK11" s="380"/>
      <c r="FVL11" s="380"/>
      <c r="FVM11" s="380"/>
      <c r="FVN11" s="380"/>
      <c r="FVO11" s="380"/>
      <c r="FVP11" s="380"/>
      <c r="FVQ11" s="380"/>
      <c r="FVR11" s="380"/>
      <c r="FVS11" s="380"/>
      <c r="FVT11" s="380"/>
      <c r="FVU11" s="380"/>
      <c r="FVV11" s="380"/>
      <c r="FVW11" s="380"/>
      <c r="FVX11" s="380"/>
      <c r="FVY11" s="380"/>
      <c r="FVZ11" s="380"/>
      <c r="FWA11" s="380"/>
      <c r="FWB11" s="380"/>
      <c r="FWC11" s="380"/>
      <c r="FWD11" s="380"/>
      <c r="FWE11" s="380"/>
      <c r="FWF11" s="380"/>
      <c r="FWG11" s="380"/>
      <c r="FWH11" s="380"/>
      <c r="FWI11" s="380"/>
      <c r="FWJ11" s="380"/>
      <c r="FWK11" s="380"/>
      <c r="FWL11" s="380"/>
      <c r="FWM11" s="380"/>
      <c r="FWN11" s="380"/>
      <c r="FWO11" s="380"/>
      <c r="FWP11" s="380"/>
      <c r="FWQ11" s="380"/>
      <c r="FWR11" s="380"/>
      <c r="FWS11" s="380"/>
      <c r="FWT11" s="380"/>
      <c r="FWU11" s="380"/>
      <c r="FWV11" s="380"/>
      <c r="FWW11" s="380"/>
      <c r="FWX11" s="380"/>
      <c r="FWY11" s="380"/>
      <c r="FWZ11" s="380"/>
      <c r="FXA11" s="380"/>
      <c r="FXB11" s="380"/>
      <c r="FXC11" s="380"/>
      <c r="FXD11" s="380"/>
      <c r="FXE11" s="380"/>
      <c r="FXF11" s="380"/>
      <c r="FXG11" s="380"/>
      <c r="FXH11" s="380"/>
      <c r="FXI11" s="380"/>
      <c r="FXJ11" s="380"/>
      <c r="FXK11" s="380"/>
      <c r="FXL11" s="380"/>
      <c r="FXM11" s="380"/>
      <c r="FXN11" s="380"/>
      <c r="FXO11" s="380"/>
      <c r="FXP11" s="380"/>
      <c r="FXQ11" s="380"/>
      <c r="FXR11" s="380"/>
      <c r="FXS11" s="380"/>
      <c r="FXT11" s="380"/>
      <c r="FXU11" s="380"/>
      <c r="FXV11" s="380"/>
      <c r="FXW11" s="380"/>
      <c r="FXX11" s="380"/>
      <c r="FXY11" s="380"/>
      <c r="FXZ11" s="380"/>
      <c r="FYA11" s="380"/>
      <c r="FYB11" s="380"/>
      <c r="FYC11" s="380"/>
      <c r="FYD11" s="380"/>
      <c r="FYE11" s="380"/>
      <c r="FYF11" s="380"/>
      <c r="FYG11" s="380"/>
      <c r="FYH11" s="380"/>
      <c r="FYI11" s="380"/>
      <c r="FYJ11" s="380"/>
      <c r="FYK11" s="380"/>
      <c r="FYL11" s="380"/>
      <c r="FYM11" s="380"/>
      <c r="FYN11" s="380"/>
      <c r="FYO11" s="380"/>
      <c r="FYP11" s="380"/>
      <c r="FYQ11" s="380"/>
      <c r="FYR11" s="380"/>
      <c r="FYS11" s="380"/>
      <c r="FYT11" s="380"/>
      <c r="FYU11" s="380"/>
      <c r="FYV11" s="380"/>
      <c r="FYW11" s="380"/>
      <c r="FYX11" s="380"/>
      <c r="FYY11" s="380"/>
      <c r="FYZ11" s="380"/>
      <c r="FZA11" s="380"/>
      <c r="FZB11" s="380"/>
      <c r="FZC11" s="380"/>
      <c r="FZD11" s="380"/>
      <c r="FZE11" s="380"/>
      <c r="FZF11" s="380"/>
      <c r="FZG11" s="380"/>
      <c r="FZH11" s="380"/>
      <c r="FZI11" s="380"/>
      <c r="FZJ11" s="380"/>
      <c r="FZK11" s="380"/>
      <c r="FZL11" s="380"/>
      <c r="FZM11" s="380"/>
      <c r="FZN11" s="380"/>
      <c r="FZO11" s="380"/>
      <c r="FZP11" s="380"/>
      <c r="FZQ11" s="380"/>
      <c r="FZR11" s="380"/>
      <c r="FZS11" s="380"/>
      <c r="FZT11" s="380"/>
      <c r="FZU11" s="380"/>
      <c r="FZV11" s="380"/>
      <c r="FZW11" s="380"/>
      <c r="FZX11" s="380"/>
      <c r="FZY11" s="380"/>
      <c r="FZZ11" s="380"/>
      <c r="GAA11" s="380"/>
      <c r="GAB11" s="380"/>
      <c r="GAC11" s="380"/>
      <c r="GAD11" s="380"/>
      <c r="GAE11" s="380"/>
      <c r="GAF11" s="380"/>
      <c r="GAG11" s="380"/>
      <c r="GAH11" s="380"/>
      <c r="GAI11" s="380"/>
      <c r="GAJ11" s="380"/>
      <c r="GAK11" s="380"/>
      <c r="GAL11" s="380"/>
      <c r="GAM11" s="380"/>
      <c r="GAN11" s="380"/>
      <c r="GAO11" s="380"/>
      <c r="GAP11" s="380"/>
      <c r="GAQ11" s="380"/>
      <c r="GAR11" s="380"/>
      <c r="GAS11" s="380"/>
      <c r="GAT11" s="380"/>
      <c r="GAU11" s="380"/>
      <c r="GAV11" s="380"/>
      <c r="GAW11" s="380"/>
      <c r="GAX11" s="380"/>
      <c r="GAY11" s="380"/>
      <c r="GAZ11" s="380"/>
      <c r="GBA11" s="380"/>
      <c r="GBB11" s="380"/>
      <c r="GBC11" s="380"/>
      <c r="GBD11" s="380"/>
      <c r="GBE11" s="380"/>
      <c r="GBF11" s="380"/>
      <c r="GBG11" s="380"/>
      <c r="GBH11" s="380"/>
      <c r="GBI11" s="380"/>
      <c r="GBJ11" s="380"/>
      <c r="GBK11" s="380"/>
      <c r="GBL11" s="380"/>
      <c r="GBM11" s="380"/>
      <c r="GBN11" s="380"/>
      <c r="GBO11" s="380"/>
      <c r="GBP11" s="380"/>
      <c r="GBQ11" s="380"/>
      <c r="GBR11" s="380"/>
      <c r="GBS11" s="380"/>
      <c r="GBT11" s="380"/>
      <c r="GBU11" s="380"/>
      <c r="GBV11" s="380"/>
      <c r="GBW11" s="380"/>
      <c r="GBX11" s="380"/>
      <c r="GBY11" s="380"/>
      <c r="GBZ11" s="380"/>
      <c r="GCA11" s="380"/>
      <c r="GCB11" s="380"/>
      <c r="GCC11" s="380"/>
      <c r="GCD11" s="380"/>
      <c r="GCE11" s="380"/>
      <c r="GCF11" s="380"/>
      <c r="GCG11" s="380"/>
      <c r="GCH11" s="380"/>
      <c r="GCI11" s="380"/>
      <c r="GCJ11" s="380"/>
      <c r="GCK11" s="380"/>
      <c r="GCL11" s="380"/>
      <c r="GCM11" s="380"/>
      <c r="GCN11" s="380"/>
      <c r="GCO11" s="380"/>
      <c r="GCP11" s="380"/>
      <c r="GCQ11" s="380"/>
      <c r="GCR11" s="380"/>
      <c r="GCS11" s="380"/>
      <c r="GCT11" s="380"/>
      <c r="GCU11" s="380"/>
      <c r="GCV11" s="380"/>
      <c r="GCW11" s="380"/>
      <c r="GCX11" s="380"/>
      <c r="GCY11" s="380"/>
      <c r="GCZ11" s="380"/>
      <c r="GDA11" s="380"/>
      <c r="GDB11" s="380"/>
      <c r="GDC11" s="380"/>
      <c r="GDD11" s="380"/>
      <c r="GDE11" s="380"/>
      <c r="GDF11" s="380"/>
      <c r="GDG11" s="380"/>
      <c r="GDH11" s="380"/>
      <c r="GDI11" s="380"/>
      <c r="GDJ11" s="380"/>
      <c r="GDK11" s="380"/>
      <c r="GDL11" s="380"/>
      <c r="GDM11" s="380"/>
      <c r="GDN11" s="380"/>
      <c r="GDO11" s="380"/>
      <c r="GDP11" s="380"/>
      <c r="GDQ11" s="380"/>
      <c r="GDR11" s="380"/>
      <c r="GDS11" s="380"/>
      <c r="GDT11" s="380"/>
      <c r="GDU11" s="380"/>
      <c r="GDV11" s="380"/>
      <c r="GDW11" s="380"/>
      <c r="GDX11" s="380"/>
      <c r="GDY11" s="380"/>
      <c r="GDZ11" s="380"/>
      <c r="GEA11" s="380"/>
      <c r="GEB11" s="380"/>
      <c r="GEC11" s="380"/>
      <c r="GED11" s="380"/>
      <c r="GEE11" s="380"/>
      <c r="GEF11" s="380"/>
      <c r="GEG11" s="380"/>
      <c r="GEH11" s="380"/>
      <c r="GEI11" s="380"/>
      <c r="GEJ11" s="380"/>
      <c r="GEK11" s="380"/>
      <c r="GEL11" s="380"/>
      <c r="GEM11" s="380"/>
      <c r="GEN11" s="380"/>
      <c r="GEO11" s="380"/>
      <c r="GEP11" s="380"/>
      <c r="GEQ11" s="380"/>
      <c r="GER11" s="380"/>
      <c r="GES11" s="380"/>
      <c r="GET11" s="380"/>
      <c r="GEU11" s="380"/>
      <c r="GEV11" s="380"/>
      <c r="GEW11" s="380"/>
      <c r="GEX11" s="380"/>
      <c r="GEY11" s="380"/>
      <c r="GEZ11" s="380"/>
      <c r="GFA11" s="380"/>
      <c r="GFB11" s="380"/>
      <c r="GFC11" s="380"/>
      <c r="GFD11" s="380"/>
      <c r="GFE11" s="380"/>
      <c r="GFF11" s="380"/>
      <c r="GFG11" s="380"/>
      <c r="GFH11" s="380"/>
      <c r="GFI11" s="380"/>
      <c r="GFJ11" s="380"/>
      <c r="GFK11" s="380"/>
      <c r="GFL11" s="380"/>
      <c r="GFM11" s="380"/>
      <c r="GFN11" s="380"/>
      <c r="GFO11" s="380"/>
      <c r="GFP11" s="380"/>
      <c r="GFQ11" s="380"/>
      <c r="GFR11" s="380"/>
      <c r="GFS11" s="380"/>
      <c r="GFT11" s="380"/>
      <c r="GFU11" s="380"/>
      <c r="GFV11" s="380"/>
      <c r="GFW11" s="380"/>
      <c r="GFX11" s="380"/>
      <c r="GFY11" s="380"/>
      <c r="GFZ11" s="380"/>
      <c r="GGA11" s="380"/>
      <c r="GGB11" s="380"/>
      <c r="GGC11" s="380"/>
      <c r="GGD11" s="380"/>
      <c r="GGE11" s="380"/>
      <c r="GGF11" s="380"/>
      <c r="GGG11" s="380"/>
      <c r="GGH11" s="380"/>
      <c r="GGI11" s="380"/>
      <c r="GGJ11" s="380"/>
      <c r="GGK11" s="380"/>
      <c r="GGL11" s="380"/>
      <c r="GGM11" s="380"/>
      <c r="GGN11" s="380"/>
      <c r="GGO11" s="380"/>
      <c r="GGP11" s="380"/>
      <c r="GGQ11" s="380"/>
      <c r="GGR11" s="380"/>
      <c r="GGS11" s="380"/>
      <c r="GGT11" s="380"/>
      <c r="GGU11" s="380"/>
      <c r="GGV11" s="380"/>
      <c r="GGW11" s="380"/>
      <c r="GGX11" s="380"/>
      <c r="GGY11" s="380"/>
      <c r="GGZ11" s="380"/>
      <c r="GHA11" s="380"/>
      <c r="GHB11" s="380"/>
      <c r="GHC11" s="380"/>
      <c r="GHD11" s="380"/>
      <c r="GHE11" s="380"/>
      <c r="GHF11" s="380"/>
      <c r="GHG11" s="380"/>
      <c r="GHH11" s="380"/>
      <c r="GHI11" s="380"/>
      <c r="GHJ11" s="380"/>
      <c r="GHK11" s="380"/>
      <c r="GHL11" s="380"/>
      <c r="GHM11" s="380"/>
      <c r="GHN11" s="380"/>
      <c r="GHO11" s="380"/>
      <c r="GHP11" s="380"/>
      <c r="GHQ11" s="380"/>
      <c r="GHR11" s="380"/>
      <c r="GHS11" s="380"/>
      <c r="GHT11" s="380"/>
      <c r="GHU11" s="380"/>
      <c r="GHV11" s="380"/>
      <c r="GHW11" s="380"/>
      <c r="GHX11" s="380"/>
      <c r="GHY11" s="380"/>
      <c r="GHZ11" s="380"/>
      <c r="GIA11" s="380"/>
      <c r="GIB11" s="380"/>
      <c r="GIC11" s="380"/>
      <c r="GID11" s="380"/>
      <c r="GIE11" s="380"/>
      <c r="GIF11" s="380"/>
      <c r="GIG11" s="380"/>
      <c r="GIH11" s="380"/>
      <c r="GII11" s="380"/>
      <c r="GIJ11" s="380"/>
      <c r="GIK11" s="380"/>
      <c r="GIL11" s="380"/>
      <c r="GIM11" s="380"/>
      <c r="GIN11" s="380"/>
      <c r="GIO11" s="380"/>
      <c r="GIP11" s="380"/>
      <c r="GIQ11" s="380"/>
      <c r="GIR11" s="380"/>
      <c r="GIS11" s="380"/>
      <c r="GIT11" s="380"/>
      <c r="GIU11" s="380"/>
      <c r="GIV11" s="380"/>
      <c r="GIW11" s="380"/>
      <c r="GIX11" s="380"/>
      <c r="GIY11" s="380"/>
      <c r="GIZ11" s="380"/>
      <c r="GJA11" s="380"/>
      <c r="GJB11" s="380"/>
      <c r="GJC11" s="380"/>
      <c r="GJD11" s="380"/>
      <c r="GJE11" s="380"/>
      <c r="GJF11" s="380"/>
      <c r="GJG11" s="380"/>
      <c r="GJH11" s="380"/>
      <c r="GJI11" s="380"/>
      <c r="GJJ11" s="380"/>
      <c r="GJK11" s="380"/>
      <c r="GJL11" s="380"/>
      <c r="GJM11" s="380"/>
      <c r="GJN11" s="380"/>
      <c r="GJO11" s="380"/>
      <c r="GJP11" s="380"/>
      <c r="GJQ11" s="380"/>
      <c r="GJR11" s="380"/>
      <c r="GJS11" s="380"/>
      <c r="GJT11" s="380"/>
      <c r="GJU11" s="380"/>
      <c r="GJV11" s="380"/>
      <c r="GJW11" s="380"/>
      <c r="GJX11" s="380"/>
      <c r="GJY11" s="380"/>
      <c r="GJZ11" s="380"/>
      <c r="GKA11" s="380"/>
      <c r="GKB11" s="380"/>
      <c r="GKC11" s="380"/>
      <c r="GKD11" s="380"/>
      <c r="GKE11" s="380"/>
      <c r="GKF11" s="380"/>
      <c r="GKG11" s="380"/>
      <c r="GKH11" s="380"/>
      <c r="GKI11" s="380"/>
      <c r="GKJ11" s="380"/>
      <c r="GKK11" s="380"/>
      <c r="GKL11" s="380"/>
      <c r="GKM11" s="380"/>
      <c r="GKN11" s="380"/>
      <c r="GKO11" s="380"/>
      <c r="GKP11" s="380"/>
      <c r="GKQ11" s="380"/>
      <c r="GKR11" s="380"/>
      <c r="GKS11" s="380"/>
      <c r="GKT11" s="380"/>
      <c r="GKU11" s="380"/>
      <c r="GKV11" s="380"/>
      <c r="GKW11" s="380"/>
      <c r="GKX11" s="380"/>
      <c r="GKY11" s="380"/>
      <c r="GKZ11" s="380"/>
      <c r="GLA11" s="380"/>
      <c r="GLB11" s="380"/>
      <c r="GLC11" s="380"/>
      <c r="GLD11" s="380"/>
      <c r="GLE11" s="380"/>
      <c r="GLF11" s="380"/>
      <c r="GLG11" s="380"/>
      <c r="GLH11" s="380"/>
      <c r="GLI11" s="380"/>
      <c r="GLJ11" s="380"/>
      <c r="GLK11" s="380"/>
      <c r="GLL11" s="380"/>
      <c r="GLM11" s="380"/>
      <c r="GLN11" s="380"/>
      <c r="GLO11" s="380"/>
      <c r="GLP11" s="380"/>
      <c r="GLQ11" s="380"/>
      <c r="GLR11" s="380"/>
      <c r="GLS11" s="380"/>
      <c r="GLT11" s="380"/>
      <c r="GLU11" s="380"/>
      <c r="GLV11" s="380"/>
      <c r="GLW11" s="380"/>
      <c r="GLX11" s="380"/>
      <c r="GLY11" s="380"/>
      <c r="GLZ11" s="380"/>
      <c r="GMA11" s="380"/>
      <c r="GMB11" s="380"/>
      <c r="GMC11" s="380"/>
      <c r="GMD11" s="380"/>
      <c r="GME11" s="380"/>
      <c r="GMF11" s="380"/>
      <c r="GMG11" s="380"/>
      <c r="GMH11" s="380"/>
      <c r="GMI11" s="380"/>
      <c r="GMJ11" s="380"/>
      <c r="GMK11" s="380"/>
      <c r="GML11" s="380"/>
      <c r="GMM11" s="380"/>
      <c r="GMN11" s="380"/>
      <c r="GMO11" s="380"/>
      <c r="GMP11" s="380"/>
      <c r="GMQ11" s="380"/>
      <c r="GMR11" s="380"/>
      <c r="GMS11" s="380"/>
      <c r="GMT11" s="380"/>
      <c r="GMU11" s="380"/>
      <c r="GMV11" s="380"/>
      <c r="GMW11" s="380"/>
      <c r="GMX11" s="380"/>
      <c r="GMY11" s="380"/>
      <c r="GMZ11" s="380"/>
      <c r="GNA11" s="380"/>
      <c r="GNB11" s="380"/>
      <c r="GNC11" s="380"/>
      <c r="GND11" s="380"/>
      <c r="GNE11" s="380"/>
      <c r="GNF11" s="380"/>
      <c r="GNG11" s="380"/>
      <c r="GNH11" s="380"/>
      <c r="GNI11" s="380"/>
      <c r="GNJ11" s="380"/>
      <c r="GNK11" s="380"/>
      <c r="GNL11" s="380"/>
      <c r="GNM11" s="380"/>
      <c r="GNN11" s="380"/>
      <c r="GNO11" s="380"/>
      <c r="GNP11" s="380"/>
      <c r="GNQ11" s="380"/>
      <c r="GNR11" s="380"/>
      <c r="GNS11" s="380"/>
      <c r="GNT11" s="380"/>
      <c r="GNU11" s="380"/>
      <c r="GNV11" s="380"/>
      <c r="GNW11" s="380"/>
      <c r="GNX11" s="380"/>
      <c r="GNY11" s="380"/>
      <c r="GNZ11" s="380"/>
      <c r="GOA11" s="380"/>
      <c r="GOB11" s="380"/>
      <c r="GOC11" s="380"/>
      <c r="GOD11" s="380"/>
      <c r="GOE11" s="380"/>
      <c r="GOF11" s="380"/>
      <c r="GOG11" s="380"/>
      <c r="GOH11" s="380"/>
      <c r="GOI11" s="380"/>
      <c r="GOJ11" s="380"/>
      <c r="GOK11" s="380"/>
      <c r="GOL11" s="380"/>
      <c r="GOM11" s="380"/>
      <c r="GON11" s="380"/>
      <c r="GOO11" s="380"/>
      <c r="GOP11" s="380"/>
      <c r="GOQ11" s="380"/>
      <c r="GOR11" s="380"/>
      <c r="GOS11" s="380"/>
      <c r="GOT11" s="380"/>
      <c r="GOU11" s="380"/>
      <c r="GOV11" s="380"/>
      <c r="GOW11" s="380"/>
      <c r="GOX11" s="380"/>
      <c r="GOY11" s="380"/>
      <c r="GOZ11" s="380"/>
      <c r="GPA11" s="380"/>
      <c r="GPB11" s="380"/>
      <c r="GPC11" s="380"/>
      <c r="GPD11" s="380"/>
      <c r="GPE11" s="380"/>
      <c r="GPF11" s="380"/>
      <c r="GPG11" s="380"/>
      <c r="GPH11" s="380"/>
      <c r="GPI11" s="380"/>
      <c r="GPJ11" s="380"/>
      <c r="GPK11" s="380"/>
      <c r="GPL11" s="380"/>
      <c r="GPM11" s="380"/>
      <c r="GPN11" s="380"/>
      <c r="GPO11" s="380"/>
      <c r="GPP11" s="380"/>
      <c r="GPQ11" s="380"/>
      <c r="GPR11" s="380"/>
      <c r="GPS11" s="380"/>
      <c r="GPT11" s="380"/>
      <c r="GPU11" s="380"/>
      <c r="GPV11" s="380"/>
      <c r="GPW11" s="380"/>
      <c r="GPX11" s="380"/>
      <c r="GPY11" s="380"/>
      <c r="GPZ11" s="380"/>
      <c r="GQA11" s="380"/>
      <c r="GQB11" s="380"/>
      <c r="GQC11" s="380"/>
      <c r="GQD11" s="380"/>
      <c r="GQE11" s="380"/>
      <c r="GQF11" s="380"/>
      <c r="GQG11" s="380"/>
      <c r="GQH11" s="380"/>
      <c r="GQI11" s="380"/>
      <c r="GQJ11" s="380"/>
      <c r="GQK11" s="380"/>
      <c r="GQL11" s="380"/>
      <c r="GQM11" s="380"/>
      <c r="GQN11" s="380"/>
      <c r="GQO11" s="380"/>
      <c r="GQP11" s="380"/>
      <c r="GQQ11" s="380"/>
      <c r="GQR11" s="380"/>
      <c r="GQS11" s="380"/>
      <c r="GQT11" s="380"/>
      <c r="GQU11" s="380"/>
      <c r="GQV11" s="380"/>
      <c r="GQW11" s="380"/>
      <c r="GQX11" s="380"/>
      <c r="GQY11" s="380"/>
      <c r="GQZ11" s="380"/>
      <c r="GRA11" s="380"/>
      <c r="GRB11" s="380"/>
      <c r="GRC11" s="380"/>
      <c r="GRD11" s="380"/>
      <c r="GRE11" s="380"/>
      <c r="GRF11" s="380"/>
      <c r="GRG11" s="380"/>
      <c r="GRH11" s="380"/>
      <c r="GRI11" s="380"/>
      <c r="GRJ11" s="380"/>
      <c r="GRK11" s="380"/>
      <c r="GRL11" s="380"/>
      <c r="GRM11" s="380"/>
      <c r="GRN11" s="380"/>
      <c r="GRO11" s="380"/>
      <c r="GRP11" s="380"/>
      <c r="GRQ11" s="380"/>
      <c r="GRR11" s="380"/>
      <c r="GRS11" s="380"/>
      <c r="GRT11" s="380"/>
      <c r="GRU11" s="380"/>
      <c r="GRV11" s="380"/>
      <c r="GRW11" s="380"/>
      <c r="GRX11" s="380"/>
      <c r="GRY11" s="380"/>
      <c r="GRZ11" s="380"/>
      <c r="GSA11" s="380"/>
      <c r="GSB11" s="380"/>
      <c r="GSC11" s="380"/>
      <c r="GSD11" s="380"/>
      <c r="GSE11" s="380"/>
      <c r="GSF11" s="380"/>
      <c r="GSG11" s="380"/>
      <c r="GSH11" s="380"/>
      <c r="GSI11" s="380"/>
      <c r="GSJ11" s="380"/>
      <c r="GSK11" s="380"/>
      <c r="GSL11" s="380"/>
      <c r="GSM11" s="380"/>
      <c r="GSN11" s="380"/>
      <c r="GSO11" s="380"/>
      <c r="GSP11" s="380"/>
      <c r="GSQ11" s="380"/>
      <c r="GSR11" s="380"/>
      <c r="GSS11" s="380"/>
      <c r="GST11" s="380"/>
      <c r="GSU11" s="380"/>
      <c r="GSV11" s="380"/>
      <c r="GSW11" s="380"/>
      <c r="GSX11" s="380"/>
      <c r="GSY11" s="380"/>
      <c r="GSZ11" s="380"/>
      <c r="GTA11" s="380"/>
      <c r="GTB11" s="380"/>
      <c r="GTC11" s="380"/>
      <c r="GTD11" s="380"/>
      <c r="GTE11" s="380"/>
      <c r="GTF11" s="380"/>
      <c r="GTG11" s="380"/>
      <c r="GTH11" s="380"/>
      <c r="GTI11" s="380"/>
      <c r="GTJ11" s="380"/>
      <c r="GTK11" s="380"/>
      <c r="GTL11" s="380"/>
      <c r="GTM11" s="380"/>
      <c r="GTN11" s="380"/>
      <c r="GTO11" s="380"/>
      <c r="GTP11" s="380"/>
      <c r="GTQ11" s="380"/>
      <c r="GTR11" s="380"/>
      <c r="GTS11" s="380"/>
      <c r="GTT11" s="380"/>
      <c r="GTU11" s="380"/>
      <c r="GTV11" s="380"/>
      <c r="GTW11" s="380"/>
      <c r="GTX11" s="380"/>
      <c r="GTY11" s="380"/>
      <c r="GTZ11" s="380"/>
      <c r="GUA11" s="380"/>
      <c r="GUB11" s="380"/>
      <c r="GUC11" s="380"/>
      <c r="GUD11" s="380"/>
      <c r="GUE11" s="380"/>
      <c r="GUF11" s="380"/>
      <c r="GUG11" s="380"/>
      <c r="GUH11" s="380"/>
      <c r="GUI11" s="380"/>
      <c r="GUJ11" s="380"/>
      <c r="GUK11" s="380"/>
      <c r="GUL11" s="380"/>
      <c r="GUM11" s="380"/>
      <c r="GUN11" s="380"/>
      <c r="GUO11" s="380"/>
      <c r="GUP11" s="380"/>
      <c r="GUQ11" s="380"/>
      <c r="GUR11" s="380"/>
      <c r="GUS11" s="380"/>
      <c r="GUT11" s="380"/>
      <c r="GUU11" s="380"/>
      <c r="GUV11" s="380"/>
      <c r="GUW11" s="380"/>
      <c r="GUX11" s="380"/>
      <c r="GUY11" s="380"/>
      <c r="GUZ11" s="380"/>
      <c r="GVA11" s="380"/>
      <c r="GVB11" s="380"/>
      <c r="GVC11" s="380"/>
      <c r="GVD11" s="380"/>
      <c r="GVE11" s="380"/>
      <c r="GVF11" s="380"/>
      <c r="GVG11" s="380"/>
      <c r="GVH11" s="380"/>
      <c r="GVI11" s="380"/>
      <c r="GVJ11" s="380"/>
      <c r="GVK11" s="380"/>
      <c r="GVL11" s="380"/>
      <c r="GVM11" s="380"/>
      <c r="GVN11" s="380"/>
      <c r="GVO11" s="380"/>
      <c r="GVP11" s="380"/>
      <c r="GVQ11" s="380"/>
      <c r="GVR11" s="380"/>
      <c r="GVS11" s="380"/>
      <c r="GVT11" s="380"/>
      <c r="GVU11" s="380"/>
      <c r="GVV11" s="380"/>
      <c r="GVW11" s="380"/>
      <c r="GVX11" s="380"/>
      <c r="GVY11" s="380"/>
      <c r="GVZ11" s="380"/>
      <c r="GWA11" s="380"/>
      <c r="GWB11" s="380"/>
      <c r="GWC11" s="380"/>
      <c r="GWD11" s="380"/>
      <c r="GWE11" s="380"/>
      <c r="GWF11" s="380"/>
      <c r="GWG11" s="380"/>
      <c r="GWH11" s="380"/>
      <c r="GWI11" s="380"/>
      <c r="GWJ11" s="380"/>
      <c r="GWK11" s="380"/>
      <c r="GWL11" s="380"/>
      <c r="GWM11" s="380"/>
      <c r="GWN11" s="380"/>
      <c r="GWO11" s="380"/>
      <c r="GWP11" s="380"/>
      <c r="GWQ11" s="380"/>
      <c r="GWR11" s="380"/>
      <c r="GWS11" s="380"/>
      <c r="GWT11" s="380"/>
      <c r="GWU11" s="380"/>
      <c r="GWV11" s="380"/>
      <c r="GWW11" s="380"/>
      <c r="GWX11" s="380"/>
      <c r="GWY11" s="380"/>
      <c r="GWZ11" s="380"/>
      <c r="GXA11" s="380"/>
      <c r="GXB11" s="380"/>
      <c r="GXC11" s="380"/>
      <c r="GXD11" s="380"/>
      <c r="GXE11" s="380"/>
      <c r="GXF11" s="380"/>
      <c r="GXG11" s="380"/>
      <c r="GXH11" s="380"/>
      <c r="GXI11" s="380"/>
      <c r="GXJ11" s="380"/>
      <c r="GXK11" s="380"/>
      <c r="GXL11" s="380"/>
      <c r="GXM11" s="380"/>
      <c r="GXN11" s="380"/>
      <c r="GXO11" s="380"/>
      <c r="GXP11" s="380"/>
      <c r="GXQ11" s="380"/>
      <c r="GXR11" s="380"/>
      <c r="GXS11" s="380"/>
      <c r="GXT11" s="380"/>
      <c r="GXU11" s="380"/>
      <c r="GXV11" s="380"/>
      <c r="GXW11" s="380"/>
      <c r="GXX11" s="380"/>
      <c r="GXY11" s="380"/>
      <c r="GXZ11" s="380"/>
      <c r="GYA11" s="380"/>
      <c r="GYB11" s="380"/>
      <c r="GYC11" s="380"/>
      <c r="GYD11" s="380"/>
      <c r="GYE11" s="380"/>
      <c r="GYF11" s="380"/>
      <c r="GYG11" s="380"/>
      <c r="GYH11" s="380"/>
    </row>
    <row r="12" spans="1:5390" x14ac:dyDescent="0.2">
      <c r="A12" s="219"/>
      <c r="B12" s="105"/>
      <c r="C12" s="220"/>
      <c r="D12" s="240"/>
      <c r="E12" s="234"/>
      <c r="G12" s="111"/>
      <c r="H12" s="111"/>
      <c r="I12" s="111"/>
      <c r="J12" s="111"/>
      <c r="K12" s="111"/>
      <c r="L12" s="111"/>
      <c r="M12" s="111"/>
      <c r="N12" s="111"/>
      <c r="O12" s="111"/>
      <c r="P12" s="111"/>
      <c r="Q12" s="111"/>
      <c r="R12" s="111"/>
      <c r="S12" s="111"/>
      <c r="T12" s="111"/>
      <c r="U12" s="111"/>
      <c r="V12" s="111"/>
      <c r="W12" s="111"/>
      <c r="X12" s="111"/>
      <c r="Y12" s="111"/>
      <c r="Z12" s="111"/>
      <c r="AA12" s="111"/>
      <c r="AB12" s="111"/>
      <c r="AC12" s="110"/>
      <c r="AD12" s="110"/>
      <c r="AE12" s="110"/>
      <c r="AF12" s="110"/>
      <c r="AG12" s="110"/>
      <c r="AH12" s="110"/>
      <c r="AI12" s="111"/>
      <c r="AJ12" s="111"/>
      <c r="AK12" s="111"/>
      <c r="AL12" s="110"/>
      <c r="AM12" s="110"/>
      <c r="AN12" s="110"/>
      <c r="AO12" s="110"/>
      <c r="AP12" s="110"/>
      <c r="AQ12" s="110"/>
      <c r="AR12" s="110"/>
      <c r="AS12" s="110"/>
      <c r="AT12" s="110"/>
      <c r="AU12" s="110"/>
      <c r="AV12" s="110"/>
      <c r="AW12" s="110"/>
      <c r="AX12" s="111"/>
      <c r="AY12" s="113"/>
      <c r="AZ12" s="113"/>
      <c r="BA12" s="113"/>
    </row>
    <row r="13" spans="1:5390" x14ac:dyDescent="0.2">
      <c r="A13" s="219"/>
      <c r="B13" t="s">
        <v>956</v>
      </c>
      <c r="C13" s="220"/>
      <c r="D13" s="249">
        <f>AVERAGE(G13:K13)</f>
        <v>0.1115084418053196</v>
      </c>
      <c r="E13" s="251">
        <f>AVERAGE(G13:AX13)</f>
        <v>0.11117531748933149</v>
      </c>
      <c r="F13" s="311"/>
      <c r="G13" s="252">
        <v>0.17567424544862401</v>
      </c>
      <c r="H13" s="252">
        <v>9.7499874039583864E-2</v>
      </c>
      <c r="I13" s="252">
        <v>7.8227204411533108E-2</v>
      </c>
      <c r="J13" s="252">
        <v>0.12672666983682188</v>
      </c>
      <c r="K13" s="252">
        <v>7.9414215290035076E-2</v>
      </c>
      <c r="L13" s="252">
        <v>6.5877312854067574E-2</v>
      </c>
      <c r="M13" s="252">
        <v>0.11019430136378387</v>
      </c>
      <c r="N13" s="252">
        <v>0.15317909909374128</v>
      </c>
      <c r="O13" s="252">
        <v>9.5341002451602028E-2</v>
      </c>
      <c r="P13" s="252">
        <v>7.0324708590925669E-2</v>
      </c>
      <c r="Q13" s="252">
        <v>0.14655816452721368</v>
      </c>
      <c r="R13" s="252">
        <v>0.12631658559458814</v>
      </c>
      <c r="S13" s="252">
        <v>8.0206004143619947E-2</v>
      </c>
      <c r="T13" s="252">
        <v>0.11403199457871165</v>
      </c>
      <c r="U13" s="252">
        <v>7.5616242449183552E-2</v>
      </c>
      <c r="V13" s="252"/>
      <c r="W13" s="252">
        <v>0.10280435863469382</v>
      </c>
      <c r="X13" s="252">
        <v>7.9028348253345329E-2</v>
      </c>
      <c r="Y13" s="252">
        <v>0.16815017317694084</v>
      </c>
      <c r="Z13" s="252">
        <v>8.2721171236764229E-2</v>
      </c>
      <c r="AA13" s="252">
        <v>0.15226949045133567</v>
      </c>
      <c r="AB13" s="252">
        <v>0.1062930265939335</v>
      </c>
      <c r="AC13" s="253">
        <v>0.22905962911404479</v>
      </c>
      <c r="AD13" s="253">
        <v>9.8985894042699502E-2</v>
      </c>
      <c r="AE13" s="253">
        <v>7.8465979040649128E-2</v>
      </c>
      <c r="AF13" s="253">
        <v>0.12266472481426574</v>
      </c>
      <c r="AG13" s="253">
        <v>0.2130932871118475</v>
      </c>
      <c r="AH13" s="253">
        <v>0.12384303283323832</v>
      </c>
      <c r="AI13" s="252">
        <v>8.5668816096017633E-2</v>
      </c>
      <c r="AJ13" s="252">
        <v>7.3780880126805115E-2</v>
      </c>
      <c r="AK13" s="252">
        <v>0.11221763853272383</v>
      </c>
      <c r="AL13" s="253">
        <v>0.14505703918693721</v>
      </c>
      <c r="AM13" s="253">
        <v>4.4561994794359905E-2</v>
      </c>
      <c r="AN13" s="253">
        <v>0.10778126255838714</v>
      </c>
      <c r="AO13" s="253">
        <v>0.112692525933992</v>
      </c>
      <c r="AP13" s="253">
        <v>0.10273972569877088</v>
      </c>
      <c r="AQ13" s="253">
        <v>0.10963112497780146</v>
      </c>
      <c r="AR13" s="253">
        <v>0.10597541914568614</v>
      </c>
      <c r="AS13" s="253">
        <v>5.7359283224914438E-2</v>
      </c>
      <c r="AT13" s="253">
        <v>0.20996923780212934</v>
      </c>
      <c r="AU13" s="253">
        <v>4.2880141515022119E-2</v>
      </c>
      <c r="AV13" s="253">
        <v>9.8498309042323512E-2</v>
      </c>
      <c r="AW13" s="253">
        <v>9.9158513427589953E-2</v>
      </c>
      <c r="AX13" s="252">
        <v>0.12</v>
      </c>
      <c r="AY13" s="113"/>
      <c r="AZ13" s="113"/>
      <c r="BA13" s="113"/>
    </row>
    <row r="14" spans="1:5390" ht="13.5" thickBot="1" x14ac:dyDescent="0.25">
      <c r="A14" s="219"/>
      <c r="C14" s="220"/>
      <c r="D14" s="240"/>
      <c r="E14" s="234"/>
      <c r="G14" s="115"/>
      <c r="H14" s="115"/>
      <c r="I14" s="115"/>
      <c r="J14" s="115"/>
      <c r="K14" s="115"/>
      <c r="L14" s="115"/>
      <c r="M14" s="115"/>
      <c r="N14" s="115"/>
      <c r="O14" s="115"/>
      <c r="P14" s="115"/>
      <c r="Q14" s="115"/>
      <c r="R14" s="115"/>
      <c r="S14" s="115"/>
      <c r="T14" s="115"/>
      <c r="U14" s="115"/>
      <c r="V14" s="115"/>
      <c r="W14" s="115"/>
      <c r="X14" s="115"/>
      <c r="Y14" s="115"/>
      <c r="Z14" s="115"/>
      <c r="AA14" s="115"/>
      <c r="AB14" s="115"/>
      <c r="AC14" s="114"/>
      <c r="AD14" s="114"/>
      <c r="AE14" s="114"/>
      <c r="AF14" s="114"/>
      <c r="AG14" s="114"/>
      <c r="AH14" s="114"/>
      <c r="AI14" s="115"/>
      <c r="AJ14" s="115"/>
      <c r="AK14" s="115"/>
      <c r="AL14" s="114"/>
      <c r="AM14" s="114"/>
      <c r="AN14" s="114"/>
      <c r="AO14" s="114"/>
      <c r="AP14" s="114"/>
      <c r="AQ14" s="114"/>
      <c r="AR14" s="114"/>
      <c r="AS14" s="114"/>
      <c r="AT14" s="114"/>
      <c r="AU14" s="114"/>
      <c r="AV14" s="114"/>
      <c r="AW14" s="114"/>
      <c r="AX14" s="115"/>
    </row>
    <row r="15" spans="1:5390" s="107" customFormat="1" ht="13.5" thickBot="1" x14ac:dyDescent="0.25">
      <c r="A15" s="218">
        <v>2</v>
      </c>
      <c r="B15" s="107" t="s">
        <v>230</v>
      </c>
      <c r="C15" s="218"/>
      <c r="D15" s="109"/>
      <c r="E15" s="233"/>
      <c r="G15" s="109"/>
      <c r="H15" s="109"/>
      <c r="I15" s="109"/>
      <c r="J15" s="109"/>
      <c r="K15" s="109"/>
      <c r="L15" s="109"/>
      <c r="M15" s="109"/>
      <c r="N15" s="109"/>
      <c r="O15" s="109"/>
      <c r="P15" s="109"/>
      <c r="Q15" s="109"/>
      <c r="R15" s="109"/>
      <c r="S15" s="109"/>
      <c r="T15" s="109"/>
      <c r="U15" s="109"/>
      <c r="V15" s="109"/>
      <c r="W15" s="109"/>
      <c r="X15" s="109"/>
      <c r="Y15" s="109"/>
      <c r="Z15" s="109"/>
      <c r="AA15" s="109"/>
      <c r="AB15" s="109"/>
      <c r="AC15" s="108"/>
      <c r="AD15" s="108"/>
      <c r="AE15" s="108"/>
      <c r="AF15" s="108"/>
      <c r="AG15" s="108"/>
      <c r="AH15" s="108"/>
      <c r="AI15" s="109"/>
      <c r="AJ15" s="109"/>
      <c r="AK15" s="109"/>
      <c r="AL15" s="108"/>
      <c r="AM15" s="108"/>
      <c r="AN15" s="108"/>
      <c r="AO15" s="108"/>
      <c r="AP15" s="108"/>
      <c r="AQ15" s="108"/>
      <c r="AR15" s="108"/>
      <c r="AS15" s="108"/>
      <c r="AT15" s="108"/>
      <c r="AU15" s="108"/>
      <c r="AV15" s="108"/>
      <c r="AW15" s="108"/>
      <c r="AX15" s="109"/>
      <c r="AY15" s="284"/>
      <c r="AZ15" s="284"/>
      <c r="BA15" s="284"/>
      <c r="BB15" s="284"/>
      <c r="BC15" s="284"/>
      <c r="BD15" s="284"/>
      <c r="BE15" s="284"/>
      <c r="BF15" s="284"/>
      <c r="BG15" s="284"/>
      <c r="BH15" s="284"/>
      <c r="BI15" s="284"/>
      <c r="BJ15" s="284"/>
      <c r="BK15" s="284"/>
      <c r="BL15" s="284"/>
      <c r="BM15" s="284"/>
      <c r="BN15" s="284"/>
      <c r="BO15" s="378"/>
      <c r="BP15" s="378"/>
      <c r="BQ15" s="378"/>
      <c r="BR15" s="378"/>
      <c r="BS15" s="378"/>
      <c r="BT15" s="378"/>
      <c r="BU15" s="378"/>
      <c r="BV15" s="378"/>
      <c r="BW15" s="378"/>
      <c r="BX15" s="378"/>
      <c r="BY15" s="378"/>
      <c r="BZ15" s="378"/>
      <c r="CA15" s="378"/>
      <c r="CB15" s="378"/>
      <c r="CC15" s="378"/>
      <c r="CD15" s="378"/>
      <c r="CE15" s="378"/>
      <c r="CF15" s="378"/>
      <c r="CG15" s="378"/>
      <c r="CH15" s="378"/>
      <c r="CI15" s="378"/>
      <c r="CJ15" s="378"/>
      <c r="CK15" s="378"/>
      <c r="CL15" s="378"/>
      <c r="CM15" s="378"/>
      <c r="CN15" s="378"/>
      <c r="CO15" s="378"/>
      <c r="CP15" s="378"/>
      <c r="CQ15" s="378"/>
      <c r="CR15" s="378"/>
      <c r="CS15" s="378"/>
      <c r="CT15" s="378"/>
      <c r="CU15" s="378"/>
      <c r="CV15" s="378"/>
      <c r="CW15" s="378"/>
      <c r="CX15" s="378"/>
      <c r="CY15" s="378"/>
      <c r="CZ15" s="378"/>
      <c r="DA15" s="378"/>
      <c r="DB15" s="378"/>
      <c r="DC15" s="378"/>
      <c r="DD15" s="378"/>
      <c r="DE15" s="378"/>
      <c r="DF15" s="378"/>
      <c r="DG15" s="378"/>
      <c r="DH15" s="378"/>
      <c r="DI15" s="378"/>
      <c r="DJ15" s="378"/>
      <c r="DK15" s="378"/>
      <c r="DL15" s="378"/>
      <c r="DM15" s="378"/>
      <c r="DN15" s="378"/>
      <c r="DO15" s="378"/>
      <c r="DP15" s="378"/>
      <c r="DQ15" s="378"/>
      <c r="DR15" s="378"/>
      <c r="DS15" s="378"/>
      <c r="DT15" s="378"/>
      <c r="DU15" s="378"/>
      <c r="DV15" s="378"/>
      <c r="DW15" s="378"/>
      <c r="DX15" s="378"/>
      <c r="DY15" s="378"/>
      <c r="DZ15" s="378"/>
      <c r="EA15" s="378"/>
      <c r="EB15" s="378"/>
      <c r="EC15" s="378"/>
      <c r="ED15" s="378"/>
      <c r="EE15" s="378"/>
      <c r="EF15" s="378"/>
      <c r="EG15" s="378"/>
      <c r="EH15" s="378"/>
      <c r="EI15" s="378"/>
      <c r="EJ15" s="378"/>
      <c r="EK15" s="378"/>
      <c r="EL15" s="378"/>
      <c r="EM15" s="378"/>
      <c r="EN15" s="378"/>
      <c r="EO15" s="378"/>
      <c r="EP15" s="378"/>
      <c r="EQ15" s="378"/>
      <c r="ER15" s="378"/>
      <c r="ES15" s="378"/>
      <c r="ET15" s="378"/>
      <c r="EU15" s="378"/>
      <c r="EV15" s="378"/>
      <c r="EW15" s="378"/>
      <c r="EX15" s="378"/>
      <c r="EY15" s="378"/>
      <c r="EZ15" s="378"/>
      <c r="FA15" s="378"/>
      <c r="FB15" s="378"/>
      <c r="FC15" s="378"/>
      <c r="FD15" s="378"/>
      <c r="FE15" s="378"/>
      <c r="FF15" s="378"/>
      <c r="FG15" s="378"/>
      <c r="FH15" s="378"/>
      <c r="FI15" s="378"/>
      <c r="FJ15" s="378"/>
      <c r="FK15" s="378"/>
      <c r="FL15" s="378"/>
      <c r="FM15" s="378"/>
      <c r="FN15" s="378"/>
      <c r="FO15" s="378"/>
      <c r="FP15" s="378"/>
      <c r="FQ15" s="378"/>
      <c r="FR15" s="378"/>
      <c r="FS15" s="378"/>
      <c r="FT15" s="378"/>
      <c r="FU15" s="378"/>
      <c r="FV15" s="378"/>
      <c r="FW15" s="378"/>
      <c r="FX15" s="378"/>
      <c r="FY15" s="378"/>
      <c r="FZ15" s="378"/>
      <c r="GA15" s="378"/>
      <c r="GB15" s="378"/>
      <c r="GC15" s="378"/>
      <c r="GD15" s="378"/>
      <c r="GE15" s="378"/>
      <c r="GF15" s="378"/>
      <c r="GG15" s="378"/>
      <c r="GH15" s="378"/>
      <c r="GI15" s="378"/>
      <c r="GJ15" s="378"/>
      <c r="GK15" s="378"/>
      <c r="GL15" s="378"/>
      <c r="GM15" s="378"/>
      <c r="GN15" s="378"/>
      <c r="GO15" s="378"/>
      <c r="GP15" s="378"/>
      <c r="GQ15" s="378"/>
      <c r="GR15" s="378"/>
      <c r="GS15" s="378"/>
      <c r="GT15" s="378"/>
      <c r="GU15" s="378"/>
      <c r="GV15" s="378"/>
      <c r="GW15" s="378"/>
      <c r="GX15" s="378"/>
      <c r="GY15" s="378"/>
      <c r="GZ15" s="378"/>
      <c r="HA15" s="378"/>
      <c r="HB15" s="378"/>
      <c r="HC15" s="378"/>
      <c r="HD15" s="378"/>
      <c r="HE15" s="378"/>
      <c r="HF15" s="378"/>
      <c r="HG15" s="378"/>
      <c r="HH15" s="378"/>
      <c r="HI15" s="378"/>
      <c r="HJ15" s="378"/>
      <c r="HK15" s="378"/>
      <c r="HL15" s="378"/>
      <c r="HM15" s="378"/>
      <c r="HN15" s="378"/>
      <c r="HO15" s="378"/>
      <c r="HP15" s="378"/>
      <c r="HQ15" s="378"/>
      <c r="HR15" s="378"/>
      <c r="HS15" s="378"/>
      <c r="HT15" s="378"/>
      <c r="HU15" s="378"/>
      <c r="HV15" s="378"/>
      <c r="HW15" s="378"/>
      <c r="HX15" s="378"/>
      <c r="HY15" s="378"/>
      <c r="HZ15" s="378"/>
      <c r="IA15" s="378"/>
      <c r="IB15" s="378"/>
      <c r="IC15" s="378"/>
      <c r="ID15" s="378"/>
      <c r="IE15" s="378"/>
      <c r="IF15" s="378"/>
      <c r="IG15" s="378"/>
      <c r="IH15" s="378"/>
      <c r="II15" s="378"/>
      <c r="IJ15" s="378"/>
      <c r="IK15" s="378"/>
      <c r="IL15" s="378"/>
      <c r="IM15" s="378"/>
      <c r="IN15" s="378"/>
      <c r="IO15" s="378"/>
      <c r="IP15" s="378"/>
      <c r="IQ15" s="378"/>
      <c r="IR15" s="378"/>
      <c r="IS15" s="378"/>
      <c r="IT15" s="378"/>
      <c r="IU15" s="378"/>
      <c r="IV15" s="378"/>
      <c r="IW15" s="378"/>
      <c r="IX15" s="378"/>
      <c r="IY15" s="378"/>
      <c r="IZ15" s="378"/>
      <c r="JA15" s="378"/>
      <c r="JB15" s="378"/>
      <c r="JC15" s="378"/>
      <c r="JD15" s="378"/>
      <c r="JE15" s="378"/>
      <c r="JF15" s="378"/>
      <c r="JG15" s="378"/>
      <c r="JH15" s="378"/>
      <c r="JI15" s="378"/>
      <c r="JJ15" s="378"/>
      <c r="JK15" s="378"/>
      <c r="JL15" s="378"/>
      <c r="JM15" s="378"/>
      <c r="JN15" s="378"/>
      <c r="JO15" s="378"/>
      <c r="JP15" s="378"/>
      <c r="JQ15" s="378"/>
      <c r="JR15" s="378"/>
      <c r="JS15" s="378"/>
      <c r="JT15" s="378"/>
      <c r="JU15" s="378"/>
      <c r="JV15" s="378"/>
      <c r="JW15" s="378"/>
      <c r="JX15" s="378"/>
      <c r="JY15" s="378"/>
      <c r="JZ15" s="378"/>
      <c r="KA15" s="378"/>
      <c r="KB15" s="378"/>
      <c r="KC15" s="378"/>
      <c r="KD15" s="378"/>
      <c r="KE15" s="378"/>
      <c r="KF15" s="378"/>
      <c r="KG15" s="378"/>
      <c r="KH15" s="378"/>
      <c r="KI15" s="378"/>
      <c r="KJ15" s="378"/>
      <c r="KK15" s="378"/>
      <c r="KL15" s="378"/>
      <c r="KM15" s="378"/>
      <c r="KN15" s="378"/>
      <c r="KO15" s="378"/>
      <c r="KP15" s="378"/>
      <c r="KQ15" s="378"/>
      <c r="KR15" s="378"/>
      <c r="KS15" s="378"/>
      <c r="KT15" s="378"/>
      <c r="KU15" s="378"/>
      <c r="KV15" s="378"/>
      <c r="KW15" s="378"/>
      <c r="KX15" s="378"/>
      <c r="KY15" s="378"/>
      <c r="KZ15" s="378"/>
      <c r="LA15" s="378"/>
      <c r="LB15" s="378"/>
      <c r="LC15" s="378"/>
      <c r="LD15" s="378"/>
      <c r="LE15" s="378"/>
      <c r="LF15" s="378"/>
      <c r="LG15" s="378"/>
      <c r="LH15" s="378"/>
      <c r="LI15" s="378"/>
      <c r="LJ15" s="378"/>
      <c r="LK15" s="378"/>
      <c r="LL15" s="378"/>
      <c r="LM15" s="378"/>
      <c r="LN15" s="378"/>
      <c r="LO15" s="378"/>
      <c r="LP15" s="378"/>
      <c r="LQ15" s="378"/>
      <c r="LR15" s="378"/>
      <c r="LS15" s="378"/>
      <c r="LT15" s="378"/>
      <c r="LU15" s="378"/>
      <c r="LV15" s="378"/>
      <c r="LW15" s="378"/>
      <c r="LX15" s="378"/>
      <c r="LY15" s="378"/>
      <c r="LZ15" s="378"/>
      <c r="MA15" s="378"/>
      <c r="MB15" s="378"/>
      <c r="MC15" s="378"/>
      <c r="MD15" s="378"/>
      <c r="ME15" s="378"/>
      <c r="MF15" s="378"/>
      <c r="MG15" s="378"/>
      <c r="MH15" s="378"/>
      <c r="MI15" s="378"/>
      <c r="MJ15" s="378"/>
      <c r="MK15" s="378"/>
      <c r="ML15" s="378"/>
      <c r="MM15" s="378"/>
      <c r="MN15" s="378"/>
      <c r="MO15" s="378"/>
      <c r="MP15" s="378"/>
      <c r="MQ15" s="378"/>
      <c r="MR15" s="378"/>
      <c r="MS15" s="378"/>
      <c r="MT15" s="378"/>
      <c r="MU15" s="378"/>
      <c r="MV15" s="378"/>
      <c r="MW15" s="378"/>
      <c r="MX15" s="378"/>
      <c r="MY15" s="378"/>
      <c r="MZ15" s="378"/>
      <c r="NA15" s="378"/>
      <c r="NB15" s="378"/>
      <c r="NC15" s="378"/>
      <c r="ND15" s="378"/>
      <c r="NE15" s="378"/>
      <c r="NF15" s="378"/>
      <c r="NG15" s="378"/>
      <c r="NH15" s="378"/>
      <c r="NI15" s="378"/>
      <c r="NJ15" s="378"/>
      <c r="NK15" s="378"/>
      <c r="NL15" s="378"/>
      <c r="NM15" s="378"/>
      <c r="NN15" s="378"/>
      <c r="NO15" s="378"/>
      <c r="NP15" s="378"/>
      <c r="NQ15" s="378"/>
      <c r="NR15" s="378"/>
      <c r="NS15" s="378"/>
      <c r="NT15" s="378"/>
      <c r="NU15" s="378"/>
      <c r="NV15" s="378"/>
      <c r="NW15" s="378"/>
      <c r="NX15" s="378"/>
      <c r="NY15" s="378"/>
      <c r="NZ15" s="378"/>
      <c r="OA15" s="378"/>
      <c r="OB15" s="378"/>
      <c r="OC15" s="378"/>
      <c r="OD15" s="378"/>
      <c r="OE15" s="378"/>
      <c r="OF15" s="378"/>
      <c r="OG15" s="378"/>
      <c r="OH15" s="378"/>
      <c r="OI15" s="378"/>
      <c r="OJ15" s="378"/>
      <c r="OK15" s="378"/>
      <c r="OL15" s="378"/>
      <c r="OM15" s="378"/>
      <c r="ON15" s="378"/>
      <c r="OO15" s="378"/>
      <c r="OP15" s="378"/>
      <c r="OQ15" s="378"/>
      <c r="OR15" s="378"/>
      <c r="OS15" s="378"/>
      <c r="OT15" s="378"/>
      <c r="OU15" s="378"/>
      <c r="OV15" s="378"/>
      <c r="OW15" s="378"/>
      <c r="OX15" s="378"/>
      <c r="OY15" s="378"/>
      <c r="OZ15" s="378"/>
      <c r="PA15" s="378"/>
      <c r="PB15" s="378"/>
      <c r="PC15" s="378"/>
      <c r="PD15" s="378"/>
      <c r="PE15" s="378"/>
      <c r="PF15" s="378"/>
      <c r="PG15" s="378"/>
      <c r="PH15" s="378"/>
      <c r="PI15" s="378"/>
      <c r="PJ15" s="378"/>
      <c r="PK15" s="378"/>
      <c r="PL15" s="378"/>
      <c r="PM15" s="378"/>
      <c r="PN15" s="378"/>
      <c r="PO15" s="378"/>
      <c r="PP15" s="378"/>
      <c r="PQ15" s="378"/>
      <c r="PR15" s="378"/>
      <c r="PS15" s="378"/>
      <c r="PT15" s="378"/>
      <c r="PU15" s="378"/>
      <c r="PV15" s="378"/>
      <c r="PW15" s="378"/>
      <c r="PX15" s="378"/>
      <c r="PY15" s="378"/>
      <c r="PZ15" s="378"/>
      <c r="QA15" s="378"/>
      <c r="QB15" s="378"/>
      <c r="QC15" s="378"/>
      <c r="QD15" s="378"/>
      <c r="QE15" s="378"/>
      <c r="QF15" s="378"/>
      <c r="QG15" s="378"/>
      <c r="QH15" s="378"/>
      <c r="QI15" s="378"/>
      <c r="QJ15" s="378"/>
      <c r="QK15" s="378"/>
      <c r="QL15" s="378"/>
      <c r="QM15" s="378"/>
      <c r="QN15" s="378"/>
      <c r="QO15" s="378"/>
      <c r="QP15" s="378"/>
      <c r="QQ15" s="378"/>
      <c r="QR15" s="378"/>
      <c r="QS15" s="378"/>
      <c r="QT15" s="378"/>
      <c r="QU15" s="378"/>
      <c r="QV15" s="378"/>
      <c r="QW15" s="378"/>
      <c r="QX15" s="378"/>
      <c r="QY15" s="378"/>
      <c r="QZ15" s="378"/>
      <c r="RA15" s="378"/>
      <c r="RB15" s="378"/>
      <c r="RC15" s="378"/>
      <c r="RD15" s="378"/>
      <c r="RE15" s="378"/>
      <c r="RF15" s="378"/>
      <c r="RG15" s="378"/>
      <c r="RH15" s="378"/>
      <c r="RI15" s="378"/>
      <c r="RJ15" s="378"/>
      <c r="RK15" s="378"/>
      <c r="RL15" s="378"/>
      <c r="RM15" s="378"/>
      <c r="RN15" s="378"/>
      <c r="RO15" s="378"/>
      <c r="RP15" s="378"/>
      <c r="RQ15" s="378"/>
      <c r="RR15" s="378"/>
      <c r="RS15" s="378"/>
      <c r="RT15" s="378"/>
      <c r="RU15" s="378"/>
      <c r="RV15" s="378"/>
      <c r="RW15" s="378"/>
      <c r="RX15" s="378"/>
      <c r="RY15" s="378"/>
      <c r="RZ15" s="378"/>
      <c r="SA15" s="378"/>
      <c r="SB15" s="378"/>
      <c r="SC15" s="378"/>
      <c r="SD15" s="378"/>
      <c r="SE15" s="378"/>
      <c r="SF15" s="378"/>
      <c r="SG15" s="378"/>
      <c r="SH15" s="378"/>
      <c r="SI15" s="378"/>
      <c r="SJ15" s="378"/>
      <c r="SK15" s="378"/>
      <c r="SL15" s="378"/>
      <c r="SM15" s="378"/>
      <c r="SN15" s="378"/>
      <c r="SO15" s="378"/>
      <c r="SP15" s="378"/>
      <c r="SQ15" s="378"/>
      <c r="SR15" s="378"/>
      <c r="SS15" s="378"/>
      <c r="ST15" s="378"/>
      <c r="SU15" s="378"/>
      <c r="SV15" s="378"/>
      <c r="SW15" s="378"/>
      <c r="SX15" s="378"/>
      <c r="SY15" s="378"/>
      <c r="SZ15" s="378"/>
      <c r="TA15" s="378"/>
      <c r="TB15" s="378"/>
      <c r="TC15" s="378"/>
      <c r="TD15" s="378"/>
      <c r="TE15" s="378"/>
      <c r="TF15" s="378"/>
      <c r="TG15" s="378"/>
      <c r="TH15" s="378"/>
      <c r="TI15" s="378"/>
      <c r="TJ15" s="378"/>
      <c r="TK15" s="378"/>
      <c r="TL15" s="378"/>
      <c r="TM15" s="378"/>
      <c r="TN15" s="378"/>
      <c r="TO15" s="378"/>
      <c r="TP15" s="378"/>
      <c r="TQ15" s="378"/>
      <c r="TR15" s="378"/>
      <c r="TS15" s="378"/>
      <c r="TT15" s="378"/>
      <c r="TU15" s="378"/>
      <c r="TV15" s="378"/>
      <c r="TW15" s="378"/>
      <c r="TX15" s="378"/>
      <c r="TY15" s="378"/>
      <c r="TZ15" s="378"/>
      <c r="UA15" s="378"/>
      <c r="UB15" s="378"/>
      <c r="UC15" s="378"/>
      <c r="UD15" s="378"/>
      <c r="UE15" s="378"/>
      <c r="UF15" s="378"/>
      <c r="UG15" s="378"/>
      <c r="UH15" s="378"/>
      <c r="UI15" s="378"/>
      <c r="UJ15" s="378"/>
      <c r="UK15" s="378"/>
      <c r="UL15" s="378"/>
      <c r="UM15" s="378"/>
      <c r="UN15" s="378"/>
      <c r="UO15" s="378"/>
      <c r="UP15" s="378"/>
      <c r="UQ15" s="378"/>
      <c r="UR15" s="378"/>
      <c r="US15" s="378"/>
      <c r="UT15" s="378"/>
      <c r="UU15" s="378"/>
      <c r="UV15" s="378"/>
      <c r="UW15" s="378"/>
      <c r="UX15" s="378"/>
      <c r="UY15" s="378"/>
      <c r="UZ15" s="378"/>
      <c r="VA15" s="378"/>
      <c r="VB15" s="378"/>
      <c r="VC15" s="378"/>
      <c r="VD15" s="378"/>
      <c r="VE15" s="378"/>
      <c r="VF15" s="378"/>
      <c r="VG15" s="378"/>
      <c r="VH15" s="378"/>
      <c r="VI15" s="378"/>
      <c r="VJ15" s="378"/>
      <c r="VK15" s="378"/>
      <c r="VL15" s="378"/>
      <c r="VM15" s="378"/>
      <c r="VN15" s="378"/>
      <c r="VO15" s="378"/>
      <c r="VP15" s="378"/>
      <c r="VQ15" s="378"/>
      <c r="VR15" s="378"/>
      <c r="VS15" s="378"/>
      <c r="VT15" s="378"/>
      <c r="VU15" s="378"/>
      <c r="VV15" s="378"/>
      <c r="VW15" s="378"/>
      <c r="VX15" s="378"/>
      <c r="VY15" s="378"/>
      <c r="VZ15" s="378"/>
      <c r="WA15" s="378"/>
      <c r="WB15" s="378"/>
      <c r="WC15" s="378"/>
      <c r="WD15" s="378"/>
      <c r="WE15" s="378"/>
      <c r="WF15" s="378"/>
      <c r="WG15" s="378"/>
      <c r="WH15" s="378"/>
      <c r="WI15" s="378"/>
      <c r="WJ15" s="378"/>
      <c r="WK15" s="378"/>
      <c r="WL15" s="378"/>
      <c r="WM15" s="378"/>
      <c r="WN15" s="378"/>
      <c r="WO15" s="378"/>
      <c r="WP15" s="378"/>
      <c r="WQ15" s="378"/>
      <c r="WR15" s="378"/>
      <c r="WS15" s="378"/>
      <c r="WT15" s="378"/>
      <c r="WU15" s="378"/>
      <c r="WV15" s="378"/>
      <c r="WW15" s="378"/>
      <c r="WX15" s="378"/>
      <c r="WY15" s="378"/>
      <c r="WZ15" s="378"/>
      <c r="XA15" s="378"/>
      <c r="XB15" s="378"/>
      <c r="XC15" s="378"/>
      <c r="XD15" s="378"/>
      <c r="XE15" s="378"/>
      <c r="XF15" s="378"/>
      <c r="XG15" s="378"/>
      <c r="XH15" s="378"/>
      <c r="XI15" s="378"/>
      <c r="XJ15" s="378"/>
      <c r="XK15" s="378"/>
      <c r="XL15" s="378"/>
      <c r="XM15" s="378"/>
      <c r="XN15" s="378"/>
      <c r="XO15" s="378"/>
      <c r="XP15" s="378"/>
      <c r="XQ15" s="378"/>
      <c r="XR15" s="378"/>
      <c r="XS15" s="378"/>
      <c r="XT15" s="378"/>
      <c r="XU15" s="378"/>
      <c r="XV15" s="378"/>
      <c r="XW15" s="378"/>
      <c r="XX15" s="378"/>
      <c r="XY15" s="378"/>
      <c r="XZ15" s="378"/>
      <c r="YA15" s="378"/>
      <c r="YB15" s="378"/>
      <c r="YC15" s="378"/>
      <c r="YD15" s="378"/>
      <c r="YE15" s="378"/>
      <c r="YF15" s="378"/>
      <c r="YG15" s="378"/>
      <c r="YH15" s="378"/>
      <c r="YI15" s="378"/>
      <c r="YJ15" s="378"/>
      <c r="YK15" s="378"/>
      <c r="YL15" s="378"/>
      <c r="YM15" s="378"/>
      <c r="YN15" s="378"/>
      <c r="YO15" s="378"/>
      <c r="YP15" s="378"/>
      <c r="YQ15" s="378"/>
      <c r="YR15" s="378"/>
      <c r="YS15" s="378"/>
      <c r="YT15" s="378"/>
      <c r="YU15" s="378"/>
      <c r="YV15" s="378"/>
      <c r="YW15" s="378"/>
      <c r="YX15" s="378"/>
      <c r="YY15" s="378"/>
      <c r="YZ15" s="378"/>
      <c r="ZA15" s="378"/>
      <c r="ZB15" s="378"/>
      <c r="ZC15" s="378"/>
      <c r="ZD15" s="378"/>
      <c r="ZE15" s="378"/>
      <c r="ZF15" s="378"/>
      <c r="ZG15" s="378"/>
      <c r="ZH15" s="378"/>
      <c r="ZI15" s="378"/>
      <c r="ZJ15" s="378"/>
      <c r="ZK15" s="378"/>
      <c r="ZL15" s="378"/>
      <c r="ZM15" s="378"/>
      <c r="ZN15" s="378"/>
      <c r="ZO15" s="378"/>
      <c r="ZP15" s="378"/>
      <c r="ZQ15" s="378"/>
      <c r="ZR15" s="378"/>
      <c r="ZS15" s="378"/>
      <c r="ZT15" s="378"/>
      <c r="ZU15" s="378"/>
      <c r="ZV15" s="378"/>
      <c r="ZW15" s="378"/>
      <c r="ZX15" s="378"/>
      <c r="ZY15" s="378"/>
      <c r="ZZ15" s="378"/>
      <c r="AAA15" s="378"/>
      <c r="AAB15" s="378"/>
      <c r="AAC15" s="378"/>
      <c r="AAD15" s="378"/>
      <c r="AAE15" s="378"/>
      <c r="AAF15" s="378"/>
      <c r="AAG15" s="378"/>
      <c r="AAH15" s="378"/>
      <c r="AAI15" s="378"/>
      <c r="AAJ15" s="378"/>
      <c r="AAK15" s="378"/>
      <c r="AAL15" s="378"/>
      <c r="AAM15" s="378"/>
      <c r="AAN15" s="378"/>
      <c r="AAO15" s="378"/>
      <c r="AAP15" s="378"/>
      <c r="AAQ15" s="378"/>
      <c r="AAR15" s="378"/>
      <c r="AAS15" s="378"/>
      <c r="AAT15" s="378"/>
      <c r="AAU15" s="378"/>
      <c r="AAV15" s="378"/>
      <c r="AAW15" s="378"/>
      <c r="AAX15" s="378"/>
      <c r="AAY15" s="378"/>
      <c r="AAZ15" s="378"/>
      <c r="ABA15" s="378"/>
      <c r="ABB15" s="378"/>
      <c r="ABC15" s="378"/>
      <c r="ABD15" s="378"/>
      <c r="ABE15" s="378"/>
      <c r="ABF15" s="378"/>
      <c r="ABG15" s="378"/>
      <c r="ABH15" s="378"/>
      <c r="ABI15" s="378"/>
      <c r="ABJ15" s="378"/>
      <c r="ABK15" s="378"/>
      <c r="ABL15" s="378"/>
      <c r="ABM15" s="378"/>
      <c r="ABN15" s="378"/>
      <c r="ABO15" s="378"/>
      <c r="ABP15" s="378"/>
      <c r="ABQ15" s="378"/>
      <c r="ABR15" s="378"/>
      <c r="ABS15" s="378"/>
      <c r="ABT15" s="378"/>
      <c r="ABU15" s="378"/>
      <c r="ABV15" s="378"/>
      <c r="ABW15" s="378"/>
      <c r="ABX15" s="378"/>
      <c r="ABY15" s="378"/>
      <c r="ABZ15" s="378"/>
      <c r="ACA15" s="378"/>
      <c r="ACB15" s="378"/>
      <c r="ACC15" s="378"/>
      <c r="ACD15" s="378"/>
      <c r="ACE15" s="378"/>
      <c r="ACF15" s="378"/>
      <c r="ACG15" s="378"/>
      <c r="ACH15" s="378"/>
      <c r="ACI15" s="378"/>
      <c r="ACJ15" s="378"/>
      <c r="ACK15" s="378"/>
      <c r="ACL15" s="378"/>
      <c r="ACM15" s="378"/>
      <c r="ACN15" s="378"/>
      <c r="ACO15" s="378"/>
      <c r="ACP15" s="378"/>
      <c r="ACQ15" s="378"/>
      <c r="ACR15" s="378"/>
      <c r="ACS15" s="378"/>
      <c r="ACT15" s="378"/>
      <c r="ACU15" s="378"/>
      <c r="ACV15" s="378"/>
      <c r="ACW15" s="378"/>
      <c r="ACX15" s="378"/>
      <c r="ACY15" s="378"/>
      <c r="ACZ15" s="378"/>
      <c r="ADA15" s="378"/>
      <c r="ADB15" s="378"/>
      <c r="ADC15" s="378"/>
      <c r="ADD15" s="378"/>
      <c r="ADE15" s="378"/>
      <c r="ADF15" s="378"/>
      <c r="ADG15" s="378"/>
      <c r="ADH15" s="378"/>
      <c r="ADI15" s="378"/>
      <c r="ADJ15" s="378"/>
      <c r="ADK15" s="378"/>
      <c r="ADL15" s="378"/>
      <c r="ADM15" s="378"/>
      <c r="ADN15" s="378"/>
      <c r="ADO15" s="378"/>
      <c r="ADP15" s="378"/>
      <c r="ADQ15" s="378"/>
      <c r="ADR15" s="378"/>
      <c r="ADS15" s="378"/>
      <c r="ADT15" s="378"/>
      <c r="ADU15" s="378"/>
      <c r="ADV15" s="378"/>
      <c r="ADW15" s="378"/>
      <c r="ADX15" s="378"/>
      <c r="ADY15" s="378"/>
      <c r="ADZ15" s="378"/>
      <c r="AEA15" s="378"/>
      <c r="AEB15" s="378"/>
      <c r="AEC15" s="378"/>
      <c r="AED15" s="378"/>
      <c r="AEE15" s="378"/>
      <c r="AEF15" s="378"/>
      <c r="AEG15" s="378"/>
      <c r="AEH15" s="378"/>
      <c r="AEI15" s="378"/>
      <c r="AEJ15" s="378"/>
      <c r="AEK15" s="378"/>
      <c r="AEL15" s="378"/>
      <c r="AEM15" s="378"/>
      <c r="AEN15" s="378"/>
      <c r="AEO15" s="378"/>
      <c r="AEP15" s="378"/>
      <c r="AEQ15" s="378"/>
      <c r="AER15" s="378"/>
      <c r="AES15" s="378"/>
      <c r="AET15" s="378"/>
      <c r="AEU15" s="378"/>
      <c r="AEV15" s="378"/>
      <c r="AEW15" s="378"/>
      <c r="AEX15" s="378"/>
      <c r="AEY15" s="378"/>
      <c r="AEZ15" s="378"/>
      <c r="AFA15" s="378"/>
      <c r="AFB15" s="378"/>
      <c r="AFC15" s="378"/>
      <c r="AFD15" s="378"/>
      <c r="AFE15" s="378"/>
      <c r="AFF15" s="378"/>
      <c r="AFG15" s="378"/>
      <c r="AFH15" s="378"/>
      <c r="AFI15" s="378"/>
      <c r="AFJ15" s="378"/>
      <c r="AFK15" s="378"/>
      <c r="AFL15" s="378"/>
      <c r="AFM15" s="378"/>
      <c r="AFN15" s="378"/>
      <c r="AFO15" s="378"/>
      <c r="AFP15" s="378"/>
      <c r="AFQ15" s="378"/>
      <c r="AFR15" s="378"/>
      <c r="AFS15" s="378"/>
      <c r="AFT15" s="378"/>
      <c r="AFU15" s="378"/>
      <c r="AFV15" s="378"/>
      <c r="AFW15" s="378"/>
      <c r="AFX15" s="378"/>
      <c r="AFY15" s="378"/>
      <c r="AFZ15" s="378"/>
      <c r="AGA15" s="378"/>
      <c r="AGB15" s="378"/>
      <c r="AGC15" s="378"/>
      <c r="AGD15" s="378"/>
      <c r="AGE15" s="378"/>
      <c r="AGF15" s="378"/>
      <c r="AGG15" s="378"/>
      <c r="AGH15" s="378"/>
      <c r="AGI15" s="378"/>
      <c r="AGJ15" s="378"/>
      <c r="AGK15" s="378"/>
      <c r="AGL15" s="378"/>
      <c r="AGM15" s="378"/>
      <c r="AGN15" s="378"/>
      <c r="AGO15" s="378"/>
      <c r="AGP15" s="378"/>
      <c r="AGQ15" s="378"/>
      <c r="AGR15" s="378"/>
      <c r="AGS15" s="378"/>
      <c r="AGT15" s="378"/>
      <c r="AGU15" s="378"/>
      <c r="AGV15" s="378"/>
      <c r="AGW15" s="378"/>
      <c r="AGX15" s="378"/>
      <c r="AGY15" s="378"/>
      <c r="AGZ15" s="378"/>
      <c r="AHA15" s="378"/>
      <c r="AHB15" s="378"/>
      <c r="AHC15" s="378"/>
      <c r="AHD15" s="378"/>
      <c r="AHE15" s="378"/>
      <c r="AHF15" s="378"/>
      <c r="AHG15" s="378"/>
      <c r="AHH15" s="378"/>
      <c r="AHI15" s="378"/>
      <c r="AHJ15" s="378"/>
      <c r="AHK15" s="378"/>
      <c r="AHL15" s="378"/>
      <c r="AHM15" s="378"/>
      <c r="AHN15" s="378"/>
      <c r="AHO15" s="378"/>
      <c r="AHP15" s="378"/>
      <c r="AHQ15" s="378"/>
      <c r="AHR15" s="378"/>
      <c r="AHS15" s="378"/>
      <c r="AHT15" s="378"/>
      <c r="AHU15" s="378"/>
      <c r="AHV15" s="378"/>
      <c r="AHW15" s="378"/>
      <c r="AHX15" s="378"/>
      <c r="AHY15" s="378"/>
      <c r="AHZ15" s="378"/>
      <c r="AIA15" s="378"/>
      <c r="AIB15" s="378"/>
      <c r="AIC15" s="378"/>
      <c r="AID15" s="378"/>
      <c r="AIE15" s="378"/>
      <c r="AIF15" s="378"/>
      <c r="AIG15" s="378"/>
      <c r="AIH15" s="378"/>
      <c r="AII15" s="378"/>
      <c r="AIJ15" s="378"/>
      <c r="AIK15" s="378"/>
      <c r="AIL15" s="378"/>
      <c r="AIM15" s="378"/>
      <c r="AIN15" s="378"/>
      <c r="AIO15" s="378"/>
      <c r="AIP15" s="378"/>
      <c r="AIQ15" s="378"/>
      <c r="AIR15" s="378"/>
      <c r="AIS15" s="378"/>
      <c r="AIT15" s="378"/>
      <c r="AIU15" s="378"/>
      <c r="AIV15" s="378"/>
      <c r="AIW15" s="378"/>
      <c r="AIX15" s="378"/>
      <c r="AIY15" s="378"/>
      <c r="AIZ15" s="378"/>
      <c r="AJA15" s="378"/>
      <c r="AJB15" s="378"/>
      <c r="AJC15" s="378"/>
      <c r="AJD15" s="378"/>
      <c r="AJE15" s="378"/>
      <c r="AJF15" s="378"/>
      <c r="AJG15" s="378"/>
      <c r="AJH15" s="378"/>
      <c r="AJI15" s="378"/>
      <c r="AJJ15" s="378"/>
      <c r="AJK15" s="378"/>
      <c r="AJL15" s="378"/>
      <c r="AJM15" s="378"/>
      <c r="AJN15" s="378"/>
      <c r="AJO15" s="378"/>
      <c r="AJP15" s="378"/>
      <c r="AJQ15" s="378"/>
      <c r="AJR15" s="378"/>
      <c r="AJS15" s="378"/>
      <c r="AJT15" s="378"/>
      <c r="AJU15" s="378"/>
      <c r="AJV15" s="378"/>
      <c r="AJW15" s="378"/>
      <c r="AJX15" s="378"/>
      <c r="AJY15" s="378"/>
      <c r="AJZ15" s="378"/>
      <c r="AKA15" s="378"/>
      <c r="AKB15" s="378"/>
      <c r="AKC15" s="378"/>
      <c r="AKD15" s="378"/>
      <c r="AKE15" s="378"/>
      <c r="AKF15" s="378"/>
      <c r="AKG15" s="378"/>
      <c r="AKH15" s="378"/>
      <c r="AKI15" s="378"/>
      <c r="AKJ15" s="378"/>
      <c r="AKK15" s="378"/>
      <c r="AKL15" s="378"/>
      <c r="AKM15" s="378"/>
      <c r="AKN15" s="378"/>
      <c r="AKO15" s="378"/>
      <c r="AKP15" s="378"/>
      <c r="AKQ15" s="378"/>
      <c r="AKR15" s="378"/>
      <c r="AKS15" s="378"/>
      <c r="AKT15" s="378"/>
      <c r="AKU15" s="378"/>
      <c r="AKV15" s="378"/>
      <c r="AKW15" s="378"/>
      <c r="AKX15" s="378"/>
      <c r="AKY15" s="378"/>
      <c r="AKZ15" s="378"/>
      <c r="ALA15" s="378"/>
      <c r="ALB15" s="378"/>
      <c r="ALC15" s="378"/>
      <c r="ALD15" s="378"/>
      <c r="ALE15" s="378"/>
      <c r="ALF15" s="378"/>
      <c r="ALG15" s="378"/>
      <c r="ALH15" s="378"/>
      <c r="ALI15" s="378"/>
      <c r="ALJ15" s="378"/>
      <c r="ALK15" s="378"/>
      <c r="ALL15" s="378"/>
      <c r="ALM15" s="378"/>
      <c r="ALN15" s="378"/>
      <c r="ALO15" s="378"/>
      <c r="ALP15" s="378"/>
      <c r="ALQ15" s="378"/>
      <c r="ALR15" s="378"/>
      <c r="ALS15" s="378"/>
      <c r="ALT15" s="378"/>
      <c r="ALU15" s="378"/>
      <c r="ALV15" s="378"/>
      <c r="ALW15" s="378"/>
      <c r="ALX15" s="378"/>
      <c r="ALY15" s="378"/>
      <c r="ALZ15" s="378"/>
      <c r="AMA15" s="378"/>
      <c r="AMB15" s="378"/>
      <c r="AMC15" s="378"/>
      <c r="AMD15" s="378"/>
      <c r="AME15" s="378"/>
      <c r="AMF15" s="378"/>
      <c r="AMG15" s="378"/>
      <c r="AMH15" s="378"/>
      <c r="AMI15" s="378"/>
      <c r="AMJ15" s="378"/>
      <c r="AMK15" s="378"/>
      <c r="AML15" s="378"/>
      <c r="AMM15" s="378"/>
      <c r="AMN15" s="378"/>
      <c r="AMO15" s="378"/>
      <c r="AMP15" s="378"/>
      <c r="AMQ15" s="378"/>
      <c r="AMR15" s="378"/>
      <c r="AMS15" s="378"/>
      <c r="AMT15" s="378"/>
      <c r="AMU15" s="378"/>
      <c r="AMV15" s="378"/>
      <c r="AMW15" s="378"/>
      <c r="AMX15" s="378"/>
      <c r="AMY15" s="378"/>
      <c r="AMZ15" s="378"/>
      <c r="ANA15" s="378"/>
      <c r="ANB15" s="378"/>
      <c r="ANC15" s="378"/>
      <c r="AND15" s="378"/>
      <c r="ANE15" s="378"/>
      <c r="ANF15" s="378"/>
      <c r="ANG15" s="378"/>
      <c r="ANH15" s="378"/>
      <c r="ANI15" s="378"/>
      <c r="ANJ15" s="378"/>
      <c r="ANK15" s="378"/>
      <c r="ANL15" s="378"/>
      <c r="ANM15" s="378"/>
      <c r="ANN15" s="378"/>
      <c r="ANO15" s="378"/>
      <c r="ANP15" s="378"/>
      <c r="ANQ15" s="378"/>
      <c r="ANR15" s="378"/>
      <c r="ANS15" s="378"/>
      <c r="ANT15" s="378"/>
      <c r="ANU15" s="378"/>
      <c r="ANV15" s="378"/>
      <c r="ANW15" s="378"/>
      <c r="ANX15" s="378"/>
      <c r="ANY15" s="378"/>
      <c r="ANZ15" s="378"/>
      <c r="AOA15" s="378"/>
      <c r="AOB15" s="378"/>
      <c r="AOC15" s="378"/>
      <c r="AOD15" s="378"/>
      <c r="AOE15" s="378"/>
      <c r="AOF15" s="378"/>
      <c r="AOG15" s="378"/>
      <c r="AOH15" s="378"/>
      <c r="AOI15" s="378"/>
      <c r="AOJ15" s="378"/>
      <c r="AOK15" s="378"/>
      <c r="AOL15" s="378"/>
      <c r="AOM15" s="378"/>
      <c r="AON15" s="378"/>
      <c r="AOO15" s="378"/>
      <c r="AOP15" s="378"/>
      <c r="AOQ15" s="378"/>
      <c r="AOR15" s="378"/>
      <c r="AOS15" s="378"/>
      <c r="AOT15" s="378"/>
      <c r="AOU15" s="378"/>
      <c r="AOV15" s="378"/>
      <c r="AOW15" s="378"/>
      <c r="AOX15" s="378"/>
      <c r="AOY15" s="378"/>
      <c r="AOZ15" s="378"/>
      <c r="APA15" s="378"/>
      <c r="APB15" s="378"/>
      <c r="APC15" s="378"/>
      <c r="APD15" s="378"/>
      <c r="APE15" s="378"/>
      <c r="APF15" s="378"/>
      <c r="APG15" s="378"/>
      <c r="APH15" s="378"/>
      <c r="API15" s="378"/>
      <c r="APJ15" s="378"/>
      <c r="APK15" s="378"/>
      <c r="APL15" s="378"/>
      <c r="APM15" s="378"/>
      <c r="APN15" s="378"/>
      <c r="APO15" s="378"/>
      <c r="APP15" s="378"/>
      <c r="APQ15" s="378"/>
      <c r="APR15" s="378"/>
      <c r="APS15" s="378"/>
      <c r="APT15" s="378"/>
      <c r="APU15" s="378"/>
      <c r="APV15" s="378"/>
      <c r="APW15" s="378"/>
      <c r="APX15" s="378"/>
      <c r="APY15" s="378"/>
      <c r="APZ15" s="378"/>
      <c r="AQA15" s="378"/>
      <c r="AQB15" s="378"/>
      <c r="AQC15" s="378"/>
      <c r="AQD15" s="378"/>
      <c r="AQE15" s="378"/>
      <c r="AQF15" s="378"/>
      <c r="AQG15" s="378"/>
      <c r="AQH15" s="378"/>
      <c r="AQI15" s="378"/>
      <c r="AQJ15" s="378"/>
      <c r="AQK15" s="378"/>
      <c r="AQL15" s="378"/>
      <c r="AQM15" s="378"/>
      <c r="AQN15" s="378"/>
      <c r="AQO15" s="378"/>
      <c r="AQP15" s="378"/>
      <c r="AQQ15" s="378"/>
      <c r="AQR15" s="378"/>
      <c r="AQS15" s="378"/>
      <c r="AQT15" s="378"/>
      <c r="AQU15" s="378"/>
      <c r="AQV15" s="378"/>
      <c r="AQW15" s="378"/>
      <c r="AQX15" s="378"/>
      <c r="AQY15" s="378"/>
      <c r="AQZ15" s="378"/>
      <c r="ARA15" s="378"/>
      <c r="ARB15" s="378"/>
      <c r="ARC15" s="378"/>
      <c r="ARD15" s="378"/>
      <c r="ARE15" s="378"/>
      <c r="ARF15" s="378"/>
      <c r="ARG15" s="378"/>
      <c r="ARH15" s="378"/>
      <c r="ARI15" s="378"/>
      <c r="ARJ15" s="378"/>
      <c r="ARK15" s="378"/>
      <c r="ARL15" s="378"/>
      <c r="ARM15" s="378"/>
      <c r="ARN15" s="378"/>
      <c r="ARO15" s="378"/>
      <c r="ARP15" s="378"/>
      <c r="ARQ15" s="378"/>
      <c r="ARR15" s="378"/>
      <c r="ARS15" s="378"/>
      <c r="ART15" s="378"/>
      <c r="ARU15" s="378"/>
      <c r="ARV15" s="378"/>
      <c r="ARW15" s="378"/>
      <c r="ARX15" s="378"/>
      <c r="ARY15" s="378"/>
      <c r="ARZ15" s="378"/>
      <c r="ASA15" s="378"/>
      <c r="ASB15" s="378"/>
      <c r="ASC15" s="378"/>
      <c r="ASD15" s="378"/>
      <c r="ASE15" s="378"/>
      <c r="ASF15" s="378"/>
      <c r="ASG15" s="378"/>
      <c r="ASH15" s="378"/>
      <c r="ASI15" s="378"/>
      <c r="ASJ15" s="378"/>
      <c r="ASK15" s="378"/>
      <c r="ASL15" s="378"/>
      <c r="ASM15" s="378"/>
      <c r="ASN15" s="378"/>
      <c r="ASO15" s="378"/>
      <c r="ASP15" s="378"/>
      <c r="ASQ15" s="378"/>
      <c r="ASR15" s="378"/>
      <c r="ASS15" s="378"/>
      <c r="AST15" s="378"/>
      <c r="ASU15" s="378"/>
      <c r="ASV15" s="378"/>
      <c r="ASW15" s="378"/>
      <c r="ASX15" s="378"/>
      <c r="ASY15" s="378"/>
      <c r="ASZ15" s="378"/>
      <c r="ATA15" s="378"/>
      <c r="ATB15" s="378"/>
      <c r="ATC15" s="378"/>
      <c r="ATD15" s="378"/>
      <c r="ATE15" s="378"/>
      <c r="ATF15" s="378"/>
      <c r="ATG15" s="378"/>
      <c r="ATH15" s="378"/>
      <c r="ATI15" s="378"/>
      <c r="ATJ15" s="378"/>
      <c r="ATK15" s="378"/>
      <c r="ATL15" s="378"/>
      <c r="ATM15" s="378"/>
      <c r="ATN15" s="378"/>
      <c r="ATO15" s="378"/>
      <c r="ATP15" s="378"/>
      <c r="ATQ15" s="378"/>
      <c r="ATR15" s="378"/>
      <c r="ATS15" s="378"/>
      <c r="ATT15" s="378"/>
      <c r="ATU15" s="378"/>
      <c r="ATV15" s="378"/>
      <c r="ATW15" s="378"/>
      <c r="ATX15" s="378"/>
      <c r="ATY15" s="378"/>
      <c r="ATZ15" s="378"/>
      <c r="AUA15" s="378"/>
      <c r="AUB15" s="378"/>
      <c r="AUC15" s="378"/>
      <c r="AUD15" s="378"/>
      <c r="AUE15" s="378"/>
      <c r="AUF15" s="378"/>
      <c r="AUG15" s="378"/>
      <c r="AUH15" s="378"/>
      <c r="AUI15" s="378"/>
      <c r="AUJ15" s="378"/>
      <c r="AUK15" s="378"/>
      <c r="AUL15" s="378"/>
      <c r="AUM15" s="378"/>
      <c r="AUN15" s="378"/>
      <c r="AUO15" s="378"/>
      <c r="AUP15" s="378"/>
      <c r="AUQ15" s="378"/>
      <c r="AUR15" s="378"/>
      <c r="AUS15" s="378"/>
      <c r="AUT15" s="378"/>
      <c r="AUU15" s="378"/>
      <c r="AUV15" s="378"/>
      <c r="AUW15" s="378"/>
      <c r="AUX15" s="378"/>
      <c r="AUY15" s="378"/>
      <c r="AUZ15" s="378"/>
      <c r="AVA15" s="378"/>
      <c r="AVB15" s="378"/>
      <c r="AVC15" s="378"/>
      <c r="AVD15" s="378"/>
      <c r="AVE15" s="378"/>
      <c r="AVF15" s="378"/>
      <c r="AVG15" s="378"/>
      <c r="AVH15" s="378"/>
      <c r="AVI15" s="378"/>
      <c r="AVJ15" s="378"/>
      <c r="AVK15" s="378"/>
      <c r="AVL15" s="378"/>
      <c r="AVM15" s="378"/>
      <c r="AVN15" s="378"/>
      <c r="AVO15" s="378"/>
      <c r="AVP15" s="378"/>
      <c r="AVQ15" s="378"/>
      <c r="AVR15" s="378"/>
      <c r="AVS15" s="378"/>
      <c r="AVT15" s="378"/>
      <c r="AVU15" s="378"/>
      <c r="AVV15" s="378"/>
      <c r="AVW15" s="378"/>
      <c r="AVX15" s="378"/>
      <c r="AVY15" s="378"/>
      <c r="AVZ15" s="378"/>
      <c r="AWA15" s="378"/>
      <c r="AWB15" s="378"/>
      <c r="AWC15" s="378"/>
      <c r="AWD15" s="378"/>
      <c r="AWE15" s="378"/>
      <c r="AWF15" s="378"/>
      <c r="AWG15" s="378"/>
      <c r="AWH15" s="378"/>
      <c r="AWI15" s="378"/>
      <c r="AWJ15" s="378"/>
      <c r="AWK15" s="378"/>
      <c r="AWL15" s="378"/>
      <c r="AWM15" s="378"/>
      <c r="AWN15" s="378"/>
      <c r="AWO15" s="378"/>
      <c r="AWP15" s="378"/>
      <c r="AWQ15" s="378"/>
      <c r="AWR15" s="378"/>
      <c r="AWS15" s="378"/>
      <c r="AWT15" s="378"/>
      <c r="AWU15" s="378"/>
      <c r="AWV15" s="378"/>
      <c r="AWW15" s="378"/>
      <c r="AWX15" s="378"/>
      <c r="AWY15" s="378"/>
      <c r="AWZ15" s="378"/>
      <c r="AXA15" s="378"/>
      <c r="AXB15" s="378"/>
      <c r="AXC15" s="378"/>
      <c r="AXD15" s="378"/>
      <c r="AXE15" s="378"/>
      <c r="AXF15" s="378"/>
      <c r="AXG15" s="378"/>
      <c r="AXH15" s="378"/>
      <c r="AXI15" s="378"/>
      <c r="AXJ15" s="378"/>
      <c r="AXK15" s="378"/>
      <c r="AXL15" s="378"/>
      <c r="AXM15" s="378"/>
      <c r="AXN15" s="378"/>
      <c r="AXO15" s="378"/>
      <c r="AXP15" s="378"/>
      <c r="AXQ15" s="378"/>
      <c r="AXR15" s="378"/>
      <c r="AXS15" s="378"/>
      <c r="AXT15" s="378"/>
      <c r="AXU15" s="378"/>
      <c r="AXV15" s="378"/>
      <c r="AXW15" s="378"/>
      <c r="AXX15" s="378"/>
      <c r="AXY15" s="378"/>
      <c r="AXZ15" s="378"/>
      <c r="AYA15" s="378"/>
      <c r="AYB15" s="378"/>
      <c r="AYC15" s="378"/>
      <c r="AYD15" s="378"/>
      <c r="AYE15" s="378"/>
      <c r="AYF15" s="378"/>
      <c r="AYG15" s="378"/>
      <c r="AYH15" s="378"/>
      <c r="AYI15" s="378"/>
      <c r="AYJ15" s="378"/>
      <c r="AYK15" s="378"/>
      <c r="AYL15" s="378"/>
      <c r="AYM15" s="378"/>
      <c r="AYN15" s="378"/>
      <c r="AYO15" s="378"/>
      <c r="AYP15" s="378"/>
      <c r="AYQ15" s="378"/>
      <c r="AYR15" s="378"/>
      <c r="AYS15" s="378"/>
      <c r="AYT15" s="378"/>
      <c r="AYU15" s="378"/>
      <c r="AYV15" s="378"/>
      <c r="AYW15" s="378"/>
      <c r="AYX15" s="378"/>
      <c r="AYY15" s="378"/>
      <c r="AYZ15" s="378"/>
      <c r="AZA15" s="378"/>
      <c r="AZB15" s="378"/>
      <c r="AZC15" s="378"/>
      <c r="AZD15" s="378"/>
      <c r="AZE15" s="378"/>
      <c r="AZF15" s="378"/>
      <c r="AZG15" s="378"/>
      <c r="AZH15" s="378"/>
      <c r="AZI15" s="378"/>
      <c r="AZJ15" s="378"/>
      <c r="AZK15" s="378"/>
      <c r="AZL15" s="378"/>
      <c r="AZM15" s="378"/>
      <c r="AZN15" s="378"/>
      <c r="AZO15" s="378"/>
      <c r="AZP15" s="378"/>
      <c r="AZQ15" s="378"/>
      <c r="AZR15" s="378"/>
      <c r="AZS15" s="378"/>
      <c r="AZT15" s="378"/>
      <c r="AZU15" s="378"/>
      <c r="AZV15" s="378"/>
      <c r="AZW15" s="378"/>
      <c r="AZX15" s="378"/>
      <c r="AZY15" s="378"/>
      <c r="AZZ15" s="378"/>
      <c r="BAA15" s="378"/>
      <c r="BAB15" s="378"/>
      <c r="BAC15" s="378"/>
      <c r="BAD15" s="378"/>
      <c r="BAE15" s="378"/>
      <c r="BAF15" s="378"/>
      <c r="BAG15" s="378"/>
      <c r="BAH15" s="378"/>
      <c r="BAI15" s="378"/>
      <c r="BAJ15" s="378"/>
      <c r="BAK15" s="378"/>
      <c r="BAL15" s="378"/>
      <c r="BAM15" s="378"/>
      <c r="BAN15" s="378"/>
      <c r="BAO15" s="378"/>
      <c r="BAP15" s="378"/>
      <c r="BAQ15" s="378"/>
      <c r="BAR15" s="378"/>
      <c r="BAS15" s="378"/>
      <c r="BAT15" s="378"/>
      <c r="BAU15" s="378"/>
      <c r="BAV15" s="378"/>
      <c r="BAW15" s="378"/>
      <c r="BAX15" s="378"/>
      <c r="BAY15" s="378"/>
      <c r="BAZ15" s="378"/>
      <c r="BBA15" s="378"/>
      <c r="BBB15" s="378"/>
      <c r="BBC15" s="378"/>
      <c r="BBD15" s="378"/>
      <c r="BBE15" s="378"/>
      <c r="BBF15" s="378"/>
      <c r="BBG15" s="378"/>
      <c r="BBH15" s="378"/>
      <c r="BBI15" s="378"/>
      <c r="BBJ15" s="378"/>
      <c r="BBK15" s="378"/>
      <c r="BBL15" s="378"/>
      <c r="BBM15" s="378"/>
      <c r="BBN15" s="378"/>
      <c r="BBO15" s="378"/>
      <c r="BBP15" s="378"/>
      <c r="BBQ15" s="378"/>
      <c r="BBR15" s="378"/>
      <c r="BBS15" s="378"/>
      <c r="BBT15" s="378"/>
      <c r="BBU15" s="378"/>
      <c r="BBV15" s="378"/>
      <c r="BBW15" s="378"/>
      <c r="BBX15" s="378"/>
      <c r="BBY15" s="378"/>
      <c r="BBZ15" s="378"/>
      <c r="BCA15" s="378"/>
      <c r="BCB15" s="378"/>
      <c r="BCC15" s="378"/>
      <c r="BCD15" s="378"/>
      <c r="BCE15" s="378"/>
      <c r="BCF15" s="378"/>
      <c r="BCG15" s="378"/>
      <c r="BCH15" s="378"/>
      <c r="BCI15" s="378"/>
      <c r="BCJ15" s="378"/>
      <c r="BCK15" s="378"/>
      <c r="BCL15" s="378"/>
      <c r="BCM15" s="378"/>
      <c r="BCN15" s="378"/>
      <c r="BCO15" s="378"/>
      <c r="BCP15" s="378"/>
      <c r="BCQ15" s="378"/>
      <c r="BCR15" s="378"/>
      <c r="BCS15" s="378"/>
      <c r="BCT15" s="378"/>
      <c r="BCU15" s="378"/>
      <c r="BCV15" s="378"/>
      <c r="BCW15" s="378"/>
      <c r="BCX15" s="378"/>
      <c r="BCY15" s="378"/>
      <c r="BCZ15" s="378"/>
      <c r="BDA15" s="378"/>
      <c r="BDB15" s="378"/>
      <c r="BDC15" s="378"/>
      <c r="BDD15" s="378"/>
      <c r="BDE15" s="378"/>
      <c r="BDF15" s="378"/>
      <c r="BDG15" s="378"/>
      <c r="BDH15" s="378"/>
      <c r="BDI15" s="378"/>
      <c r="BDJ15" s="378"/>
      <c r="BDK15" s="378"/>
      <c r="BDL15" s="378"/>
      <c r="BDM15" s="378"/>
      <c r="BDN15" s="378"/>
      <c r="BDO15" s="378"/>
      <c r="BDP15" s="378"/>
      <c r="BDQ15" s="378"/>
      <c r="BDR15" s="378"/>
      <c r="BDS15" s="378"/>
      <c r="BDT15" s="378"/>
      <c r="BDU15" s="378"/>
      <c r="BDV15" s="378"/>
      <c r="BDW15" s="378"/>
      <c r="BDX15" s="378"/>
      <c r="BDY15" s="378"/>
      <c r="BDZ15" s="378"/>
      <c r="BEA15" s="378"/>
      <c r="BEB15" s="378"/>
      <c r="BEC15" s="378"/>
      <c r="BED15" s="378"/>
      <c r="BEE15" s="378"/>
      <c r="BEF15" s="378"/>
      <c r="BEG15" s="378"/>
      <c r="BEH15" s="378"/>
      <c r="BEI15" s="378"/>
      <c r="BEJ15" s="378"/>
      <c r="BEK15" s="378"/>
      <c r="BEL15" s="378"/>
      <c r="BEM15" s="378"/>
      <c r="BEN15" s="378"/>
      <c r="BEO15" s="378"/>
      <c r="BEP15" s="378"/>
      <c r="BEQ15" s="378"/>
      <c r="BER15" s="378"/>
      <c r="BES15" s="378"/>
      <c r="BET15" s="378"/>
      <c r="BEU15" s="378"/>
      <c r="BEV15" s="378"/>
      <c r="BEW15" s="378"/>
      <c r="BEX15" s="378"/>
      <c r="BEY15" s="378"/>
      <c r="BEZ15" s="378"/>
      <c r="BFA15" s="378"/>
      <c r="BFB15" s="378"/>
      <c r="BFC15" s="378"/>
      <c r="BFD15" s="378"/>
      <c r="BFE15" s="378"/>
      <c r="BFF15" s="378"/>
      <c r="BFG15" s="378"/>
      <c r="BFH15" s="378"/>
      <c r="BFI15" s="378"/>
      <c r="BFJ15" s="378"/>
      <c r="BFK15" s="378"/>
      <c r="BFL15" s="378"/>
      <c r="BFM15" s="378"/>
      <c r="BFN15" s="378"/>
      <c r="BFO15" s="378"/>
      <c r="BFP15" s="378"/>
      <c r="BFQ15" s="378"/>
      <c r="BFR15" s="378"/>
      <c r="BFS15" s="378"/>
      <c r="BFT15" s="378"/>
      <c r="BFU15" s="378"/>
      <c r="BFV15" s="378"/>
      <c r="BFW15" s="378"/>
      <c r="BFX15" s="378"/>
      <c r="BFY15" s="378"/>
      <c r="BFZ15" s="378"/>
      <c r="BGA15" s="378"/>
      <c r="BGB15" s="378"/>
      <c r="BGC15" s="378"/>
      <c r="BGD15" s="378"/>
      <c r="BGE15" s="378"/>
      <c r="BGF15" s="378"/>
      <c r="BGG15" s="378"/>
      <c r="BGH15" s="378"/>
      <c r="BGI15" s="378"/>
      <c r="BGJ15" s="378"/>
      <c r="BGK15" s="378"/>
      <c r="BGL15" s="378"/>
      <c r="BGM15" s="378"/>
      <c r="BGN15" s="378"/>
      <c r="BGO15" s="378"/>
      <c r="BGP15" s="378"/>
      <c r="BGQ15" s="378"/>
      <c r="BGR15" s="378"/>
      <c r="BGS15" s="378"/>
      <c r="BGT15" s="378"/>
      <c r="BGU15" s="378"/>
      <c r="BGV15" s="378"/>
      <c r="BGW15" s="378"/>
      <c r="BGX15" s="378"/>
      <c r="BGY15" s="378"/>
      <c r="BGZ15" s="378"/>
      <c r="BHA15" s="378"/>
      <c r="BHB15" s="378"/>
      <c r="BHC15" s="378"/>
      <c r="BHD15" s="378"/>
      <c r="BHE15" s="378"/>
      <c r="BHF15" s="378"/>
      <c r="BHG15" s="378"/>
      <c r="BHH15" s="378"/>
      <c r="BHI15" s="378"/>
      <c r="BHJ15" s="378"/>
      <c r="BHK15" s="378"/>
      <c r="BHL15" s="378"/>
      <c r="BHM15" s="378"/>
      <c r="BHN15" s="378"/>
      <c r="BHO15" s="378"/>
      <c r="BHP15" s="378"/>
      <c r="BHQ15" s="378"/>
      <c r="BHR15" s="378"/>
      <c r="BHS15" s="378"/>
      <c r="BHT15" s="378"/>
      <c r="BHU15" s="378"/>
      <c r="BHV15" s="378"/>
      <c r="BHW15" s="378"/>
      <c r="BHX15" s="378"/>
      <c r="BHY15" s="378"/>
      <c r="BHZ15" s="378"/>
      <c r="BIA15" s="378"/>
      <c r="BIB15" s="378"/>
      <c r="BIC15" s="378"/>
      <c r="BID15" s="378"/>
      <c r="BIE15" s="378"/>
      <c r="BIF15" s="378"/>
      <c r="BIG15" s="378"/>
      <c r="BIH15" s="378"/>
      <c r="BII15" s="378"/>
      <c r="BIJ15" s="378"/>
      <c r="BIK15" s="378"/>
      <c r="BIL15" s="378"/>
      <c r="BIM15" s="378"/>
      <c r="BIN15" s="378"/>
      <c r="BIO15" s="378"/>
      <c r="BIP15" s="378"/>
      <c r="BIQ15" s="378"/>
      <c r="BIR15" s="378"/>
      <c r="BIS15" s="378"/>
      <c r="BIT15" s="378"/>
      <c r="BIU15" s="378"/>
      <c r="BIV15" s="378"/>
      <c r="BIW15" s="378"/>
      <c r="BIX15" s="378"/>
      <c r="BIY15" s="378"/>
      <c r="BIZ15" s="378"/>
      <c r="BJA15" s="378"/>
      <c r="BJB15" s="378"/>
      <c r="BJC15" s="378"/>
      <c r="BJD15" s="378"/>
      <c r="BJE15" s="378"/>
      <c r="BJF15" s="378"/>
      <c r="BJG15" s="378"/>
      <c r="BJH15" s="378"/>
      <c r="BJI15" s="378"/>
      <c r="BJJ15" s="378"/>
      <c r="BJK15" s="378"/>
      <c r="BJL15" s="378"/>
      <c r="BJM15" s="378"/>
      <c r="BJN15" s="378"/>
      <c r="BJO15" s="378"/>
      <c r="BJP15" s="378"/>
      <c r="BJQ15" s="378"/>
      <c r="BJR15" s="378"/>
      <c r="BJS15" s="378"/>
      <c r="BJT15" s="378"/>
      <c r="BJU15" s="378"/>
      <c r="BJV15" s="378"/>
      <c r="BJW15" s="378"/>
      <c r="BJX15" s="378"/>
      <c r="BJY15" s="378"/>
      <c r="BJZ15" s="378"/>
      <c r="BKA15" s="378"/>
      <c r="BKB15" s="378"/>
      <c r="BKC15" s="378"/>
      <c r="BKD15" s="378"/>
      <c r="BKE15" s="378"/>
      <c r="BKF15" s="378"/>
      <c r="BKG15" s="378"/>
      <c r="BKH15" s="378"/>
      <c r="BKI15" s="378"/>
      <c r="BKJ15" s="378"/>
      <c r="BKK15" s="378"/>
      <c r="BKL15" s="378"/>
      <c r="BKM15" s="378"/>
      <c r="BKN15" s="378"/>
      <c r="BKO15" s="378"/>
      <c r="BKP15" s="378"/>
      <c r="BKQ15" s="378"/>
      <c r="BKR15" s="378"/>
      <c r="BKS15" s="378"/>
      <c r="BKT15" s="378"/>
      <c r="BKU15" s="378"/>
      <c r="BKV15" s="378"/>
      <c r="BKW15" s="378"/>
      <c r="BKX15" s="378"/>
      <c r="BKY15" s="378"/>
      <c r="BKZ15" s="378"/>
      <c r="BLA15" s="378"/>
      <c r="BLB15" s="378"/>
      <c r="BLC15" s="378"/>
      <c r="BLD15" s="378"/>
      <c r="BLE15" s="378"/>
      <c r="BLF15" s="378"/>
      <c r="BLG15" s="378"/>
      <c r="BLH15" s="378"/>
      <c r="BLI15" s="378"/>
      <c r="BLJ15" s="378"/>
      <c r="BLK15" s="378"/>
      <c r="BLL15" s="378"/>
      <c r="BLM15" s="378"/>
      <c r="BLN15" s="378"/>
      <c r="BLO15" s="378"/>
      <c r="BLP15" s="378"/>
      <c r="BLQ15" s="378"/>
      <c r="BLR15" s="378"/>
      <c r="BLS15" s="378"/>
      <c r="BLT15" s="378"/>
      <c r="BLU15" s="378"/>
      <c r="BLV15" s="378"/>
      <c r="BLW15" s="378"/>
      <c r="BLX15" s="378"/>
      <c r="BLY15" s="378"/>
      <c r="BLZ15" s="378"/>
      <c r="BMA15" s="378"/>
      <c r="BMB15" s="378"/>
      <c r="BMC15" s="378"/>
      <c r="BMD15" s="378"/>
      <c r="BME15" s="378"/>
      <c r="BMF15" s="378"/>
      <c r="BMG15" s="378"/>
      <c r="BMH15" s="378"/>
      <c r="BMI15" s="378"/>
      <c r="BMJ15" s="378"/>
      <c r="BMK15" s="378"/>
      <c r="BML15" s="378"/>
      <c r="BMM15" s="378"/>
      <c r="BMN15" s="378"/>
      <c r="BMO15" s="378"/>
      <c r="BMP15" s="378"/>
      <c r="BMQ15" s="378"/>
      <c r="BMR15" s="378"/>
      <c r="BMS15" s="378"/>
      <c r="BMT15" s="378"/>
      <c r="BMU15" s="378"/>
      <c r="BMV15" s="378"/>
      <c r="BMW15" s="378"/>
      <c r="BMX15" s="378"/>
      <c r="BMY15" s="378"/>
      <c r="BMZ15" s="378"/>
      <c r="BNA15" s="378"/>
      <c r="BNB15" s="378"/>
      <c r="BNC15" s="378"/>
      <c r="BND15" s="378"/>
      <c r="BNE15" s="378"/>
      <c r="BNF15" s="378"/>
      <c r="BNG15" s="378"/>
      <c r="BNH15" s="378"/>
      <c r="BNI15" s="378"/>
      <c r="BNJ15" s="378"/>
      <c r="BNK15" s="378"/>
      <c r="BNL15" s="378"/>
      <c r="BNM15" s="378"/>
      <c r="BNN15" s="378"/>
      <c r="BNO15" s="378"/>
      <c r="BNP15" s="378"/>
      <c r="BNQ15" s="378"/>
      <c r="BNR15" s="378"/>
      <c r="BNS15" s="378"/>
      <c r="BNT15" s="378"/>
      <c r="BNU15" s="378"/>
      <c r="BNV15" s="378"/>
      <c r="BNW15" s="378"/>
      <c r="BNX15" s="378"/>
      <c r="BNY15" s="378"/>
      <c r="BNZ15" s="378"/>
      <c r="BOA15" s="378"/>
      <c r="BOB15" s="378"/>
      <c r="BOC15" s="378"/>
      <c r="BOD15" s="378"/>
      <c r="BOE15" s="378"/>
      <c r="BOF15" s="378"/>
      <c r="BOG15" s="378"/>
      <c r="BOH15" s="378"/>
      <c r="BOI15" s="378"/>
      <c r="BOJ15" s="378"/>
      <c r="BOK15" s="378"/>
      <c r="BOL15" s="378"/>
      <c r="BOM15" s="378"/>
      <c r="BON15" s="378"/>
      <c r="BOO15" s="378"/>
      <c r="BOP15" s="378"/>
      <c r="BOQ15" s="378"/>
      <c r="BOR15" s="378"/>
      <c r="BOS15" s="378"/>
      <c r="BOT15" s="378"/>
      <c r="BOU15" s="378"/>
      <c r="BOV15" s="378"/>
      <c r="BOW15" s="378"/>
      <c r="BOX15" s="378"/>
      <c r="BOY15" s="378"/>
      <c r="BOZ15" s="378"/>
      <c r="BPA15" s="378"/>
      <c r="BPB15" s="378"/>
      <c r="BPC15" s="378"/>
      <c r="BPD15" s="378"/>
      <c r="BPE15" s="378"/>
      <c r="BPF15" s="378"/>
      <c r="BPG15" s="378"/>
      <c r="BPH15" s="378"/>
      <c r="BPI15" s="378"/>
      <c r="BPJ15" s="378"/>
      <c r="BPK15" s="378"/>
      <c r="BPL15" s="378"/>
      <c r="BPM15" s="378"/>
      <c r="BPN15" s="378"/>
      <c r="BPO15" s="378"/>
      <c r="BPP15" s="378"/>
      <c r="BPQ15" s="378"/>
      <c r="BPR15" s="378"/>
      <c r="BPS15" s="378"/>
      <c r="BPT15" s="378"/>
      <c r="BPU15" s="378"/>
      <c r="BPV15" s="378"/>
      <c r="BPW15" s="378"/>
      <c r="BPX15" s="378"/>
      <c r="BPY15" s="378"/>
      <c r="BPZ15" s="378"/>
      <c r="BQA15" s="378"/>
      <c r="BQB15" s="378"/>
      <c r="BQC15" s="378"/>
      <c r="BQD15" s="378"/>
      <c r="BQE15" s="378"/>
      <c r="BQF15" s="378"/>
      <c r="BQG15" s="378"/>
      <c r="BQH15" s="378"/>
      <c r="BQI15" s="378"/>
      <c r="BQJ15" s="378"/>
      <c r="BQK15" s="378"/>
      <c r="BQL15" s="378"/>
      <c r="BQM15" s="378"/>
      <c r="BQN15" s="378"/>
      <c r="BQO15" s="378"/>
      <c r="BQP15" s="378"/>
      <c r="BQQ15" s="378"/>
      <c r="BQR15" s="378"/>
      <c r="BQS15" s="378"/>
      <c r="BQT15" s="378"/>
      <c r="BQU15" s="378"/>
      <c r="BQV15" s="378"/>
      <c r="BQW15" s="378"/>
      <c r="BQX15" s="378"/>
      <c r="BQY15" s="378"/>
      <c r="BQZ15" s="378"/>
      <c r="BRA15" s="378"/>
      <c r="BRB15" s="378"/>
      <c r="BRC15" s="378"/>
      <c r="BRD15" s="378"/>
      <c r="BRE15" s="378"/>
      <c r="BRF15" s="378"/>
      <c r="BRG15" s="378"/>
      <c r="BRH15" s="378"/>
      <c r="BRI15" s="378"/>
      <c r="BRJ15" s="378"/>
      <c r="BRK15" s="378"/>
      <c r="BRL15" s="378"/>
      <c r="BRM15" s="378"/>
      <c r="BRN15" s="378"/>
      <c r="BRO15" s="378"/>
      <c r="BRP15" s="378"/>
      <c r="BRQ15" s="378"/>
      <c r="BRR15" s="378"/>
      <c r="BRS15" s="378"/>
      <c r="BRT15" s="378"/>
      <c r="BRU15" s="378"/>
      <c r="BRV15" s="378"/>
      <c r="BRW15" s="378"/>
      <c r="BRX15" s="378"/>
      <c r="BRY15" s="378"/>
      <c r="BRZ15" s="378"/>
      <c r="BSA15" s="378"/>
      <c r="BSB15" s="378"/>
      <c r="BSC15" s="378"/>
      <c r="BSD15" s="378"/>
      <c r="BSE15" s="378"/>
      <c r="BSF15" s="378"/>
      <c r="BSG15" s="378"/>
      <c r="BSH15" s="378"/>
      <c r="BSI15" s="378"/>
      <c r="BSJ15" s="378"/>
      <c r="BSK15" s="378"/>
      <c r="BSL15" s="378"/>
      <c r="BSM15" s="378"/>
      <c r="BSN15" s="378"/>
      <c r="BSO15" s="378"/>
      <c r="BSP15" s="378"/>
      <c r="BSQ15" s="378"/>
      <c r="BSR15" s="378"/>
      <c r="BSS15" s="378"/>
      <c r="BST15" s="378"/>
      <c r="BSU15" s="378"/>
      <c r="BSV15" s="378"/>
      <c r="BSW15" s="378"/>
      <c r="BSX15" s="378"/>
      <c r="BSY15" s="378"/>
      <c r="BSZ15" s="378"/>
      <c r="BTA15" s="378"/>
      <c r="BTB15" s="378"/>
      <c r="BTC15" s="378"/>
      <c r="BTD15" s="378"/>
      <c r="BTE15" s="378"/>
      <c r="BTF15" s="378"/>
      <c r="BTG15" s="378"/>
      <c r="BTH15" s="378"/>
      <c r="BTI15" s="378"/>
      <c r="BTJ15" s="378"/>
      <c r="BTK15" s="378"/>
      <c r="BTL15" s="378"/>
      <c r="BTM15" s="378"/>
      <c r="BTN15" s="378"/>
      <c r="BTO15" s="378"/>
      <c r="BTP15" s="378"/>
      <c r="BTQ15" s="378"/>
      <c r="BTR15" s="378"/>
      <c r="BTS15" s="378"/>
      <c r="BTT15" s="378"/>
      <c r="BTU15" s="378"/>
      <c r="BTV15" s="378"/>
      <c r="BTW15" s="378"/>
      <c r="BTX15" s="378"/>
      <c r="BTY15" s="378"/>
      <c r="BTZ15" s="378"/>
      <c r="BUA15" s="378"/>
      <c r="BUB15" s="378"/>
      <c r="BUC15" s="378"/>
      <c r="BUD15" s="378"/>
      <c r="BUE15" s="378"/>
      <c r="BUF15" s="378"/>
      <c r="BUG15" s="378"/>
      <c r="BUH15" s="378"/>
      <c r="BUI15" s="378"/>
      <c r="BUJ15" s="378"/>
      <c r="BUK15" s="378"/>
      <c r="BUL15" s="378"/>
      <c r="BUM15" s="378"/>
      <c r="BUN15" s="378"/>
      <c r="BUO15" s="378"/>
      <c r="BUP15" s="378"/>
      <c r="BUQ15" s="378"/>
      <c r="BUR15" s="378"/>
      <c r="BUS15" s="378"/>
      <c r="BUT15" s="378"/>
      <c r="BUU15" s="378"/>
      <c r="BUV15" s="378"/>
      <c r="BUW15" s="378"/>
      <c r="BUX15" s="378"/>
      <c r="BUY15" s="378"/>
      <c r="BUZ15" s="378"/>
      <c r="BVA15" s="378"/>
      <c r="BVB15" s="378"/>
      <c r="BVC15" s="378"/>
      <c r="BVD15" s="378"/>
      <c r="BVE15" s="378"/>
      <c r="BVF15" s="378"/>
      <c r="BVG15" s="378"/>
      <c r="BVH15" s="378"/>
      <c r="BVI15" s="378"/>
      <c r="BVJ15" s="378"/>
      <c r="BVK15" s="378"/>
      <c r="BVL15" s="378"/>
      <c r="BVM15" s="378"/>
      <c r="BVN15" s="378"/>
      <c r="BVO15" s="378"/>
      <c r="BVP15" s="378"/>
      <c r="BVQ15" s="378"/>
      <c r="BVR15" s="378"/>
      <c r="BVS15" s="378"/>
      <c r="BVT15" s="378"/>
      <c r="BVU15" s="378"/>
      <c r="BVV15" s="378"/>
      <c r="BVW15" s="378"/>
      <c r="BVX15" s="378"/>
      <c r="BVY15" s="378"/>
      <c r="BVZ15" s="378"/>
      <c r="BWA15" s="378"/>
      <c r="BWB15" s="378"/>
      <c r="BWC15" s="378"/>
      <c r="BWD15" s="378"/>
      <c r="BWE15" s="378"/>
      <c r="BWF15" s="378"/>
      <c r="BWG15" s="378"/>
      <c r="BWH15" s="378"/>
      <c r="BWI15" s="378"/>
      <c r="BWJ15" s="378"/>
      <c r="BWK15" s="378"/>
      <c r="BWL15" s="378"/>
      <c r="BWM15" s="378"/>
      <c r="BWN15" s="378"/>
      <c r="BWO15" s="378"/>
      <c r="BWP15" s="378"/>
      <c r="BWQ15" s="378"/>
      <c r="BWR15" s="378"/>
      <c r="BWS15" s="378"/>
      <c r="BWT15" s="378"/>
      <c r="BWU15" s="378"/>
      <c r="BWV15" s="378"/>
      <c r="BWW15" s="378"/>
      <c r="BWX15" s="378"/>
      <c r="BWY15" s="378"/>
      <c r="BWZ15" s="378"/>
      <c r="BXA15" s="378"/>
      <c r="BXB15" s="378"/>
      <c r="BXC15" s="378"/>
      <c r="BXD15" s="378"/>
      <c r="BXE15" s="378"/>
      <c r="BXF15" s="378"/>
      <c r="BXG15" s="378"/>
      <c r="BXH15" s="378"/>
      <c r="BXI15" s="378"/>
      <c r="BXJ15" s="378"/>
      <c r="BXK15" s="378"/>
      <c r="BXL15" s="378"/>
      <c r="BXM15" s="378"/>
      <c r="BXN15" s="378"/>
      <c r="BXO15" s="378"/>
      <c r="BXP15" s="378"/>
      <c r="BXQ15" s="378"/>
      <c r="BXR15" s="378"/>
      <c r="BXS15" s="378"/>
      <c r="BXT15" s="378"/>
      <c r="BXU15" s="378"/>
      <c r="BXV15" s="378"/>
      <c r="BXW15" s="378"/>
      <c r="BXX15" s="378"/>
      <c r="BXY15" s="378"/>
      <c r="BXZ15" s="378"/>
      <c r="BYA15" s="378"/>
      <c r="BYB15" s="378"/>
      <c r="BYC15" s="378"/>
      <c r="BYD15" s="378"/>
      <c r="BYE15" s="378"/>
      <c r="BYF15" s="378"/>
      <c r="BYG15" s="378"/>
      <c r="BYH15" s="378"/>
      <c r="BYI15" s="378"/>
      <c r="BYJ15" s="378"/>
      <c r="BYK15" s="378"/>
      <c r="BYL15" s="378"/>
      <c r="BYM15" s="378"/>
      <c r="BYN15" s="378"/>
      <c r="BYO15" s="378"/>
      <c r="BYP15" s="378"/>
      <c r="BYQ15" s="378"/>
      <c r="BYR15" s="378"/>
      <c r="BYS15" s="378"/>
      <c r="BYT15" s="378"/>
      <c r="BYU15" s="378"/>
      <c r="BYV15" s="378"/>
      <c r="BYW15" s="378"/>
      <c r="BYX15" s="378"/>
      <c r="BYY15" s="378"/>
      <c r="BYZ15" s="378"/>
      <c r="BZA15" s="378"/>
      <c r="BZB15" s="378"/>
      <c r="BZC15" s="378"/>
      <c r="BZD15" s="378"/>
      <c r="BZE15" s="378"/>
      <c r="BZF15" s="378"/>
      <c r="BZG15" s="378"/>
      <c r="BZH15" s="378"/>
      <c r="BZI15" s="378"/>
      <c r="BZJ15" s="378"/>
      <c r="BZK15" s="378"/>
      <c r="BZL15" s="378"/>
      <c r="BZM15" s="378"/>
      <c r="BZN15" s="378"/>
      <c r="BZO15" s="378"/>
      <c r="BZP15" s="378"/>
      <c r="BZQ15" s="378"/>
      <c r="BZR15" s="378"/>
      <c r="BZS15" s="378"/>
      <c r="BZT15" s="378"/>
      <c r="BZU15" s="378"/>
      <c r="BZV15" s="378"/>
      <c r="BZW15" s="378"/>
      <c r="BZX15" s="378"/>
      <c r="BZY15" s="378"/>
      <c r="BZZ15" s="378"/>
      <c r="CAA15" s="378"/>
      <c r="CAB15" s="378"/>
      <c r="CAC15" s="378"/>
      <c r="CAD15" s="378"/>
      <c r="CAE15" s="378"/>
      <c r="CAF15" s="378"/>
      <c r="CAG15" s="378"/>
      <c r="CAH15" s="378"/>
      <c r="CAI15" s="378"/>
      <c r="CAJ15" s="378"/>
      <c r="CAK15" s="378"/>
      <c r="CAL15" s="378"/>
      <c r="CAM15" s="378"/>
      <c r="CAN15" s="378"/>
      <c r="CAO15" s="378"/>
      <c r="CAP15" s="378"/>
      <c r="CAQ15" s="378"/>
      <c r="CAR15" s="378"/>
      <c r="CAS15" s="378"/>
      <c r="CAT15" s="378"/>
      <c r="CAU15" s="378"/>
      <c r="CAV15" s="378"/>
      <c r="CAW15" s="378"/>
      <c r="CAX15" s="378"/>
      <c r="CAY15" s="378"/>
      <c r="CAZ15" s="378"/>
      <c r="CBA15" s="378"/>
      <c r="CBB15" s="378"/>
      <c r="CBC15" s="378"/>
      <c r="CBD15" s="378"/>
      <c r="CBE15" s="378"/>
      <c r="CBF15" s="378"/>
      <c r="CBG15" s="378"/>
      <c r="CBH15" s="378"/>
      <c r="CBI15" s="378"/>
      <c r="CBJ15" s="378"/>
      <c r="CBK15" s="378"/>
      <c r="CBL15" s="378"/>
      <c r="CBM15" s="378"/>
      <c r="CBN15" s="378"/>
      <c r="CBO15" s="378"/>
      <c r="CBP15" s="378"/>
      <c r="CBQ15" s="378"/>
      <c r="CBR15" s="378"/>
      <c r="CBS15" s="378"/>
      <c r="CBT15" s="378"/>
      <c r="CBU15" s="378"/>
      <c r="CBV15" s="378"/>
      <c r="CBW15" s="378"/>
      <c r="CBX15" s="378"/>
      <c r="CBY15" s="378"/>
      <c r="CBZ15" s="378"/>
      <c r="CCA15" s="378"/>
      <c r="CCB15" s="378"/>
      <c r="CCC15" s="378"/>
      <c r="CCD15" s="378"/>
      <c r="CCE15" s="378"/>
      <c r="CCF15" s="378"/>
      <c r="CCG15" s="378"/>
      <c r="CCH15" s="378"/>
      <c r="CCI15" s="378"/>
      <c r="CCJ15" s="378"/>
      <c r="CCK15" s="378"/>
      <c r="CCL15" s="378"/>
      <c r="CCM15" s="378"/>
      <c r="CCN15" s="378"/>
      <c r="CCO15" s="378"/>
      <c r="CCP15" s="378"/>
      <c r="CCQ15" s="378"/>
      <c r="CCR15" s="378"/>
      <c r="CCS15" s="378"/>
      <c r="CCT15" s="378"/>
      <c r="CCU15" s="378"/>
      <c r="CCV15" s="378"/>
      <c r="CCW15" s="378"/>
      <c r="CCX15" s="378"/>
      <c r="CCY15" s="378"/>
      <c r="CCZ15" s="378"/>
      <c r="CDA15" s="378"/>
      <c r="CDB15" s="378"/>
      <c r="CDC15" s="378"/>
      <c r="CDD15" s="378"/>
      <c r="CDE15" s="378"/>
      <c r="CDF15" s="378"/>
      <c r="CDG15" s="378"/>
      <c r="CDH15" s="378"/>
      <c r="CDI15" s="378"/>
      <c r="CDJ15" s="378"/>
      <c r="CDK15" s="378"/>
      <c r="CDL15" s="378"/>
      <c r="CDM15" s="378"/>
      <c r="CDN15" s="378"/>
      <c r="CDO15" s="378"/>
      <c r="CDP15" s="378"/>
      <c r="CDQ15" s="378"/>
      <c r="CDR15" s="378"/>
      <c r="CDS15" s="378"/>
      <c r="CDT15" s="378"/>
      <c r="CDU15" s="378"/>
      <c r="CDV15" s="378"/>
      <c r="CDW15" s="378"/>
      <c r="CDX15" s="378"/>
      <c r="CDY15" s="378"/>
      <c r="CDZ15" s="378"/>
      <c r="CEA15" s="378"/>
      <c r="CEB15" s="378"/>
      <c r="CEC15" s="378"/>
      <c r="CED15" s="378"/>
      <c r="CEE15" s="378"/>
      <c r="CEF15" s="378"/>
      <c r="CEG15" s="378"/>
      <c r="CEH15" s="378"/>
      <c r="CEI15" s="378"/>
      <c r="CEJ15" s="378"/>
      <c r="CEK15" s="378"/>
      <c r="CEL15" s="378"/>
      <c r="CEM15" s="378"/>
      <c r="CEN15" s="378"/>
      <c r="CEO15" s="378"/>
      <c r="CEP15" s="378"/>
      <c r="CEQ15" s="378"/>
      <c r="CER15" s="378"/>
      <c r="CES15" s="378"/>
      <c r="CET15" s="378"/>
      <c r="CEU15" s="378"/>
      <c r="CEV15" s="378"/>
      <c r="CEW15" s="378"/>
      <c r="CEX15" s="378"/>
      <c r="CEY15" s="378"/>
      <c r="CEZ15" s="378"/>
      <c r="CFA15" s="378"/>
      <c r="CFB15" s="378"/>
      <c r="CFC15" s="378"/>
      <c r="CFD15" s="378"/>
      <c r="CFE15" s="378"/>
      <c r="CFF15" s="378"/>
      <c r="CFG15" s="378"/>
      <c r="CFH15" s="378"/>
      <c r="CFI15" s="378"/>
      <c r="CFJ15" s="378"/>
      <c r="CFK15" s="378"/>
      <c r="CFL15" s="378"/>
      <c r="CFM15" s="378"/>
      <c r="CFN15" s="378"/>
      <c r="CFO15" s="378"/>
      <c r="CFP15" s="378"/>
      <c r="CFQ15" s="378"/>
      <c r="CFR15" s="378"/>
      <c r="CFS15" s="378"/>
      <c r="CFT15" s="378"/>
      <c r="CFU15" s="378"/>
      <c r="CFV15" s="378"/>
      <c r="CFW15" s="378"/>
      <c r="CFX15" s="378"/>
      <c r="CFY15" s="378"/>
      <c r="CFZ15" s="378"/>
      <c r="CGA15" s="378"/>
      <c r="CGB15" s="378"/>
      <c r="CGC15" s="378"/>
      <c r="CGD15" s="378"/>
      <c r="CGE15" s="378"/>
      <c r="CGF15" s="378"/>
      <c r="CGG15" s="378"/>
      <c r="CGH15" s="378"/>
      <c r="CGI15" s="378"/>
      <c r="CGJ15" s="378"/>
      <c r="CGK15" s="378"/>
      <c r="CGL15" s="378"/>
      <c r="CGM15" s="378"/>
      <c r="CGN15" s="378"/>
      <c r="CGO15" s="378"/>
      <c r="CGP15" s="378"/>
      <c r="CGQ15" s="378"/>
      <c r="CGR15" s="378"/>
      <c r="CGS15" s="378"/>
      <c r="CGT15" s="378"/>
      <c r="CGU15" s="378"/>
      <c r="CGV15" s="378"/>
      <c r="CGW15" s="378"/>
      <c r="CGX15" s="378"/>
      <c r="CGY15" s="378"/>
      <c r="CGZ15" s="378"/>
      <c r="CHA15" s="378"/>
      <c r="CHB15" s="378"/>
      <c r="CHC15" s="378"/>
      <c r="CHD15" s="378"/>
      <c r="CHE15" s="378"/>
      <c r="CHF15" s="378"/>
      <c r="CHG15" s="378"/>
      <c r="CHH15" s="378"/>
      <c r="CHI15" s="378"/>
      <c r="CHJ15" s="378"/>
      <c r="CHK15" s="378"/>
      <c r="CHL15" s="378"/>
      <c r="CHM15" s="378"/>
      <c r="CHN15" s="378"/>
      <c r="CHO15" s="378"/>
      <c r="CHP15" s="378"/>
      <c r="CHQ15" s="378"/>
      <c r="CHR15" s="378"/>
      <c r="CHS15" s="378"/>
      <c r="CHT15" s="378"/>
      <c r="CHU15" s="378"/>
      <c r="CHV15" s="378"/>
      <c r="CHW15" s="378"/>
      <c r="CHX15" s="378"/>
      <c r="CHY15" s="378"/>
      <c r="CHZ15" s="378"/>
      <c r="CIA15" s="378"/>
      <c r="CIB15" s="378"/>
      <c r="CIC15" s="378"/>
      <c r="CID15" s="378"/>
      <c r="CIE15" s="378"/>
      <c r="CIF15" s="378"/>
      <c r="CIG15" s="378"/>
      <c r="CIH15" s="378"/>
      <c r="CII15" s="378"/>
      <c r="CIJ15" s="378"/>
      <c r="CIK15" s="378"/>
      <c r="CIL15" s="378"/>
      <c r="CIM15" s="378"/>
      <c r="CIN15" s="378"/>
      <c r="CIO15" s="378"/>
      <c r="CIP15" s="378"/>
      <c r="CIQ15" s="378"/>
      <c r="CIR15" s="378"/>
      <c r="CIS15" s="378"/>
      <c r="CIT15" s="378"/>
      <c r="CIU15" s="378"/>
      <c r="CIV15" s="378"/>
      <c r="CIW15" s="378"/>
      <c r="CIX15" s="378"/>
      <c r="CIY15" s="378"/>
      <c r="CIZ15" s="378"/>
      <c r="CJA15" s="378"/>
      <c r="CJB15" s="378"/>
      <c r="CJC15" s="378"/>
      <c r="CJD15" s="378"/>
      <c r="CJE15" s="378"/>
      <c r="CJF15" s="378"/>
      <c r="CJG15" s="378"/>
      <c r="CJH15" s="378"/>
      <c r="CJI15" s="378"/>
      <c r="CJJ15" s="378"/>
      <c r="CJK15" s="378"/>
      <c r="CJL15" s="378"/>
      <c r="CJM15" s="378"/>
      <c r="CJN15" s="378"/>
      <c r="CJO15" s="378"/>
      <c r="CJP15" s="378"/>
      <c r="CJQ15" s="378"/>
      <c r="CJR15" s="378"/>
      <c r="CJS15" s="378"/>
      <c r="CJT15" s="378"/>
      <c r="CJU15" s="378"/>
      <c r="CJV15" s="378"/>
      <c r="CJW15" s="378"/>
      <c r="CJX15" s="378"/>
      <c r="CJY15" s="378"/>
      <c r="CJZ15" s="378"/>
      <c r="CKA15" s="378"/>
      <c r="CKB15" s="378"/>
      <c r="CKC15" s="378"/>
      <c r="CKD15" s="378"/>
      <c r="CKE15" s="378"/>
      <c r="CKF15" s="378"/>
      <c r="CKG15" s="378"/>
      <c r="CKH15" s="378"/>
      <c r="CKI15" s="378"/>
      <c r="CKJ15" s="378"/>
      <c r="CKK15" s="378"/>
      <c r="CKL15" s="378"/>
      <c r="CKM15" s="378"/>
      <c r="CKN15" s="378"/>
      <c r="CKO15" s="378"/>
      <c r="CKP15" s="378"/>
      <c r="CKQ15" s="378"/>
      <c r="CKR15" s="378"/>
      <c r="CKS15" s="378"/>
      <c r="CKT15" s="378"/>
      <c r="CKU15" s="378"/>
      <c r="CKV15" s="378"/>
      <c r="CKW15" s="378"/>
      <c r="CKX15" s="378"/>
      <c r="CKY15" s="378"/>
      <c r="CKZ15" s="378"/>
      <c r="CLA15" s="378"/>
      <c r="CLB15" s="378"/>
      <c r="CLC15" s="378"/>
      <c r="CLD15" s="378"/>
      <c r="CLE15" s="378"/>
      <c r="CLF15" s="378"/>
      <c r="CLG15" s="378"/>
      <c r="CLH15" s="378"/>
      <c r="CLI15" s="378"/>
      <c r="CLJ15" s="378"/>
      <c r="CLK15" s="378"/>
      <c r="CLL15" s="378"/>
      <c r="CLM15" s="378"/>
      <c r="CLN15" s="378"/>
      <c r="CLO15" s="378"/>
      <c r="CLP15" s="378"/>
      <c r="CLQ15" s="378"/>
      <c r="CLR15" s="378"/>
      <c r="CLS15" s="378"/>
      <c r="CLT15" s="378"/>
      <c r="CLU15" s="378"/>
      <c r="CLV15" s="378"/>
      <c r="CLW15" s="378"/>
      <c r="CLX15" s="378"/>
      <c r="CLY15" s="378"/>
      <c r="CLZ15" s="378"/>
      <c r="CMA15" s="378"/>
      <c r="CMB15" s="378"/>
      <c r="CMC15" s="378"/>
      <c r="CMD15" s="378"/>
      <c r="CME15" s="378"/>
      <c r="CMF15" s="378"/>
      <c r="CMG15" s="378"/>
      <c r="CMH15" s="378"/>
      <c r="CMI15" s="378"/>
      <c r="CMJ15" s="378"/>
      <c r="CMK15" s="378"/>
      <c r="CML15" s="378"/>
      <c r="CMM15" s="378"/>
      <c r="CMN15" s="378"/>
      <c r="CMO15" s="378"/>
      <c r="CMP15" s="378"/>
      <c r="CMQ15" s="378"/>
      <c r="CMR15" s="378"/>
      <c r="CMS15" s="378"/>
      <c r="CMT15" s="378"/>
      <c r="CMU15" s="378"/>
      <c r="CMV15" s="378"/>
      <c r="CMW15" s="378"/>
      <c r="CMX15" s="378"/>
      <c r="CMY15" s="378"/>
      <c r="CMZ15" s="378"/>
      <c r="CNA15" s="378"/>
      <c r="CNB15" s="378"/>
      <c r="CNC15" s="378"/>
      <c r="CND15" s="378"/>
      <c r="CNE15" s="378"/>
      <c r="CNF15" s="378"/>
      <c r="CNG15" s="378"/>
      <c r="CNH15" s="378"/>
      <c r="CNI15" s="378"/>
      <c r="CNJ15" s="378"/>
      <c r="CNK15" s="378"/>
      <c r="CNL15" s="378"/>
      <c r="CNM15" s="378"/>
      <c r="CNN15" s="378"/>
      <c r="CNO15" s="378"/>
      <c r="CNP15" s="378"/>
      <c r="CNQ15" s="378"/>
      <c r="CNR15" s="378"/>
      <c r="CNS15" s="378"/>
      <c r="CNT15" s="378"/>
      <c r="CNU15" s="378"/>
      <c r="CNV15" s="378"/>
      <c r="CNW15" s="378"/>
      <c r="CNX15" s="378"/>
      <c r="CNY15" s="378"/>
      <c r="CNZ15" s="378"/>
      <c r="COA15" s="378"/>
      <c r="COB15" s="378"/>
      <c r="COC15" s="378"/>
      <c r="COD15" s="378"/>
      <c r="COE15" s="378"/>
      <c r="COF15" s="378"/>
      <c r="COG15" s="378"/>
      <c r="COH15" s="378"/>
      <c r="COI15" s="378"/>
      <c r="COJ15" s="378"/>
      <c r="COK15" s="378"/>
      <c r="COL15" s="378"/>
      <c r="COM15" s="378"/>
      <c r="CON15" s="378"/>
      <c r="COO15" s="378"/>
      <c r="COP15" s="378"/>
      <c r="COQ15" s="378"/>
      <c r="COR15" s="378"/>
      <c r="COS15" s="378"/>
      <c r="COT15" s="378"/>
      <c r="COU15" s="378"/>
      <c r="COV15" s="378"/>
      <c r="COW15" s="378"/>
      <c r="COX15" s="378"/>
      <c r="COY15" s="378"/>
      <c r="COZ15" s="378"/>
      <c r="CPA15" s="378"/>
      <c r="CPB15" s="378"/>
      <c r="CPC15" s="378"/>
      <c r="CPD15" s="378"/>
      <c r="CPE15" s="378"/>
      <c r="CPF15" s="378"/>
      <c r="CPG15" s="378"/>
      <c r="CPH15" s="378"/>
      <c r="CPI15" s="378"/>
      <c r="CPJ15" s="378"/>
      <c r="CPK15" s="378"/>
      <c r="CPL15" s="378"/>
      <c r="CPM15" s="378"/>
      <c r="CPN15" s="378"/>
      <c r="CPO15" s="378"/>
      <c r="CPP15" s="378"/>
      <c r="CPQ15" s="378"/>
      <c r="CPR15" s="378"/>
      <c r="CPS15" s="378"/>
      <c r="CPT15" s="378"/>
      <c r="CPU15" s="378"/>
      <c r="CPV15" s="378"/>
      <c r="CPW15" s="378"/>
      <c r="CPX15" s="378"/>
      <c r="CPY15" s="378"/>
      <c r="CPZ15" s="378"/>
      <c r="CQA15" s="378"/>
      <c r="CQB15" s="378"/>
      <c r="CQC15" s="378"/>
      <c r="CQD15" s="378"/>
      <c r="CQE15" s="378"/>
      <c r="CQF15" s="378"/>
      <c r="CQG15" s="378"/>
      <c r="CQH15" s="378"/>
      <c r="CQI15" s="378"/>
      <c r="CQJ15" s="378"/>
      <c r="CQK15" s="378"/>
      <c r="CQL15" s="378"/>
      <c r="CQM15" s="378"/>
      <c r="CQN15" s="378"/>
      <c r="CQO15" s="378"/>
      <c r="CQP15" s="378"/>
      <c r="CQQ15" s="378"/>
      <c r="CQR15" s="378"/>
      <c r="CQS15" s="378"/>
      <c r="CQT15" s="378"/>
      <c r="CQU15" s="378"/>
      <c r="CQV15" s="378"/>
      <c r="CQW15" s="378"/>
      <c r="CQX15" s="378"/>
      <c r="CQY15" s="378"/>
      <c r="CQZ15" s="378"/>
      <c r="CRA15" s="378"/>
      <c r="CRB15" s="378"/>
      <c r="CRC15" s="378"/>
      <c r="CRD15" s="378"/>
      <c r="CRE15" s="378"/>
      <c r="CRF15" s="378"/>
      <c r="CRG15" s="378"/>
      <c r="CRH15" s="378"/>
      <c r="CRI15" s="378"/>
      <c r="CRJ15" s="378"/>
      <c r="CRK15" s="378"/>
      <c r="CRL15" s="378"/>
      <c r="CRM15" s="378"/>
      <c r="CRN15" s="378"/>
      <c r="CRO15" s="378"/>
      <c r="CRP15" s="378"/>
      <c r="CRQ15" s="378"/>
      <c r="CRR15" s="378"/>
      <c r="CRS15" s="378"/>
      <c r="CRT15" s="378"/>
      <c r="CRU15" s="378"/>
      <c r="CRV15" s="378"/>
      <c r="CRW15" s="378"/>
      <c r="CRX15" s="378"/>
      <c r="CRY15" s="378"/>
      <c r="CRZ15" s="378"/>
      <c r="CSA15" s="378"/>
      <c r="CSB15" s="378"/>
      <c r="CSC15" s="378"/>
      <c r="CSD15" s="378"/>
      <c r="CSE15" s="378"/>
      <c r="CSF15" s="378"/>
      <c r="CSG15" s="378"/>
      <c r="CSH15" s="378"/>
      <c r="CSI15" s="378"/>
      <c r="CSJ15" s="378"/>
      <c r="CSK15" s="378"/>
      <c r="CSL15" s="378"/>
      <c r="CSM15" s="378"/>
      <c r="CSN15" s="378"/>
      <c r="CSO15" s="378"/>
      <c r="CSP15" s="378"/>
      <c r="CSQ15" s="378"/>
      <c r="CSR15" s="378"/>
      <c r="CSS15" s="378"/>
      <c r="CST15" s="378"/>
      <c r="CSU15" s="378"/>
      <c r="CSV15" s="378"/>
      <c r="CSW15" s="378"/>
      <c r="CSX15" s="378"/>
      <c r="CSY15" s="378"/>
      <c r="CSZ15" s="378"/>
      <c r="CTA15" s="378"/>
      <c r="CTB15" s="378"/>
      <c r="CTC15" s="378"/>
      <c r="CTD15" s="378"/>
      <c r="CTE15" s="378"/>
      <c r="CTF15" s="378"/>
      <c r="CTG15" s="378"/>
      <c r="CTH15" s="378"/>
      <c r="CTI15" s="378"/>
      <c r="CTJ15" s="378"/>
      <c r="CTK15" s="378"/>
      <c r="CTL15" s="378"/>
      <c r="CTM15" s="378"/>
      <c r="CTN15" s="378"/>
      <c r="CTO15" s="378"/>
      <c r="CTP15" s="378"/>
      <c r="CTQ15" s="378"/>
      <c r="CTR15" s="378"/>
      <c r="CTS15" s="378"/>
      <c r="CTT15" s="378"/>
      <c r="CTU15" s="378"/>
      <c r="CTV15" s="378"/>
      <c r="CTW15" s="378"/>
      <c r="CTX15" s="378"/>
      <c r="CTY15" s="378"/>
      <c r="CTZ15" s="378"/>
      <c r="CUA15" s="378"/>
      <c r="CUB15" s="378"/>
      <c r="CUC15" s="378"/>
      <c r="CUD15" s="378"/>
      <c r="CUE15" s="378"/>
      <c r="CUF15" s="378"/>
      <c r="CUG15" s="378"/>
      <c r="CUH15" s="378"/>
      <c r="CUI15" s="378"/>
      <c r="CUJ15" s="378"/>
      <c r="CUK15" s="378"/>
      <c r="CUL15" s="378"/>
      <c r="CUM15" s="378"/>
      <c r="CUN15" s="378"/>
      <c r="CUO15" s="378"/>
      <c r="CUP15" s="378"/>
      <c r="CUQ15" s="378"/>
      <c r="CUR15" s="378"/>
      <c r="CUS15" s="378"/>
      <c r="CUT15" s="378"/>
      <c r="CUU15" s="378"/>
      <c r="CUV15" s="378"/>
      <c r="CUW15" s="378"/>
      <c r="CUX15" s="378"/>
      <c r="CUY15" s="378"/>
      <c r="CUZ15" s="378"/>
      <c r="CVA15" s="378"/>
      <c r="CVB15" s="378"/>
      <c r="CVC15" s="378"/>
      <c r="CVD15" s="378"/>
      <c r="CVE15" s="378"/>
      <c r="CVF15" s="378"/>
      <c r="CVG15" s="378"/>
      <c r="CVH15" s="378"/>
      <c r="CVI15" s="378"/>
      <c r="CVJ15" s="378"/>
      <c r="CVK15" s="378"/>
      <c r="CVL15" s="378"/>
      <c r="CVM15" s="378"/>
      <c r="CVN15" s="378"/>
      <c r="CVO15" s="378"/>
      <c r="CVP15" s="378"/>
      <c r="CVQ15" s="378"/>
      <c r="CVR15" s="378"/>
      <c r="CVS15" s="378"/>
      <c r="CVT15" s="378"/>
      <c r="CVU15" s="378"/>
      <c r="CVV15" s="378"/>
      <c r="CVW15" s="378"/>
      <c r="CVX15" s="378"/>
      <c r="CVY15" s="378"/>
      <c r="CVZ15" s="378"/>
      <c r="CWA15" s="378"/>
      <c r="CWB15" s="378"/>
      <c r="CWC15" s="378"/>
      <c r="CWD15" s="378"/>
      <c r="CWE15" s="378"/>
      <c r="CWF15" s="378"/>
      <c r="CWG15" s="378"/>
      <c r="CWH15" s="378"/>
      <c r="CWI15" s="378"/>
      <c r="CWJ15" s="378"/>
      <c r="CWK15" s="378"/>
      <c r="CWL15" s="378"/>
      <c r="CWM15" s="378"/>
      <c r="CWN15" s="378"/>
      <c r="CWO15" s="378"/>
      <c r="CWP15" s="378"/>
      <c r="CWQ15" s="378"/>
      <c r="CWR15" s="378"/>
      <c r="CWS15" s="378"/>
      <c r="CWT15" s="378"/>
      <c r="CWU15" s="378"/>
      <c r="CWV15" s="378"/>
      <c r="CWW15" s="378"/>
      <c r="CWX15" s="378"/>
      <c r="CWY15" s="378"/>
      <c r="CWZ15" s="378"/>
      <c r="CXA15" s="378"/>
      <c r="CXB15" s="378"/>
      <c r="CXC15" s="378"/>
      <c r="CXD15" s="378"/>
      <c r="CXE15" s="378"/>
      <c r="CXF15" s="378"/>
      <c r="CXG15" s="378"/>
      <c r="CXH15" s="378"/>
      <c r="CXI15" s="378"/>
      <c r="CXJ15" s="378"/>
      <c r="CXK15" s="378"/>
      <c r="CXL15" s="378"/>
      <c r="CXM15" s="378"/>
      <c r="CXN15" s="378"/>
      <c r="CXO15" s="378"/>
      <c r="CXP15" s="378"/>
      <c r="CXQ15" s="378"/>
      <c r="CXR15" s="378"/>
      <c r="CXS15" s="378"/>
      <c r="CXT15" s="378"/>
      <c r="CXU15" s="378"/>
      <c r="CXV15" s="378"/>
      <c r="CXW15" s="378"/>
      <c r="CXX15" s="378"/>
      <c r="CXY15" s="378"/>
      <c r="CXZ15" s="378"/>
      <c r="CYA15" s="378"/>
      <c r="CYB15" s="378"/>
      <c r="CYC15" s="378"/>
      <c r="CYD15" s="378"/>
      <c r="CYE15" s="378"/>
      <c r="CYF15" s="378"/>
      <c r="CYG15" s="378"/>
      <c r="CYH15" s="378"/>
      <c r="CYI15" s="378"/>
      <c r="CYJ15" s="378"/>
      <c r="CYK15" s="378"/>
      <c r="CYL15" s="378"/>
      <c r="CYM15" s="378"/>
      <c r="CYN15" s="378"/>
      <c r="CYO15" s="378"/>
      <c r="CYP15" s="378"/>
      <c r="CYQ15" s="378"/>
      <c r="CYR15" s="378"/>
      <c r="CYS15" s="378"/>
      <c r="CYT15" s="378"/>
      <c r="CYU15" s="378"/>
      <c r="CYV15" s="378"/>
      <c r="CYW15" s="378"/>
      <c r="CYX15" s="378"/>
      <c r="CYY15" s="378"/>
      <c r="CYZ15" s="378"/>
      <c r="CZA15" s="378"/>
      <c r="CZB15" s="378"/>
      <c r="CZC15" s="378"/>
      <c r="CZD15" s="378"/>
      <c r="CZE15" s="378"/>
      <c r="CZF15" s="378"/>
      <c r="CZG15" s="378"/>
      <c r="CZH15" s="378"/>
      <c r="CZI15" s="378"/>
      <c r="CZJ15" s="378"/>
      <c r="CZK15" s="378"/>
      <c r="CZL15" s="378"/>
      <c r="CZM15" s="378"/>
      <c r="CZN15" s="378"/>
      <c r="CZO15" s="378"/>
      <c r="CZP15" s="378"/>
      <c r="CZQ15" s="378"/>
      <c r="CZR15" s="378"/>
      <c r="CZS15" s="378"/>
      <c r="CZT15" s="378"/>
      <c r="CZU15" s="378"/>
      <c r="CZV15" s="378"/>
      <c r="CZW15" s="378"/>
      <c r="CZX15" s="378"/>
      <c r="CZY15" s="378"/>
      <c r="CZZ15" s="378"/>
      <c r="DAA15" s="378"/>
      <c r="DAB15" s="378"/>
      <c r="DAC15" s="378"/>
      <c r="DAD15" s="378"/>
      <c r="DAE15" s="378"/>
      <c r="DAF15" s="378"/>
      <c r="DAG15" s="378"/>
      <c r="DAH15" s="378"/>
      <c r="DAI15" s="378"/>
      <c r="DAJ15" s="378"/>
      <c r="DAK15" s="378"/>
      <c r="DAL15" s="378"/>
      <c r="DAM15" s="378"/>
      <c r="DAN15" s="378"/>
      <c r="DAO15" s="378"/>
      <c r="DAP15" s="378"/>
      <c r="DAQ15" s="378"/>
      <c r="DAR15" s="378"/>
      <c r="DAS15" s="378"/>
      <c r="DAT15" s="378"/>
      <c r="DAU15" s="378"/>
      <c r="DAV15" s="378"/>
      <c r="DAW15" s="378"/>
      <c r="DAX15" s="378"/>
      <c r="DAY15" s="378"/>
      <c r="DAZ15" s="378"/>
      <c r="DBA15" s="378"/>
      <c r="DBB15" s="378"/>
      <c r="DBC15" s="378"/>
      <c r="DBD15" s="378"/>
      <c r="DBE15" s="378"/>
      <c r="DBF15" s="378"/>
      <c r="DBG15" s="378"/>
      <c r="DBH15" s="378"/>
      <c r="DBI15" s="378"/>
      <c r="DBJ15" s="378"/>
      <c r="DBK15" s="378"/>
      <c r="DBL15" s="378"/>
      <c r="DBM15" s="378"/>
      <c r="DBN15" s="378"/>
      <c r="DBO15" s="378"/>
      <c r="DBP15" s="378"/>
      <c r="DBQ15" s="378"/>
      <c r="DBR15" s="378"/>
      <c r="DBS15" s="378"/>
      <c r="DBT15" s="378"/>
      <c r="DBU15" s="378"/>
      <c r="DBV15" s="378"/>
      <c r="DBW15" s="378"/>
      <c r="DBX15" s="378"/>
      <c r="DBY15" s="378"/>
      <c r="DBZ15" s="378"/>
      <c r="DCA15" s="378"/>
      <c r="DCB15" s="378"/>
      <c r="DCC15" s="378"/>
      <c r="DCD15" s="378"/>
      <c r="DCE15" s="378"/>
      <c r="DCF15" s="378"/>
      <c r="DCG15" s="378"/>
      <c r="DCH15" s="378"/>
      <c r="DCI15" s="378"/>
      <c r="DCJ15" s="378"/>
      <c r="DCK15" s="378"/>
      <c r="DCL15" s="378"/>
      <c r="DCM15" s="378"/>
      <c r="DCN15" s="378"/>
      <c r="DCO15" s="378"/>
      <c r="DCP15" s="378"/>
      <c r="DCQ15" s="378"/>
      <c r="DCR15" s="378"/>
      <c r="DCS15" s="378"/>
      <c r="DCT15" s="378"/>
      <c r="DCU15" s="378"/>
      <c r="DCV15" s="378"/>
      <c r="DCW15" s="378"/>
      <c r="DCX15" s="378"/>
      <c r="DCY15" s="378"/>
      <c r="DCZ15" s="378"/>
      <c r="DDA15" s="378"/>
      <c r="DDB15" s="378"/>
      <c r="DDC15" s="378"/>
      <c r="DDD15" s="378"/>
      <c r="DDE15" s="378"/>
      <c r="DDF15" s="378"/>
      <c r="DDG15" s="378"/>
      <c r="DDH15" s="378"/>
      <c r="DDI15" s="378"/>
      <c r="DDJ15" s="378"/>
      <c r="DDK15" s="378"/>
      <c r="DDL15" s="378"/>
      <c r="DDM15" s="378"/>
      <c r="DDN15" s="378"/>
      <c r="DDO15" s="378"/>
      <c r="DDP15" s="378"/>
      <c r="DDQ15" s="378"/>
      <c r="DDR15" s="378"/>
      <c r="DDS15" s="378"/>
      <c r="DDT15" s="378"/>
      <c r="DDU15" s="378"/>
      <c r="DDV15" s="378"/>
      <c r="DDW15" s="378"/>
      <c r="DDX15" s="378"/>
      <c r="DDY15" s="378"/>
      <c r="DDZ15" s="378"/>
      <c r="DEA15" s="378"/>
      <c r="DEB15" s="378"/>
      <c r="DEC15" s="378"/>
      <c r="DED15" s="378"/>
      <c r="DEE15" s="378"/>
      <c r="DEF15" s="378"/>
      <c r="DEG15" s="378"/>
      <c r="DEH15" s="378"/>
      <c r="DEI15" s="378"/>
      <c r="DEJ15" s="378"/>
      <c r="DEK15" s="378"/>
      <c r="DEL15" s="378"/>
      <c r="DEM15" s="378"/>
      <c r="DEN15" s="378"/>
      <c r="DEO15" s="378"/>
      <c r="DEP15" s="378"/>
      <c r="DEQ15" s="378"/>
      <c r="DER15" s="378"/>
      <c r="DES15" s="378"/>
      <c r="DET15" s="378"/>
      <c r="DEU15" s="378"/>
      <c r="DEV15" s="378"/>
      <c r="DEW15" s="378"/>
      <c r="DEX15" s="378"/>
      <c r="DEY15" s="378"/>
      <c r="DEZ15" s="378"/>
      <c r="DFA15" s="378"/>
      <c r="DFB15" s="378"/>
      <c r="DFC15" s="378"/>
      <c r="DFD15" s="378"/>
      <c r="DFE15" s="378"/>
      <c r="DFF15" s="378"/>
      <c r="DFG15" s="378"/>
      <c r="DFH15" s="378"/>
      <c r="DFI15" s="378"/>
      <c r="DFJ15" s="378"/>
      <c r="DFK15" s="378"/>
      <c r="DFL15" s="378"/>
      <c r="DFM15" s="378"/>
      <c r="DFN15" s="378"/>
      <c r="DFO15" s="378"/>
      <c r="DFP15" s="378"/>
      <c r="DFQ15" s="378"/>
      <c r="DFR15" s="378"/>
      <c r="DFS15" s="378"/>
      <c r="DFT15" s="378"/>
      <c r="DFU15" s="378"/>
      <c r="DFV15" s="378"/>
      <c r="DFW15" s="378"/>
      <c r="DFX15" s="378"/>
      <c r="DFY15" s="378"/>
      <c r="DFZ15" s="378"/>
      <c r="DGA15" s="378"/>
      <c r="DGB15" s="378"/>
      <c r="DGC15" s="378"/>
      <c r="DGD15" s="378"/>
      <c r="DGE15" s="378"/>
      <c r="DGF15" s="378"/>
      <c r="DGG15" s="378"/>
      <c r="DGH15" s="378"/>
      <c r="DGI15" s="378"/>
      <c r="DGJ15" s="378"/>
      <c r="DGK15" s="378"/>
      <c r="DGL15" s="378"/>
      <c r="DGM15" s="378"/>
      <c r="DGN15" s="378"/>
      <c r="DGO15" s="378"/>
      <c r="DGP15" s="378"/>
      <c r="DGQ15" s="378"/>
      <c r="DGR15" s="378"/>
      <c r="DGS15" s="378"/>
      <c r="DGT15" s="378"/>
      <c r="DGU15" s="378"/>
      <c r="DGV15" s="378"/>
      <c r="DGW15" s="378"/>
      <c r="DGX15" s="378"/>
      <c r="DGY15" s="378"/>
      <c r="DGZ15" s="378"/>
      <c r="DHA15" s="378"/>
      <c r="DHB15" s="378"/>
      <c r="DHC15" s="378"/>
      <c r="DHD15" s="378"/>
      <c r="DHE15" s="378"/>
      <c r="DHF15" s="378"/>
      <c r="DHG15" s="378"/>
      <c r="DHH15" s="378"/>
      <c r="DHI15" s="378"/>
      <c r="DHJ15" s="378"/>
      <c r="DHK15" s="378"/>
      <c r="DHL15" s="378"/>
      <c r="DHM15" s="378"/>
      <c r="DHN15" s="378"/>
      <c r="DHO15" s="378"/>
      <c r="DHP15" s="378"/>
      <c r="DHQ15" s="378"/>
      <c r="DHR15" s="378"/>
      <c r="DHS15" s="378"/>
      <c r="DHT15" s="378"/>
      <c r="DHU15" s="378"/>
      <c r="DHV15" s="378"/>
      <c r="DHW15" s="378"/>
      <c r="DHX15" s="378"/>
      <c r="DHY15" s="378"/>
      <c r="DHZ15" s="378"/>
      <c r="DIA15" s="378"/>
      <c r="DIB15" s="378"/>
      <c r="DIC15" s="378"/>
      <c r="DID15" s="378"/>
      <c r="DIE15" s="378"/>
      <c r="DIF15" s="378"/>
      <c r="DIG15" s="378"/>
      <c r="DIH15" s="378"/>
      <c r="DII15" s="378"/>
      <c r="DIJ15" s="378"/>
      <c r="DIK15" s="378"/>
      <c r="DIL15" s="378"/>
      <c r="DIM15" s="378"/>
      <c r="DIN15" s="378"/>
      <c r="DIO15" s="378"/>
      <c r="DIP15" s="378"/>
      <c r="DIQ15" s="378"/>
      <c r="DIR15" s="378"/>
      <c r="DIS15" s="378"/>
      <c r="DIT15" s="378"/>
      <c r="DIU15" s="378"/>
      <c r="DIV15" s="378"/>
      <c r="DIW15" s="378"/>
      <c r="DIX15" s="378"/>
      <c r="DIY15" s="378"/>
      <c r="DIZ15" s="378"/>
      <c r="DJA15" s="378"/>
      <c r="DJB15" s="378"/>
      <c r="DJC15" s="378"/>
      <c r="DJD15" s="378"/>
      <c r="DJE15" s="378"/>
      <c r="DJF15" s="378"/>
      <c r="DJG15" s="378"/>
      <c r="DJH15" s="378"/>
      <c r="DJI15" s="378"/>
      <c r="DJJ15" s="378"/>
      <c r="DJK15" s="378"/>
      <c r="DJL15" s="378"/>
      <c r="DJM15" s="378"/>
      <c r="DJN15" s="378"/>
      <c r="DJO15" s="378"/>
      <c r="DJP15" s="378"/>
      <c r="DJQ15" s="378"/>
      <c r="DJR15" s="378"/>
      <c r="DJS15" s="378"/>
      <c r="DJT15" s="378"/>
      <c r="DJU15" s="378"/>
      <c r="DJV15" s="378"/>
      <c r="DJW15" s="378"/>
      <c r="DJX15" s="378"/>
      <c r="DJY15" s="378"/>
      <c r="DJZ15" s="378"/>
      <c r="DKA15" s="378"/>
      <c r="DKB15" s="378"/>
      <c r="DKC15" s="378"/>
      <c r="DKD15" s="378"/>
      <c r="DKE15" s="378"/>
      <c r="DKF15" s="378"/>
      <c r="DKG15" s="378"/>
      <c r="DKH15" s="378"/>
      <c r="DKI15" s="378"/>
      <c r="DKJ15" s="378"/>
      <c r="DKK15" s="378"/>
      <c r="DKL15" s="378"/>
      <c r="DKM15" s="378"/>
      <c r="DKN15" s="378"/>
      <c r="DKO15" s="378"/>
      <c r="DKP15" s="378"/>
      <c r="DKQ15" s="378"/>
      <c r="DKR15" s="378"/>
      <c r="DKS15" s="378"/>
      <c r="DKT15" s="378"/>
      <c r="DKU15" s="378"/>
      <c r="DKV15" s="378"/>
      <c r="DKW15" s="378"/>
      <c r="DKX15" s="378"/>
      <c r="DKY15" s="378"/>
      <c r="DKZ15" s="378"/>
      <c r="DLA15" s="378"/>
      <c r="DLB15" s="378"/>
      <c r="DLC15" s="378"/>
      <c r="DLD15" s="378"/>
      <c r="DLE15" s="378"/>
      <c r="DLF15" s="378"/>
      <c r="DLG15" s="378"/>
      <c r="DLH15" s="378"/>
      <c r="DLI15" s="378"/>
      <c r="DLJ15" s="378"/>
      <c r="DLK15" s="378"/>
      <c r="DLL15" s="378"/>
      <c r="DLM15" s="378"/>
      <c r="DLN15" s="378"/>
      <c r="DLO15" s="378"/>
      <c r="DLP15" s="378"/>
      <c r="DLQ15" s="378"/>
      <c r="DLR15" s="378"/>
      <c r="DLS15" s="378"/>
      <c r="DLT15" s="378"/>
      <c r="DLU15" s="378"/>
      <c r="DLV15" s="378"/>
      <c r="DLW15" s="378"/>
      <c r="DLX15" s="378"/>
      <c r="DLY15" s="378"/>
      <c r="DLZ15" s="378"/>
      <c r="DMA15" s="378"/>
      <c r="DMB15" s="378"/>
      <c r="DMC15" s="378"/>
      <c r="DMD15" s="378"/>
      <c r="DME15" s="378"/>
      <c r="DMF15" s="378"/>
      <c r="DMG15" s="378"/>
      <c r="DMH15" s="378"/>
      <c r="DMI15" s="378"/>
      <c r="DMJ15" s="378"/>
      <c r="DMK15" s="378"/>
      <c r="DML15" s="378"/>
      <c r="DMM15" s="378"/>
      <c r="DMN15" s="378"/>
      <c r="DMO15" s="378"/>
      <c r="DMP15" s="378"/>
      <c r="DMQ15" s="378"/>
      <c r="DMR15" s="378"/>
      <c r="DMS15" s="378"/>
      <c r="DMT15" s="378"/>
      <c r="DMU15" s="378"/>
      <c r="DMV15" s="378"/>
      <c r="DMW15" s="378"/>
      <c r="DMX15" s="378"/>
      <c r="DMY15" s="378"/>
      <c r="DMZ15" s="378"/>
      <c r="DNA15" s="378"/>
      <c r="DNB15" s="378"/>
      <c r="DNC15" s="378"/>
      <c r="DND15" s="378"/>
      <c r="DNE15" s="378"/>
      <c r="DNF15" s="378"/>
      <c r="DNG15" s="378"/>
      <c r="DNH15" s="378"/>
      <c r="DNI15" s="378"/>
      <c r="DNJ15" s="378"/>
      <c r="DNK15" s="378"/>
      <c r="DNL15" s="378"/>
      <c r="DNM15" s="378"/>
      <c r="DNN15" s="378"/>
      <c r="DNO15" s="378"/>
      <c r="DNP15" s="378"/>
      <c r="DNQ15" s="378"/>
      <c r="DNR15" s="378"/>
      <c r="DNS15" s="378"/>
      <c r="DNT15" s="378"/>
      <c r="DNU15" s="378"/>
      <c r="DNV15" s="378"/>
      <c r="DNW15" s="378"/>
      <c r="DNX15" s="378"/>
      <c r="DNY15" s="378"/>
      <c r="DNZ15" s="378"/>
      <c r="DOA15" s="378"/>
      <c r="DOB15" s="378"/>
      <c r="DOC15" s="378"/>
      <c r="DOD15" s="378"/>
      <c r="DOE15" s="378"/>
      <c r="DOF15" s="378"/>
      <c r="DOG15" s="378"/>
      <c r="DOH15" s="378"/>
      <c r="DOI15" s="378"/>
      <c r="DOJ15" s="378"/>
      <c r="DOK15" s="378"/>
      <c r="DOL15" s="378"/>
      <c r="DOM15" s="378"/>
      <c r="DON15" s="378"/>
      <c r="DOO15" s="378"/>
      <c r="DOP15" s="378"/>
      <c r="DOQ15" s="378"/>
      <c r="DOR15" s="378"/>
      <c r="DOS15" s="378"/>
      <c r="DOT15" s="378"/>
      <c r="DOU15" s="378"/>
      <c r="DOV15" s="378"/>
      <c r="DOW15" s="378"/>
      <c r="DOX15" s="378"/>
      <c r="DOY15" s="378"/>
      <c r="DOZ15" s="378"/>
      <c r="DPA15" s="378"/>
      <c r="DPB15" s="378"/>
      <c r="DPC15" s="378"/>
      <c r="DPD15" s="378"/>
      <c r="DPE15" s="378"/>
      <c r="DPF15" s="378"/>
      <c r="DPG15" s="378"/>
      <c r="DPH15" s="378"/>
      <c r="DPI15" s="378"/>
      <c r="DPJ15" s="378"/>
      <c r="DPK15" s="378"/>
      <c r="DPL15" s="378"/>
      <c r="DPM15" s="378"/>
      <c r="DPN15" s="378"/>
      <c r="DPO15" s="378"/>
      <c r="DPP15" s="378"/>
      <c r="DPQ15" s="378"/>
      <c r="DPR15" s="378"/>
      <c r="DPS15" s="378"/>
      <c r="DPT15" s="378"/>
      <c r="DPU15" s="378"/>
      <c r="DPV15" s="378"/>
      <c r="DPW15" s="378"/>
      <c r="DPX15" s="378"/>
      <c r="DPY15" s="378"/>
      <c r="DPZ15" s="378"/>
      <c r="DQA15" s="378"/>
      <c r="DQB15" s="378"/>
      <c r="DQC15" s="378"/>
      <c r="DQD15" s="378"/>
      <c r="DQE15" s="378"/>
      <c r="DQF15" s="378"/>
      <c r="DQG15" s="378"/>
      <c r="DQH15" s="378"/>
      <c r="DQI15" s="378"/>
      <c r="DQJ15" s="378"/>
      <c r="DQK15" s="378"/>
      <c r="DQL15" s="378"/>
      <c r="DQM15" s="378"/>
      <c r="DQN15" s="378"/>
      <c r="DQO15" s="378"/>
      <c r="DQP15" s="378"/>
      <c r="DQQ15" s="378"/>
      <c r="DQR15" s="378"/>
      <c r="DQS15" s="378"/>
      <c r="DQT15" s="378"/>
      <c r="DQU15" s="378"/>
      <c r="DQV15" s="378"/>
      <c r="DQW15" s="378"/>
      <c r="DQX15" s="378"/>
      <c r="DQY15" s="378"/>
      <c r="DQZ15" s="378"/>
      <c r="DRA15" s="378"/>
      <c r="DRB15" s="378"/>
      <c r="DRC15" s="378"/>
      <c r="DRD15" s="378"/>
      <c r="DRE15" s="378"/>
      <c r="DRF15" s="378"/>
      <c r="DRG15" s="378"/>
      <c r="DRH15" s="378"/>
      <c r="DRI15" s="378"/>
      <c r="DRJ15" s="378"/>
      <c r="DRK15" s="378"/>
      <c r="DRL15" s="378"/>
      <c r="DRM15" s="378"/>
      <c r="DRN15" s="378"/>
      <c r="DRO15" s="378"/>
      <c r="DRP15" s="378"/>
      <c r="DRQ15" s="378"/>
      <c r="DRR15" s="378"/>
      <c r="DRS15" s="378"/>
      <c r="DRT15" s="378"/>
      <c r="DRU15" s="378"/>
      <c r="DRV15" s="378"/>
      <c r="DRW15" s="378"/>
      <c r="DRX15" s="378"/>
      <c r="DRY15" s="378"/>
      <c r="DRZ15" s="378"/>
      <c r="DSA15" s="378"/>
      <c r="DSB15" s="378"/>
      <c r="DSC15" s="378"/>
      <c r="DSD15" s="378"/>
      <c r="DSE15" s="378"/>
      <c r="DSF15" s="378"/>
      <c r="DSG15" s="378"/>
      <c r="DSH15" s="378"/>
      <c r="DSI15" s="378"/>
      <c r="DSJ15" s="378"/>
      <c r="DSK15" s="378"/>
      <c r="DSL15" s="378"/>
      <c r="DSM15" s="378"/>
      <c r="DSN15" s="378"/>
      <c r="DSO15" s="378"/>
      <c r="DSP15" s="378"/>
      <c r="DSQ15" s="378"/>
      <c r="DSR15" s="378"/>
      <c r="DSS15" s="378"/>
      <c r="DST15" s="378"/>
      <c r="DSU15" s="378"/>
      <c r="DSV15" s="378"/>
      <c r="DSW15" s="378"/>
      <c r="DSX15" s="378"/>
      <c r="DSY15" s="378"/>
      <c r="DSZ15" s="378"/>
      <c r="DTA15" s="378"/>
      <c r="DTB15" s="378"/>
      <c r="DTC15" s="378"/>
      <c r="DTD15" s="378"/>
      <c r="DTE15" s="378"/>
      <c r="DTF15" s="378"/>
      <c r="DTG15" s="378"/>
      <c r="DTH15" s="378"/>
      <c r="DTI15" s="378"/>
      <c r="DTJ15" s="378"/>
      <c r="DTK15" s="378"/>
      <c r="DTL15" s="378"/>
      <c r="DTM15" s="378"/>
      <c r="DTN15" s="378"/>
      <c r="DTO15" s="378"/>
      <c r="DTP15" s="378"/>
      <c r="DTQ15" s="378"/>
      <c r="DTR15" s="378"/>
      <c r="DTS15" s="378"/>
      <c r="DTT15" s="378"/>
      <c r="DTU15" s="378"/>
      <c r="DTV15" s="378"/>
      <c r="DTW15" s="378"/>
      <c r="DTX15" s="378"/>
      <c r="DTY15" s="378"/>
      <c r="DTZ15" s="378"/>
      <c r="DUA15" s="378"/>
      <c r="DUB15" s="378"/>
      <c r="DUC15" s="378"/>
      <c r="DUD15" s="378"/>
      <c r="DUE15" s="378"/>
      <c r="DUF15" s="378"/>
      <c r="DUG15" s="378"/>
      <c r="DUH15" s="378"/>
      <c r="DUI15" s="378"/>
      <c r="DUJ15" s="378"/>
      <c r="DUK15" s="378"/>
      <c r="DUL15" s="378"/>
      <c r="DUM15" s="378"/>
      <c r="DUN15" s="378"/>
      <c r="DUO15" s="378"/>
      <c r="DUP15" s="378"/>
      <c r="DUQ15" s="378"/>
      <c r="DUR15" s="378"/>
      <c r="DUS15" s="378"/>
      <c r="DUT15" s="378"/>
      <c r="DUU15" s="378"/>
      <c r="DUV15" s="378"/>
      <c r="DUW15" s="378"/>
      <c r="DUX15" s="378"/>
      <c r="DUY15" s="378"/>
      <c r="DUZ15" s="378"/>
      <c r="DVA15" s="378"/>
      <c r="DVB15" s="378"/>
      <c r="DVC15" s="378"/>
      <c r="DVD15" s="378"/>
      <c r="DVE15" s="378"/>
      <c r="DVF15" s="378"/>
      <c r="DVG15" s="378"/>
      <c r="DVH15" s="378"/>
      <c r="DVI15" s="378"/>
      <c r="DVJ15" s="378"/>
      <c r="DVK15" s="378"/>
      <c r="DVL15" s="378"/>
      <c r="DVM15" s="378"/>
      <c r="DVN15" s="378"/>
      <c r="DVO15" s="378"/>
      <c r="DVP15" s="378"/>
      <c r="DVQ15" s="378"/>
      <c r="DVR15" s="378"/>
      <c r="DVS15" s="378"/>
      <c r="DVT15" s="378"/>
      <c r="DVU15" s="378"/>
      <c r="DVV15" s="378"/>
      <c r="DVW15" s="378"/>
      <c r="DVX15" s="378"/>
      <c r="DVY15" s="378"/>
      <c r="DVZ15" s="378"/>
      <c r="DWA15" s="378"/>
      <c r="DWB15" s="378"/>
      <c r="DWC15" s="378"/>
      <c r="DWD15" s="378"/>
      <c r="DWE15" s="378"/>
      <c r="DWF15" s="378"/>
      <c r="DWG15" s="378"/>
      <c r="DWH15" s="378"/>
      <c r="DWI15" s="378"/>
      <c r="DWJ15" s="378"/>
      <c r="DWK15" s="378"/>
      <c r="DWL15" s="378"/>
      <c r="DWM15" s="378"/>
      <c r="DWN15" s="378"/>
      <c r="DWO15" s="378"/>
      <c r="DWP15" s="378"/>
      <c r="DWQ15" s="378"/>
      <c r="DWR15" s="378"/>
      <c r="DWS15" s="378"/>
      <c r="DWT15" s="378"/>
      <c r="DWU15" s="378"/>
      <c r="DWV15" s="378"/>
      <c r="DWW15" s="378"/>
      <c r="DWX15" s="378"/>
      <c r="DWY15" s="378"/>
      <c r="DWZ15" s="378"/>
      <c r="DXA15" s="378"/>
      <c r="DXB15" s="378"/>
      <c r="DXC15" s="378"/>
      <c r="DXD15" s="378"/>
      <c r="DXE15" s="378"/>
      <c r="DXF15" s="378"/>
      <c r="DXG15" s="378"/>
      <c r="DXH15" s="378"/>
      <c r="DXI15" s="378"/>
      <c r="DXJ15" s="378"/>
      <c r="DXK15" s="378"/>
      <c r="DXL15" s="378"/>
      <c r="DXM15" s="378"/>
      <c r="DXN15" s="378"/>
      <c r="DXO15" s="378"/>
      <c r="DXP15" s="378"/>
      <c r="DXQ15" s="378"/>
      <c r="DXR15" s="378"/>
      <c r="DXS15" s="378"/>
      <c r="DXT15" s="378"/>
      <c r="DXU15" s="378"/>
      <c r="DXV15" s="378"/>
      <c r="DXW15" s="378"/>
      <c r="DXX15" s="378"/>
      <c r="DXY15" s="378"/>
      <c r="DXZ15" s="378"/>
      <c r="DYA15" s="378"/>
      <c r="DYB15" s="378"/>
      <c r="DYC15" s="378"/>
      <c r="DYD15" s="378"/>
      <c r="DYE15" s="378"/>
      <c r="DYF15" s="378"/>
      <c r="DYG15" s="378"/>
      <c r="DYH15" s="378"/>
      <c r="DYI15" s="378"/>
      <c r="DYJ15" s="378"/>
      <c r="DYK15" s="378"/>
      <c r="DYL15" s="378"/>
      <c r="DYM15" s="378"/>
      <c r="DYN15" s="378"/>
      <c r="DYO15" s="378"/>
      <c r="DYP15" s="378"/>
      <c r="DYQ15" s="378"/>
      <c r="DYR15" s="378"/>
      <c r="DYS15" s="378"/>
      <c r="DYT15" s="378"/>
      <c r="DYU15" s="378"/>
      <c r="DYV15" s="378"/>
      <c r="DYW15" s="378"/>
      <c r="DYX15" s="378"/>
      <c r="DYY15" s="378"/>
      <c r="DYZ15" s="378"/>
      <c r="DZA15" s="378"/>
      <c r="DZB15" s="378"/>
      <c r="DZC15" s="378"/>
      <c r="DZD15" s="378"/>
      <c r="DZE15" s="378"/>
      <c r="DZF15" s="378"/>
      <c r="DZG15" s="378"/>
      <c r="DZH15" s="378"/>
      <c r="DZI15" s="378"/>
      <c r="DZJ15" s="378"/>
      <c r="DZK15" s="378"/>
      <c r="DZL15" s="378"/>
      <c r="DZM15" s="378"/>
      <c r="DZN15" s="378"/>
      <c r="DZO15" s="378"/>
      <c r="DZP15" s="378"/>
      <c r="DZQ15" s="378"/>
      <c r="DZR15" s="378"/>
      <c r="DZS15" s="378"/>
      <c r="DZT15" s="378"/>
      <c r="DZU15" s="378"/>
      <c r="DZV15" s="378"/>
      <c r="DZW15" s="378"/>
      <c r="DZX15" s="378"/>
      <c r="DZY15" s="378"/>
      <c r="DZZ15" s="378"/>
      <c r="EAA15" s="378"/>
      <c r="EAB15" s="378"/>
      <c r="EAC15" s="378"/>
      <c r="EAD15" s="378"/>
      <c r="EAE15" s="378"/>
      <c r="EAF15" s="378"/>
      <c r="EAG15" s="378"/>
      <c r="EAH15" s="378"/>
      <c r="EAI15" s="378"/>
      <c r="EAJ15" s="378"/>
      <c r="EAK15" s="378"/>
      <c r="EAL15" s="378"/>
      <c r="EAM15" s="378"/>
      <c r="EAN15" s="378"/>
      <c r="EAO15" s="378"/>
      <c r="EAP15" s="378"/>
      <c r="EAQ15" s="378"/>
      <c r="EAR15" s="378"/>
      <c r="EAS15" s="378"/>
      <c r="EAT15" s="378"/>
      <c r="EAU15" s="378"/>
      <c r="EAV15" s="378"/>
      <c r="EAW15" s="378"/>
      <c r="EAX15" s="378"/>
      <c r="EAY15" s="378"/>
      <c r="EAZ15" s="378"/>
      <c r="EBA15" s="378"/>
      <c r="EBB15" s="378"/>
      <c r="EBC15" s="378"/>
      <c r="EBD15" s="378"/>
      <c r="EBE15" s="378"/>
      <c r="EBF15" s="378"/>
      <c r="EBG15" s="378"/>
      <c r="EBH15" s="378"/>
      <c r="EBI15" s="378"/>
      <c r="EBJ15" s="378"/>
      <c r="EBK15" s="378"/>
      <c r="EBL15" s="378"/>
      <c r="EBM15" s="378"/>
      <c r="EBN15" s="378"/>
      <c r="EBO15" s="378"/>
      <c r="EBP15" s="378"/>
      <c r="EBQ15" s="378"/>
      <c r="EBR15" s="378"/>
      <c r="EBS15" s="378"/>
      <c r="EBT15" s="378"/>
      <c r="EBU15" s="378"/>
      <c r="EBV15" s="378"/>
      <c r="EBW15" s="378"/>
      <c r="EBX15" s="378"/>
      <c r="EBY15" s="378"/>
      <c r="EBZ15" s="378"/>
      <c r="ECA15" s="378"/>
      <c r="ECB15" s="378"/>
      <c r="ECC15" s="378"/>
      <c r="ECD15" s="378"/>
      <c r="ECE15" s="378"/>
      <c r="ECF15" s="378"/>
      <c r="ECG15" s="378"/>
      <c r="ECH15" s="378"/>
      <c r="ECI15" s="378"/>
      <c r="ECJ15" s="378"/>
      <c r="ECK15" s="378"/>
      <c r="ECL15" s="378"/>
      <c r="ECM15" s="378"/>
      <c r="ECN15" s="378"/>
      <c r="ECO15" s="378"/>
      <c r="ECP15" s="378"/>
      <c r="ECQ15" s="378"/>
      <c r="ECR15" s="378"/>
      <c r="ECS15" s="378"/>
      <c r="ECT15" s="378"/>
      <c r="ECU15" s="378"/>
      <c r="ECV15" s="378"/>
      <c r="ECW15" s="378"/>
      <c r="ECX15" s="378"/>
      <c r="ECY15" s="378"/>
      <c r="ECZ15" s="378"/>
      <c r="EDA15" s="378"/>
      <c r="EDB15" s="378"/>
      <c r="EDC15" s="378"/>
      <c r="EDD15" s="378"/>
      <c r="EDE15" s="378"/>
      <c r="EDF15" s="378"/>
      <c r="EDG15" s="378"/>
      <c r="EDH15" s="378"/>
      <c r="EDI15" s="378"/>
      <c r="EDJ15" s="378"/>
      <c r="EDK15" s="378"/>
      <c r="EDL15" s="378"/>
      <c r="EDM15" s="378"/>
      <c r="EDN15" s="378"/>
      <c r="EDO15" s="378"/>
      <c r="EDP15" s="378"/>
      <c r="EDQ15" s="378"/>
      <c r="EDR15" s="378"/>
      <c r="EDS15" s="378"/>
      <c r="EDT15" s="378"/>
      <c r="EDU15" s="378"/>
      <c r="EDV15" s="378"/>
      <c r="EDW15" s="378"/>
      <c r="EDX15" s="378"/>
      <c r="EDY15" s="378"/>
      <c r="EDZ15" s="378"/>
      <c r="EEA15" s="378"/>
      <c r="EEB15" s="378"/>
      <c r="EEC15" s="378"/>
      <c r="EED15" s="378"/>
      <c r="EEE15" s="378"/>
      <c r="EEF15" s="378"/>
      <c r="EEG15" s="378"/>
      <c r="EEH15" s="378"/>
      <c r="EEI15" s="378"/>
      <c r="EEJ15" s="378"/>
      <c r="EEK15" s="378"/>
      <c r="EEL15" s="378"/>
      <c r="EEM15" s="378"/>
      <c r="EEN15" s="378"/>
      <c r="EEO15" s="378"/>
      <c r="EEP15" s="378"/>
      <c r="EEQ15" s="378"/>
      <c r="EER15" s="378"/>
      <c r="EES15" s="378"/>
      <c r="EET15" s="378"/>
      <c r="EEU15" s="378"/>
      <c r="EEV15" s="378"/>
      <c r="EEW15" s="378"/>
      <c r="EEX15" s="378"/>
      <c r="EEY15" s="378"/>
      <c r="EEZ15" s="378"/>
      <c r="EFA15" s="378"/>
      <c r="EFB15" s="378"/>
      <c r="EFC15" s="378"/>
      <c r="EFD15" s="378"/>
      <c r="EFE15" s="378"/>
      <c r="EFF15" s="378"/>
      <c r="EFG15" s="378"/>
      <c r="EFH15" s="378"/>
      <c r="EFI15" s="378"/>
      <c r="EFJ15" s="378"/>
      <c r="EFK15" s="378"/>
      <c r="EFL15" s="378"/>
      <c r="EFM15" s="378"/>
      <c r="EFN15" s="378"/>
      <c r="EFO15" s="378"/>
      <c r="EFP15" s="378"/>
      <c r="EFQ15" s="378"/>
      <c r="EFR15" s="378"/>
      <c r="EFS15" s="378"/>
      <c r="EFT15" s="378"/>
      <c r="EFU15" s="378"/>
      <c r="EFV15" s="378"/>
      <c r="EFW15" s="378"/>
      <c r="EFX15" s="378"/>
      <c r="EFY15" s="378"/>
      <c r="EFZ15" s="378"/>
      <c r="EGA15" s="378"/>
      <c r="EGB15" s="378"/>
      <c r="EGC15" s="378"/>
      <c r="EGD15" s="378"/>
      <c r="EGE15" s="378"/>
      <c r="EGF15" s="378"/>
      <c r="EGG15" s="378"/>
      <c r="EGH15" s="378"/>
      <c r="EGI15" s="378"/>
      <c r="EGJ15" s="378"/>
      <c r="EGK15" s="378"/>
      <c r="EGL15" s="378"/>
      <c r="EGM15" s="378"/>
      <c r="EGN15" s="378"/>
      <c r="EGO15" s="378"/>
      <c r="EGP15" s="378"/>
      <c r="EGQ15" s="378"/>
      <c r="EGR15" s="378"/>
      <c r="EGS15" s="378"/>
      <c r="EGT15" s="378"/>
      <c r="EGU15" s="378"/>
      <c r="EGV15" s="378"/>
      <c r="EGW15" s="378"/>
      <c r="EGX15" s="378"/>
      <c r="EGY15" s="378"/>
      <c r="EGZ15" s="378"/>
      <c r="EHA15" s="378"/>
      <c r="EHB15" s="378"/>
      <c r="EHC15" s="378"/>
      <c r="EHD15" s="378"/>
      <c r="EHE15" s="378"/>
      <c r="EHF15" s="378"/>
      <c r="EHG15" s="378"/>
      <c r="EHH15" s="378"/>
      <c r="EHI15" s="378"/>
      <c r="EHJ15" s="378"/>
      <c r="EHK15" s="378"/>
      <c r="EHL15" s="378"/>
      <c r="EHM15" s="378"/>
      <c r="EHN15" s="378"/>
      <c r="EHO15" s="378"/>
      <c r="EHP15" s="378"/>
      <c r="EHQ15" s="378"/>
      <c r="EHR15" s="378"/>
      <c r="EHS15" s="378"/>
      <c r="EHT15" s="378"/>
      <c r="EHU15" s="378"/>
      <c r="EHV15" s="378"/>
      <c r="EHW15" s="378"/>
      <c r="EHX15" s="378"/>
      <c r="EHY15" s="378"/>
      <c r="EHZ15" s="378"/>
      <c r="EIA15" s="378"/>
      <c r="EIB15" s="378"/>
      <c r="EIC15" s="378"/>
      <c r="EID15" s="378"/>
      <c r="EIE15" s="378"/>
      <c r="EIF15" s="378"/>
      <c r="EIG15" s="378"/>
      <c r="EIH15" s="378"/>
      <c r="EII15" s="378"/>
      <c r="EIJ15" s="378"/>
      <c r="EIK15" s="378"/>
      <c r="EIL15" s="378"/>
      <c r="EIM15" s="378"/>
      <c r="EIN15" s="378"/>
      <c r="EIO15" s="378"/>
      <c r="EIP15" s="378"/>
      <c r="EIQ15" s="378"/>
      <c r="EIR15" s="378"/>
      <c r="EIS15" s="378"/>
      <c r="EIT15" s="378"/>
      <c r="EIU15" s="378"/>
      <c r="EIV15" s="378"/>
      <c r="EIW15" s="378"/>
      <c r="EIX15" s="378"/>
      <c r="EIY15" s="378"/>
      <c r="EIZ15" s="378"/>
      <c r="EJA15" s="378"/>
      <c r="EJB15" s="378"/>
      <c r="EJC15" s="378"/>
      <c r="EJD15" s="378"/>
      <c r="EJE15" s="378"/>
      <c r="EJF15" s="378"/>
      <c r="EJG15" s="378"/>
      <c r="EJH15" s="378"/>
      <c r="EJI15" s="378"/>
      <c r="EJJ15" s="378"/>
      <c r="EJK15" s="378"/>
      <c r="EJL15" s="378"/>
      <c r="EJM15" s="378"/>
      <c r="EJN15" s="378"/>
      <c r="EJO15" s="378"/>
      <c r="EJP15" s="378"/>
      <c r="EJQ15" s="378"/>
      <c r="EJR15" s="378"/>
      <c r="EJS15" s="378"/>
      <c r="EJT15" s="378"/>
      <c r="EJU15" s="378"/>
      <c r="EJV15" s="378"/>
      <c r="EJW15" s="378"/>
      <c r="EJX15" s="378"/>
      <c r="EJY15" s="378"/>
      <c r="EJZ15" s="378"/>
      <c r="EKA15" s="378"/>
      <c r="EKB15" s="378"/>
      <c r="EKC15" s="378"/>
      <c r="EKD15" s="378"/>
      <c r="EKE15" s="378"/>
      <c r="EKF15" s="378"/>
      <c r="EKG15" s="378"/>
      <c r="EKH15" s="378"/>
      <c r="EKI15" s="378"/>
      <c r="EKJ15" s="378"/>
      <c r="EKK15" s="378"/>
      <c r="EKL15" s="378"/>
      <c r="EKM15" s="378"/>
      <c r="EKN15" s="378"/>
      <c r="EKO15" s="378"/>
      <c r="EKP15" s="378"/>
      <c r="EKQ15" s="378"/>
      <c r="EKR15" s="378"/>
      <c r="EKS15" s="378"/>
      <c r="EKT15" s="378"/>
      <c r="EKU15" s="378"/>
      <c r="EKV15" s="378"/>
      <c r="EKW15" s="378"/>
      <c r="EKX15" s="378"/>
      <c r="EKY15" s="378"/>
      <c r="EKZ15" s="378"/>
      <c r="ELA15" s="378"/>
      <c r="ELB15" s="378"/>
      <c r="ELC15" s="378"/>
      <c r="ELD15" s="378"/>
      <c r="ELE15" s="378"/>
      <c r="ELF15" s="378"/>
      <c r="ELG15" s="378"/>
      <c r="ELH15" s="378"/>
      <c r="ELI15" s="378"/>
      <c r="ELJ15" s="378"/>
      <c r="ELK15" s="378"/>
      <c r="ELL15" s="378"/>
      <c r="ELM15" s="378"/>
      <c r="ELN15" s="378"/>
      <c r="ELO15" s="378"/>
      <c r="ELP15" s="378"/>
      <c r="ELQ15" s="378"/>
      <c r="ELR15" s="378"/>
      <c r="ELS15" s="378"/>
      <c r="ELT15" s="378"/>
      <c r="ELU15" s="378"/>
      <c r="ELV15" s="378"/>
      <c r="ELW15" s="378"/>
      <c r="ELX15" s="378"/>
      <c r="ELY15" s="378"/>
      <c r="ELZ15" s="378"/>
      <c r="EMA15" s="378"/>
      <c r="EMB15" s="378"/>
      <c r="EMC15" s="378"/>
      <c r="EMD15" s="378"/>
      <c r="EME15" s="378"/>
      <c r="EMF15" s="378"/>
      <c r="EMG15" s="378"/>
      <c r="EMH15" s="378"/>
      <c r="EMI15" s="378"/>
      <c r="EMJ15" s="378"/>
      <c r="EMK15" s="378"/>
      <c r="EML15" s="378"/>
      <c r="EMM15" s="378"/>
      <c r="EMN15" s="378"/>
      <c r="EMO15" s="378"/>
      <c r="EMP15" s="378"/>
      <c r="EMQ15" s="378"/>
      <c r="EMR15" s="378"/>
      <c r="EMS15" s="378"/>
      <c r="EMT15" s="378"/>
      <c r="EMU15" s="378"/>
      <c r="EMV15" s="378"/>
      <c r="EMW15" s="378"/>
      <c r="EMX15" s="378"/>
      <c r="EMY15" s="378"/>
      <c r="EMZ15" s="378"/>
      <c r="ENA15" s="378"/>
      <c r="ENB15" s="378"/>
      <c r="ENC15" s="378"/>
      <c r="END15" s="378"/>
      <c r="ENE15" s="378"/>
      <c r="ENF15" s="378"/>
      <c r="ENG15" s="378"/>
      <c r="ENH15" s="378"/>
      <c r="ENI15" s="378"/>
      <c r="ENJ15" s="378"/>
      <c r="ENK15" s="378"/>
      <c r="ENL15" s="378"/>
      <c r="ENM15" s="378"/>
      <c r="ENN15" s="378"/>
      <c r="ENO15" s="378"/>
      <c r="ENP15" s="378"/>
      <c r="ENQ15" s="378"/>
      <c r="ENR15" s="378"/>
      <c r="ENS15" s="378"/>
      <c r="ENT15" s="378"/>
      <c r="ENU15" s="378"/>
      <c r="ENV15" s="378"/>
      <c r="ENW15" s="378"/>
      <c r="ENX15" s="378"/>
      <c r="ENY15" s="378"/>
      <c r="ENZ15" s="378"/>
      <c r="EOA15" s="378"/>
      <c r="EOB15" s="378"/>
      <c r="EOC15" s="378"/>
      <c r="EOD15" s="378"/>
      <c r="EOE15" s="378"/>
      <c r="EOF15" s="378"/>
      <c r="EOG15" s="378"/>
      <c r="EOH15" s="378"/>
      <c r="EOI15" s="378"/>
      <c r="EOJ15" s="378"/>
      <c r="EOK15" s="378"/>
      <c r="EOL15" s="378"/>
      <c r="EOM15" s="378"/>
      <c r="EON15" s="378"/>
      <c r="EOO15" s="378"/>
      <c r="EOP15" s="378"/>
      <c r="EOQ15" s="378"/>
      <c r="EOR15" s="378"/>
      <c r="EOS15" s="378"/>
      <c r="EOT15" s="378"/>
      <c r="EOU15" s="378"/>
      <c r="EOV15" s="378"/>
      <c r="EOW15" s="378"/>
      <c r="EOX15" s="378"/>
      <c r="EOY15" s="378"/>
      <c r="EOZ15" s="378"/>
      <c r="EPA15" s="378"/>
      <c r="EPB15" s="378"/>
      <c r="EPC15" s="378"/>
      <c r="EPD15" s="378"/>
      <c r="EPE15" s="378"/>
      <c r="EPF15" s="378"/>
      <c r="EPG15" s="378"/>
      <c r="EPH15" s="378"/>
      <c r="EPI15" s="378"/>
      <c r="EPJ15" s="378"/>
      <c r="EPK15" s="378"/>
      <c r="EPL15" s="378"/>
      <c r="EPM15" s="378"/>
      <c r="EPN15" s="378"/>
      <c r="EPO15" s="378"/>
      <c r="EPP15" s="378"/>
      <c r="EPQ15" s="378"/>
      <c r="EPR15" s="378"/>
      <c r="EPS15" s="378"/>
      <c r="EPT15" s="378"/>
      <c r="EPU15" s="378"/>
      <c r="EPV15" s="378"/>
      <c r="EPW15" s="378"/>
      <c r="EPX15" s="378"/>
      <c r="EPY15" s="378"/>
      <c r="EPZ15" s="378"/>
      <c r="EQA15" s="378"/>
      <c r="EQB15" s="378"/>
      <c r="EQC15" s="378"/>
      <c r="EQD15" s="378"/>
      <c r="EQE15" s="378"/>
      <c r="EQF15" s="378"/>
      <c r="EQG15" s="378"/>
      <c r="EQH15" s="378"/>
      <c r="EQI15" s="378"/>
      <c r="EQJ15" s="378"/>
      <c r="EQK15" s="378"/>
      <c r="EQL15" s="378"/>
      <c r="EQM15" s="378"/>
      <c r="EQN15" s="378"/>
      <c r="EQO15" s="378"/>
      <c r="EQP15" s="378"/>
      <c r="EQQ15" s="378"/>
      <c r="EQR15" s="378"/>
      <c r="EQS15" s="378"/>
      <c r="EQT15" s="378"/>
      <c r="EQU15" s="378"/>
      <c r="EQV15" s="378"/>
      <c r="EQW15" s="378"/>
      <c r="EQX15" s="378"/>
      <c r="EQY15" s="378"/>
      <c r="EQZ15" s="378"/>
      <c r="ERA15" s="378"/>
      <c r="ERB15" s="378"/>
      <c r="ERC15" s="378"/>
      <c r="ERD15" s="378"/>
      <c r="ERE15" s="378"/>
      <c r="ERF15" s="378"/>
      <c r="ERG15" s="378"/>
      <c r="ERH15" s="378"/>
      <c r="ERI15" s="378"/>
      <c r="ERJ15" s="378"/>
      <c r="ERK15" s="378"/>
      <c r="ERL15" s="378"/>
      <c r="ERM15" s="378"/>
      <c r="ERN15" s="378"/>
      <c r="ERO15" s="378"/>
      <c r="ERP15" s="378"/>
      <c r="ERQ15" s="378"/>
      <c r="ERR15" s="378"/>
      <c r="ERS15" s="378"/>
      <c r="ERT15" s="378"/>
      <c r="ERU15" s="378"/>
      <c r="ERV15" s="378"/>
      <c r="ERW15" s="378"/>
      <c r="ERX15" s="378"/>
      <c r="ERY15" s="378"/>
      <c r="ERZ15" s="378"/>
      <c r="ESA15" s="378"/>
      <c r="ESB15" s="378"/>
      <c r="ESC15" s="378"/>
      <c r="ESD15" s="378"/>
      <c r="ESE15" s="378"/>
      <c r="ESF15" s="378"/>
      <c r="ESG15" s="378"/>
      <c r="ESH15" s="378"/>
      <c r="ESI15" s="378"/>
      <c r="ESJ15" s="378"/>
      <c r="ESK15" s="378"/>
      <c r="ESL15" s="378"/>
      <c r="ESM15" s="378"/>
      <c r="ESN15" s="378"/>
      <c r="ESO15" s="378"/>
      <c r="ESP15" s="378"/>
      <c r="ESQ15" s="378"/>
      <c r="ESR15" s="378"/>
      <c r="ESS15" s="378"/>
      <c r="EST15" s="378"/>
      <c r="ESU15" s="378"/>
      <c r="ESV15" s="378"/>
      <c r="ESW15" s="378"/>
      <c r="ESX15" s="378"/>
      <c r="ESY15" s="378"/>
      <c r="ESZ15" s="378"/>
      <c r="ETA15" s="378"/>
      <c r="ETB15" s="378"/>
      <c r="ETC15" s="378"/>
      <c r="ETD15" s="378"/>
      <c r="ETE15" s="378"/>
      <c r="ETF15" s="378"/>
      <c r="ETG15" s="378"/>
      <c r="ETH15" s="378"/>
      <c r="ETI15" s="378"/>
      <c r="ETJ15" s="378"/>
      <c r="ETK15" s="378"/>
      <c r="ETL15" s="378"/>
      <c r="ETM15" s="378"/>
      <c r="ETN15" s="378"/>
      <c r="ETO15" s="378"/>
      <c r="ETP15" s="378"/>
      <c r="ETQ15" s="378"/>
      <c r="ETR15" s="378"/>
      <c r="ETS15" s="378"/>
      <c r="ETT15" s="378"/>
      <c r="ETU15" s="378"/>
      <c r="ETV15" s="378"/>
      <c r="ETW15" s="378"/>
      <c r="ETX15" s="378"/>
      <c r="ETY15" s="378"/>
      <c r="ETZ15" s="378"/>
      <c r="EUA15" s="378"/>
      <c r="EUB15" s="378"/>
      <c r="EUC15" s="378"/>
      <c r="EUD15" s="378"/>
      <c r="EUE15" s="378"/>
      <c r="EUF15" s="378"/>
      <c r="EUG15" s="378"/>
      <c r="EUH15" s="378"/>
      <c r="EUI15" s="378"/>
      <c r="EUJ15" s="378"/>
      <c r="EUK15" s="378"/>
      <c r="EUL15" s="378"/>
      <c r="EUM15" s="378"/>
      <c r="EUN15" s="378"/>
      <c r="EUO15" s="378"/>
      <c r="EUP15" s="378"/>
      <c r="EUQ15" s="378"/>
      <c r="EUR15" s="378"/>
      <c r="EUS15" s="378"/>
      <c r="EUT15" s="378"/>
      <c r="EUU15" s="378"/>
      <c r="EUV15" s="378"/>
      <c r="EUW15" s="378"/>
      <c r="EUX15" s="378"/>
      <c r="EUY15" s="378"/>
      <c r="EUZ15" s="378"/>
      <c r="EVA15" s="378"/>
      <c r="EVB15" s="378"/>
      <c r="EVC15" s="378"/>
      <c r="EVD15" s="378"/>
      <c r="EVE15" s="378"/>
      <c r="EVF15" s="378"/>
      <c r="EVG15" s="378"/>
      <c r="EVH15" s="378"/>
      <c r="EVI15" s="378"/>
      <c r="EVJ15" s="378"/>
      <c r="EVK15" s="378"/>
      <c r="EVL15" s="378"/>
      <c r="EVM15" s="378"/>
      <c r="EVN15" s="378"/>
      <c r="EVO15" s="378"/>
      <c r="EVP15" s="378"/>
      <c r="EVQ15" s="378"/>
      <c r="EVR15" s="378"/>
      <c r="EVS15" s="378"/>
      <c r="EVT15" s="378"/>
      <c r="EVU15" s="378"/>
      <c r="EVV15" s="378"/>
      <c r="EVW15" s="378"/>
      <c r="EVX15" s="378"/>
      <c r="EVY15" s="378"/>
      <c r="EVZ15" s="378"/>
      <c r="EWA15" s="378"/>
      <c r="EWB15" s="378"/>
      <c r="EWC15" s="378"/>
      <c r="EWD15" s="378"/>
      <c r="EWE15" s="378"/>
      <c r="EWF15" s="378"/>
      <c r="EWG15" s="378"/>
      <c r="EWH15" s="378"/>
      <c r="EWI15" s="378"/>
      <c r="EWJ15" s="378"/>
      <c r="EWK15" s="378"/>
      <c r="EWL15" s="378"/>
      <c r="EWM15" s="378"/>
      <c r="EWN15" s="378"/>
      <c r="EWO15" s="378"/>
      <c r="EWP15" s="378"/>
      <c r="EWQ15" s="378"/>
      <c r="EWR15" s="378"/>
      <c r="EWS15" s="378"/>
      <c r="EWT15" s="378"/>
      <c r="EWU15" s="378"/>
      <c r="EWV15" s="378"/>
      <c r="EWW15" s="378"/>
      <c r="EWX15" s="378"/>
      <c r="EWY15" s="378"/>
      <c r="EWZ15" s="378"/>
      <c r="EXA15" s="378"/>
      <c r="EXB15" s="378"/>
      <c r="EXC15" s="378"/>
      <c r="EXD15" s="378"/>
      <c r="EXE15" s="378"/>
      <c r="EXF15" s="378"/>
      <c r="EXG15" s="378"/>
      <c r="EXH15" s="378"/>
      <c r="EXI15" s="378"/>
      <c r="EXJ15" s="378"/>
      <c r="EXK15" s="378"/>
      <c r="EXL15" s="378"/>
      <c r="EXM15" s="378"/>
      <c r="EXN15" s="378"/>
      <c r="EXO15" s="378"/>
      <c r="EXP15" s="378"/>
      <c r="EXQ15" s="378"/>
      <c r="EXR15" s="378"/>
      <c r="EXS15" s="378"/>
      <c r="EXT15" s="378"/>
      <c r="EXU15" s="378"/>
      <c r="EXV15" s="378"/>
      <c r="EXW15" s="378"/>
      <c r="EXX15" s="378"/>
      <c r="EXY15" s="378"/>
      <c r="EXZ15" s="378"/>
      <c r="EYA15" s="378"/>
      <c r="EYB15" s="378"/>
      <c r="EYC15" s="378"/>
      <c r="EYD15" s="378"/>
      <c r="EYE15" s="378"/>
      <c r="EYF15" s="378"/>
      <c r="EYG15" s="378"/>
      <c r="EYH15" s="378"/>
      <c r="EYI15" s="378"/>
      <c r="EYJ15" s="378"/>
      <c r="EYK15" s="378"/>
      <c r="EYL15" s="378"/>
      <c r="EYM15" s="378"/>
      <c r="EYN15" s="378"/>
      <c r="EYO15" s="378"/>
      <c r="EYP15" s="378"/>
      <c r="EYQ15" s="378"/>
      <c r="EYR15" s="378"/>
      <c r="EYS15" s="378"/>
      <c r="EYT15" s="378"/>
      <c r="EYU15" s="378"/>
      <c r="EYV15" s="378"/>
      <c r="EYW15" s="378"/>
      <c r="EYX15" s="378"/>
      <c r="EYY15" s="378"/>
      <c r="EYZ15" s="378"/>
      <c r="EZA15" s="378"/>
      <c r="EZB15" s="378"/>
      <c r="EZC15" s="378"/>
      <c r="EZD15" s="378"/>
      <c r="EZE15" s="378"/>
      <c r="EZF15" s="378"/>
      <c r="EZG15" s="378"/>
      <c r="EZH15" s="378"/>
      <c r="EZI15" s="378"/>
      <c r="EZJ15" s="378"/>
      <c r="EZK15" s="378"/>
      <c r="EZL15" s="378"/>
      <c r="EZM15" s="378"/>
      <c r="EZN15" s="378"/>
      <c r="EZO15" s="378"/>
      <c r="EZP15" s="378"/>
      <c r="EZQ15" s="378"/>
      <c r="EZR15" s="378"/>
      <c r="EZS15" s="378"/>
      <c r="EZT15" s="378"/>
      <c r="EZU15" s="378"/>
      <c r="EZV15" s="378"/>
      <c r="EZW15" s="378"/>
      <c r="EZX15" s="378"/>
      <c r="EZY15" s="378"/>
      <c r="EZZ15" s="378"/>
      <c r="FAA15" s="378"/>
      <c r="FAB15" s="378"/>
      <c r="FAC15" s="378"/>
      <c r="FAD15" s="378"/>
      <c r="FAE15" s="378"/>
      <c r="FAF15" s="378"/>
      <c r="FAG15" s="378"/>
      <c r="FAH15" s="378"/>
      <c r="FAI15" s="378"/>
      <c r="FAJ15" s="378"/>
      <c r="FAK15" s="378"/>
      <c r="FAL15" s="378"/>
      <c r="FAM15" s="378"/>
      <c r="FAN15" s="378"/>
      <c r="FAO15" s="378"/>
      <c r="FAP15" s="378"/>
      <c r="FAQ15" s="378"/>
      <c r="FAR15" s="378"/>
      <c r="FAS15" s="378"/>
      <c r="FAT15" s="378"/>
      <c r="FAU15" s="378"/>
      <c r="FAV15" s="378"/>
      <c r="FAW15" s="378"/>
      <c r="FAX15" s="378"/>
      <c r="FAY15" s="378"/>
      <c r="FAZ15" s="378"/>
      <c r="FBA15" s="378"/>
      <c r="FBB15" s="378"/>
      <c r="FBC15" s="378"/>
      <c r="FBD15" s="378"/>
      <c r="FBE15" s="378"/>
      <c r="FBF15" s="378"/>
      <c r="FBG15" s="378"/>
      <c r="FBH15" s="378"/>
      <c r="FBI15" s="378"/>
      <c r="FBJ15" s="378"/>
      <c r="FBK15" s="378"/>
      <c r="FBL15" s="378"/>
      <c r="FBM15" s="378"/>
      <c r="FBN15" s="378"/>
      <c r="FBO15" s="378"/>
      <c r="FBP15" s="378"/>
      <c r="FBQ15" s="378"/>
      <c r="FBR15" s="378"/>
      <c r="FBS15" s="378"/>
      <c r="FBT15" s="378"/>
      <c r="FBU15" s="378"/>
      <c r="FBV15" s="378"/>
      <c r="FBW15" s="378"/>
      <c r="FBX15" s="378"/>
      <c r="FBY15" s="378"/>
      <c r="FBZ15" s="378"/>
      <c r="FCA15" s="378"/>
      <c r="FCB15" s="378"/>
      <c r="FCC15" s="378"/>
      <c r="FCD15" s="378"/>
      <c r="FCE15" s="378"/>
      <c r="FCF15" s="378"/>
      <c r="FCG15" s="378"/>
      <c r="FCH15" s="378"/>
      <c r="FCI15" s="378"/>
      <c r="FCJ15" s="378"/>
      <c r="FCK15" s="378"/>
      <c r="FCL15" s="378"/>
      <c r="FCM15" s="378"/>
      <c r="FCN15" s="378"/>
      <c r="FCO15" s="378"/>
      <c r="FCP15" s="378"/>
      <c r="FCQ15" s="378"/>
      <c r="FCR15" s="378"/>
      <c r="FCS15" s="378"/>
      <c r="FCT15" s="378"/>
      <c r="FCU15" s="378"/>
      <c r="FCV15" s="378"/>
      <c r="FCW15" s="378"/>
      <c r="FCX15" s="378"/>
      <c r="FCY15" s="378"/>
      <c r="FCZ15" s="378"/>
      <c r="FDA15" s="378"/>
      <c r="FDB15" s="378"/>
      <c r="FDC15" s="378"/>
      <c r="FDD15" s="378"/>
      <c r="FDE15" s="378"/>
      <c r="FDF15" s="378"/>
      <c r="FDG15" s="378"/>
      <c r="FDH15" s="378"/>
      <c r="FDI15" s="378"/>
      <c r="FDJ15" s="378"/>
      <c r="FDK15" s="378"/>
      <c r="FDL15" s="378"/>
      <c r="FDM15" s="378"/>
      <c r="FDN15" s="378"/>
      <c r="FDO15" s="378"/>
      <c r="FDP15" s="378"/>
      <c r="FDQ15" s="378"/>
      <c r="FDR15" s="378"/>
      <c r="FDS15" s="378"/>
      <c r="FDT15" s="378"/>
      <c r="FDU15" s="378"/>
      <c r="FDV15" s="378"/>
      <c r="FDW15" s="378"/>
      <c r="FDX15" s="378"/>
      <c r="FDY15" s="378"/>
      <c r="FDZ15" s="378"/>
      <c r="FEA15" s="378"/>
      <c r="FEB15" s="378"/>
      <c r="FEC15" s="378"/>
      <c r="FED15" s="378"/>
      <c r="FEE15" s="378"/>
      <c r="FEF15" s="378"/>
      <c r="FEG15" s="378"/>
      <c r="FEH15" s="378"/>
      <c r="FEI15" s="378"/>
      <c r="FEJ15" s="378"/>
      <c r="FEK15" s="378"/>
      <c r="FEL15" s="378"/>
      <c r="FEM15" s="378"/>
      <c r="FEN15" s="378"/>
      <c r="FEO15" s="378"/>
      <c r="FEP15" s="378"/>
      <c r="FEQ15" s="378"/>
      <c r="FER15" s="378"/>
      <c r="FES15" s="378"/>
      <c r="FET15" s="378"/>
      <c r="FEU15" s="378"/>
      <c r="FEV15" s="378"/>
      <c r="FEW15" s="378"/>
      <c r="FEX15" s="378"/>
      <c r="FEY15" s="378"/>
      <c r="FEZ15" s="378"/>
      <c r="FFA15" s="378"/>
      <c r="FFB15" s="378"/>
      <c r="FFC15" s="378"/>
      <c r="FFD15" s="378"/>
      <c r="FFE15" s="378"/>
      <c r="FFF15" s="378"/>
      <c r="FFG15" s="378"/>
      <c r="FFH15" s="378"/>
      <c r="FFI15" s="378"/>
      <c r="FFJ15" s="378"/>
      <c r="FFK15" s="378"/>
      <c r="FFL15" s="378"/>
      <c r="FFM15" s="378"/>
      <c r="FFN15" s="378"/>
      <c r="FFO15" s="378"/>
      <c r="FFP15" s="378"/>
      <c r="FFQ15" s="378"/>
      <c r="FFR15" s="378"/>
      <c r="FFS15" s="378"/>
      <c r="FFT15" s="378"/>
      <c r="FFU15" s="378"/>
      <c r="FFV15" s="378"/>
      <c r="FFW15" s="378"/>
      <c r="FFX15" s="378"/>
      <c r="FFY15" s="378"/>
      <c r="FFZ15" s="378"/>
      <c r="FGA15" s="378"/>
      <c r="FGB15" s="378"/>
      <c r="FGC15" s="378"/>
      <c r="FGD15" s="378"/>
      <c r="FGE15" s="378"/>
      <c r="FGF15" s="378"/>
      <c r="FGG15" s="378"/>
      <c r="FGH15" s="378"/>
      <c r="FGI15" s="378"/>
      <c r="FGJ15" s="378"/>
      <c r="FGK15" s="378"/>
      <c r="FGL15" s="378"/>
      <c r="FGM15" s="378"/>
      <c r="FGN15" s="378"/>
      <c r="FGO15" s="378"/>
      <c r="FGP15" s="378"/>
      <c r="FGQ15" s="378"/>
      <c r="FGR15" s="378"/>
      <c r="FGS15" s="378"/>
      <c r="FGT15" s="378"/>
      <c r="FGU15" s="378"/>
      <c r="FGV15" s="378"/>
      <c r="FGW15" s="378"/>
      <c r="FGX15" s="378"/>
      <c r="FGY15" s="378"/>
      <c r="FGZ15" s="378"/>
      <c r="FHA15" s="378"/>
      <c r="FHB15" s="378"/>
      <c r="FHC15" s="378"/>
      <c r="FHD15" s="378"/>
      <c r="FHE15" s="378"/>
      <c r="FHF15" s="378"/>
      <c r="FHG15" s="378"/>
      <c r="FHH15" s="378"/>
      <c r="FHI15" s="378"/>
      <c r="FHJ15" s="378"/>
      <c r="FHK15" s="378"/>
      <c r="FHL15" s="378"/>
      <c r="FHM15" s="378"/>
      <c r="FHN15" s="378"/>
      <c r="FHO15" s="378"/>
      <c r="FHP15" s="378"/>
      <c r="FHQ15" s="378"/>
      <c r="FHR15" s="378"/>
      <c r="FHS15" s="378"/>
      <c r="FHT15" s="378"/>
      <c r="FHU15" s="378"/>
      <c r="FHV15" s="378"/>
      <c r="FHW15" s="378"/>
      <c r="FHX15" s="378"/>
      <c r="FHY15" s="378"/>
      <c r="FHZ15" s="378"/>
      <c r="FIA15" s="378"/>
      <c r="FIB15" s="378"/>
      <c r="FIC15" s="378"/>
      <c r="FID15" s="378"/>
      <c r="FIE15" s="378"/>
      <c r="FIF15" s="378"/>
      <c r="FIG15" s="378"/>
      <c r="FIH15" s="378"/>
      <c r="FII15" s="378"/>
      <c r="FIJ15" s="378"/>
      <c r="FIK15" s="378"/>
      <c r="FIL15" s="378"/>
      <c r="FIM15" s="378"/>
      <c r="FIN15" s="378"/>
      <c r="FIO15" s="378"/>
      <c r="FIP15" s="378"/>
      <c r="FIQ15" s="378"/>
      <c r="FIR15" s="378"/>
      <c r="FIS15" s="378"/>
      <c r="FIT15" s="378"/>
      <c r="FIU15" s="378"/>
      <c r="FIV15" s="378"/>
      <c r="FIW15" s="378"/>
      <c r="FIX15" s="378"/>
      <c r="FIY15" s="378"/>
      <c r="FIZ15" s="378"/>
      <c r="FJA15" s="378"/>
      <c r="FJB15" s="378"/>
      <c r="FJC15" s="378"/>
      <c r="FJD15" s="378"/>
      <c r="FJE15" s="378"/>
      <c r="FJF15" s="378"/>
      <c r="FJG15" s="378"/>
      <c r="FJH15" s="378"/>
      <c r="FJI15" s="378"/>
      <c r="FJJ15" s="378"/>
      <c r="FJK15" s="378"/>
      <c r="FJL15" s="378"/>
      <c r="FJM15" s="378"/>
      <c r="FJN15" s="378"/>
      <c r="FJO15" s="378"/>
      <c r="FJP15" s="378"/>
      <c r="FJQ15" s="378"/>
      <c r="FJR15" s="378"/>
      <c r="FJS15" s="378"/>
      <c r="FJT15" s="378"/>
      <c r="FJU15" s="378"/>
      <c r="FJV15" s="378"/>
      <c r="FJW15" s="378"/>
      <c r="FJX15" s="378"/>
      <c r="FJY15" s="378"/>
      <c r="FJZ15" s="378"/>
      <c r="FKA15" s="378"/>
      <c r="FKB15" s="378"/>
      <c r="FKC15" s="378"/>
      <c r="FKD15" s="378"/>
      <c r="FKE15" s="378"/>
      <c r="FKF15" s="378"/>
      <c r="FKG15" s="378"/>
      <c r="FKH15" s="378"/>
      <c r="FKI15" s="378"/>
      <c r="FKJ15" s="378"/>
      <c r="FKK15" s="378"/>
      <c r="FKL15" s="378"/>
      <c r="FKM15" s="378"/>
      <c r="FKN15" s="378"/>
      <c r="FKO15" s="378"/>
      <c r="FKP15" s="378"/>
      <c r="FKQ15" s="378"/>
      <c r="FKR15" s="378"/>
      <c r="FKS15" s="378"/>
      <c r="FKT15" s="378"/>
      <c r="FKU15" s="378"/>
      <c r="FKV15" s="378"/>
      <c r="FKW15" s="378"/>
      <c r="FKX15" s="378"/>
      <c r="FKY15" s="378"/>
      <c r="FKZ15" s="378"/>
      <c r="FLA15" s="378"/>
      <c r="FLB15" s="378"/>
      <c r="FLC15" s="378"/>
      <c r="FLD15" s="378"/>
      <c r="FLE15" s="378"/>
      <c r="FLF15" s="378"/>
      <c r="FLG15" s="378"/>
      <c r="FLH15" s="378"/>
      <c r="FLI15" s="378"/>
      <c r="FLJ15" s="378"/>
      <c r="FLK15" s="378"/>
      <c r="FLL15" s="378"/>
      <c r="FLM15" s="378"/>
      <c r="FLN15" s="378"/>
      <c r="FLO15" s="378"/>
      <c r="FLP15" s="378"/>
      <c r="FLQ15" s="378"/>
      <c r="FLR15" s="378"/>
      <c r="FLS15" s="378"/>
      <c r="FLT15" s="378"/>
      <c r="FLU15" s="378"/>
      <c r="FLV15" s="378"/>
      <c r="FLW15" s="378"/>
      <c r="FLX15" s="378"/>
      <c r="FLY15" s="378"/>
      <c r="FLZ15" s="378"/>
      <c r="FMA15" s="378"/>
      <c r="FMB15" s="378"/>
      <c r="FMC15" s="378"/>
      <c r="FMD15" s="378"/>
      <c r="FME15" s="378"/>
      <c r="FMF15" s="378"/>
      <c r="FMG15" s="378"/>
      <c r="FMH15" s="378"/>
      <c r="FMI15" s="378"/>
      <c r="FMJ15" s="378"/>
      <c r="FMK15" s="378"/>
      <c r="FML15" s="378"/>
      <c r="FMM15" s="378"/>
      <c r="FMN15" s="378"/>
      <c r="FMO15" s="378"/>
      <c r="FMP15" s="378"/>
      <c r="FMQ15" s="378"/>
      <c r="FMR15" s="378"/>
      <c r="FMS15" s="378"/>
      <c r="FMT15" s="378"/>
      <c r="FMU15" s="378"/>
      <c r="FMV15" s="378"/>
      <c r="FMW15" s="378"/>
      <c r="FMX15" s="378"/>
      <c r="FMY15" s="378"/>
      <c r="FMZ15" s="378"/>
      <c r="FNA15" s="378"/>
      <c r="FNB15" s="378"/>
      <c r="FNC15" s="378"/>
      <c r="FND15" s="378"/>
      <c r="FNE15" s="378"/>
      <c r="FNF15" s="378"/>
      <c r="FNG15" s="378"/>
      <c r="FNH15" s="378"/>
      <c r="FNI15" s="378"/>
      <c r="FNJ15" s="378"/>
      <c r="FNK15" s="378"/>
      <c r="FNL15" s="378"/>
      <c r="FNM15" s="378"/>
      <c r="FNN15" s="378"/>
      <c r="FNO15" s="378"/>
      <c r="FNP15" s="378"/>
      <c r="FNQ15" s="378"/>
      <c r="FNR15" s="378"/>
      <c r="FNS15" s="378"/>
      <c r="FNT15" s="378"/>
      <c r="FNU15" s="378"/>
      <c r="FNV15" s="378"/>
      <c r="FNW15" s="378"/>
      <c r="FNX15" s="378"/>
      <c r="FNY15" s="378"/>
      <c r="FNZ15" s="378"/>
      <c r="FOA15" s="378"/>
      <c r="FOB15" s="378"/>
      <c r="FOC15" s="378"/>
      <c r="FOD15" s="378"/>
      <c r="FOE15" s="378"/>
      <c r="FOF15" s="378"/>
      <c r="FOG15" s="378"/>
      <c r="FOH15" s="378"/>
      <c r="FOI15" s="378"/>
      <c r="FOJ15" s="378"/>
      <c r="FOK15" s="378"/>
      <c r="FOL15" s="378"/>
      <c r="FOM15" s="378"/>
      <c r="FON15" s="378"/>
      <c r="FOO15" s="378"/>
      <c r="FOP15" s="378"/>
      <c r="FOQ15" s="378"/>
      <c r="FOR15" s="378"/>
      <c r="FOS15" s="378"/>
      <c r="FOT15" s="378"/>
      <c r="FOU15" s="378"/>
      <c r="FOV15" s="378"/>
      <c r="FOW15" s="378"/>
      <c r="FOX15" s="378"/>
      <c r="FOY15" s="378"/>
      <c r="FOZ15" s="378"/>
      <c r="FPA15" s="378"/>
      <c r="FPB15" s="378"/>
      <c r="FPC15" s="378"/>
      <c r="FPD15" s="378"/>
      <c r="FPE15" s="378"/>
      <c r="FPF15" s="378"/>
      <c r="FPG15" s="378"/>
      <c r="FPH15" s="378"/>
      <c r="FPI15" s="378"/>
      <c r="FPJ15" s="378"/>
      <c r="FPK15" s="378"/>
      <c r="FPL15" s="378"/>
      <c r="FPM15" s="378"/>
      <c r="FPN15" s="378"/>
      <c r="FPO15" s="378"/>
      <c r="FPP15" s="378"/>
      <c r="FPQ15" s="378"/>
      <c r="FPR15" s="378"/>
      <c r="FPS15" s="378"/>
      <c r="FPT15" s="378"/>
      <c r="FPU15" s="378"/>
      <c r="FPV15" s="378"/>
      <c r="FPW15" s="378"/>
      <c r="FPX15" s="378"/>
      <c r="FPY15" s="378"/>
      <c r="FPZ15" s="378"/>
      <c r="FQA15" s="378"/>
      <c r="FQB15" s="378"/>
      <c r="FQC15" s="378"/>
      <c r="FQD15" s="378"/>
      <c r="FQE15" s="378"/>
      <c r="FQF15" s="378"/>
      <c r="FQG15" s="378"/>
      <c r="FQH15" s="378"/>
      <c r="FQI15" s="378"/>
      <c r="FQJ15" s="378"/>
      <c r="FQK15" s="378"/>
      <c r="FQL15" s="378"/>
      <c r="FQM15" s="378"/>
      <c r="FQN15" s="378"/>
      <c r="FQO15" s="378"/>
      <c r="FQP15" s="378"/>
      <c r="FQQ15" s="378"/>
      <c r="FQR15" s="378"/>
      <c r="FQS15" s="378"/>
      <c r="FQT15" s="378"/>
      <c r="FQU15" s="378"/>
      <c r="FQV15" s="378"/>
      <c r="FQW15" s="378"/>
      <c r="FQX15" s="378"/>
      <c r="FQY15" s="378"/>
      <c r="FQZ15" s="378"/>
      <c r="FRA15" s="378"/>
      <c r="FRB15" s="378"/>
      <c r="FRC15" s="378"/>
      <c r="FRD15" s="378"/>
      <c r="FRE15" s="378"/>
      <c r="FRF15" s="378"/>
      <c r="FRG15" s="378"/>
      <c r="FRH15" s="378"/>
      <c r="FRI15" s="378"/>
      <c r="FRJ15" s="378"/>
      <c r="FRK15" s="378"/>
      <c r="FRL15" s="378"/>
      <c r="FRM15" s="378"/>
      <c r="FRN15" s="378"/>
      <c r="FRO15" s="378"/>
      <c r="FRP15" s="378"/>
      <c r="FRQ15" s="378"/>
      <c r="FRR15" s="378"/>
      <c r="FRS15" s="378"/>
      <c r="FRT15" s="378"/>
      <c r="FRU15" s="378"/>
      <c r="FRV15" s="378"/>
      <c r="FRW15" s="378"/>
      <c r="FRX15" s="378"/>
      <c r="FRY15" s="378"/>
      <c r="FRZ15" s="378"/>
      <c r="FSA15" s="378"/>
      <c r="FSB15" s="378"/>
      <c r="FSC15" s="378"/>
      <c r="FSD15" s="378"/>
      <c r="FSE15" s="378"/>
      <c r="FSF15" s="378"/>
      <c r="FSG15" s="378"/>
      <c r="FSH15" s="378"/>
      <c r="FSI15" s="378"/>
      <c r="FSJ15" s="378"/>
      <c r="FSK15" s="378"/>
      <c r="FSL15" s="378"/>
      <c r="FSM15" s="378"/>
      <c r="FSN15" s="378"/>
      <c r="FSO15" s="378"/>
      <c r="FSP15" s="378"/>
      <c r="FSQ15" s="378"/>
      <c r="FSR15" s="378"/>
      <c r="FSS15" s="378"/>
      <c r="FST15" s="378"/>
      <c r="FSU15" s="378"/>
      <c r="FSV15" s="378"/>
      <c r="FSW15" s="378"/>
      <c r="FSX15" s="378"/>
      <c r="FSY15" s="378"/>
      <c r="FSZ15" s="378"/>
      <c r="FTA15" s="378"/>
      <c r="FTB15" s="378"/>
      <c r="FTC15" s="378"/>
      <c r="FTD15" s="378"/>
      <c r="FTE15" s="378"/>
      <c r="FTF15" s="378"/>
      <c r="FTG15" s="378"/>
      <c r="FTH15" s="378"/>
      <c r="FTI15" s="378"/>
      <c r="FTJ15" s="378"/>
      <c r="FTK15" s="378"/>
      <c r="FTL15" s="378"/>
      <c r="FTM15" s="378"/>
      <c r="FTN15" s="378"/>
      <c r="FTO15" s="378"/>
      <c r="FTP15" s="378"/>
      <c r="FTQ15" s="378"/>
      <c r="FTR15" s="378"/>
      <c r="FTS15" s="378"/>
      <c r="FTT15" s="378"/>
      <c r="FTU15" s="378"/>
      <c r="FTV15" s="378"/>
      <c r="FTW15" s="378"/>
      <c r="FTX15" s="378"/>
      <c r="FTY15" s="378"/>
      <c r="FTZ15" s="378"/>
      <c r="FUA15" s="378"/>
      <c r="FUB15" s="378"/>
      <c r="FUC15" s="378"/>
      <c r="FUD15" s="378"/>
      <c r="FUE15" s="378"/>
      <c r="FUF15" s="378"/>
      <c r="FUG15" s="378"/>
      <c r="FUH15" s="378"/>
      <c r="FUI15" s="378"/>
      <c r="FUJ15" s="378"/>
      <c r="FUK15" s="378"/>
      <c r="FUL15" s="378"/>
      <c r="FUM15" s="378"/>
      <c r="FUN15" s="378"/>
      <c r="FUO15" s="378"/>
      <c r="FUP15" s="378"/>
      <c r="FUQ15" s="378"/>
      <c r="FUR15" s="378"/>
      <c r="FUS15" s="378"/>
      <c r="FUT15" s="378"/>
      <c r="FUU15" s="378"/>
      <c r="FUV15" s="378"/>
      <c r="FUW15" s="378"/>
      <c r="FUX15" s="378"/>
      <c r="FUY15" s="378"/>
      <c r="FUZ15" s="378"/>
      <c r="FVA15" s="378"/>
      <c r="FVB15" s="378"/>
      <c r="FVC15" s="378"/>
      <c r="FVD15" s="378"/>
      <c r="FVE15" s="378"/>
      <c r="FVF15" s="378"/>
      <c r="FVG15" s="378"/>
      <c r="FVH15" s="378"/>
      <c r="FVI15" s="378"/>
      <c r="FVJ15" s="378"/>
      <c r="FVK15" s="378"/>
      <c r="FVL15" s="378"/>
      <c r="FVM15" s="378"/>
      <c r="FVN15" s="378"/>
      <c r="FVO15" s="378"/>
      <c r="FVP15" s="378"/>
      <c r="FVQ15" s="378"/>
      <c r="FVR15" s="378"/>
      <c r="FVS15" s="378"/>
      <c r="FVT15" s="378"/>
      <c r="FVU15" s="378"/>
      <c r="FVV15" s="378"/>
      <c r="FVW15" s="378"/>
      <c r="FVX15" s="378"/>
      <c r="FVY15" s="378"/>
      <c r="FVZ15" s="378"/>
      <c r="FWA15" s="378"/>
      <c r="FWB15" s="378"/>
      <c r="FWC15" s="378"/>
      <c r="FWD15" s="378"/>
      <c r="FWE15" s="378"/>
      <c r="FWF15" s="378"/>
      <c r="FWG15" s="378"/>
      <c r="FWH15" s="378"/>
      <c r="FWI15" s="378"/>
      <c r="FWJ15" s="378"/>
      <c r="FWK15" s="378"/>
      <c r="FWL15" s="378"/>
      <c r="FWM15" s="378"/>
      <c r="FWN15" s="378"/>
      <c r="FWO15" s="378"/>
      <c r="FWP15" s="378"/>
      <c r="FWQ15" s="378"/>
      <c r="FWR15" s="378"/>
      <c r="FWS15" s="378"/>
      <c r="FWT15" s="378"/>
      <c r="FWU15" s="378"/>
      <c r="FWV15" s="378"/>
      <c r="FWW15" s="378"/>
      <c r="FWX15" s="378"/>
      <c r="FWY15" s="378"/>
      <c r="FWZ15" s="378"/>
      <c r="FXA15" s="378"/>
      <c r="FXB15" s="378"/>
      <c r="FXC15" s="378"/>
      <c r="FXD15" s="378"/>
      <c r="FXE15" s="378"/>
      <c r="FXF15" s="378"/>
      <c r="FXG15" s="378"/>
      <c r="FXH15" s="378"/>
      <c r="FXI15" s="378"/>
      <c r="FXJ15" s="378"/>
      <c r="FXK15" s="378"/>
      <c r="FXL15" s="378"/>
      <c r="FXM15" s="378"/>
      <c r="FXN15" s="378"/>
      <c r="FXO15" s="378"/>
      <c r="FXP15" s="378"/>
      <c r="FXQ15" s="378"/>
      <c r="FXR15" s="378"/>
      <c r="FXS15" s="378"/>
      <c r="FXT15" s="378"/>
      <c r="FXU15" s="378"/>
      <c r="FXV15" s="378"/>
      <c r="FXW15" s="378"/>
      <c r="FXX15" s="378"/>
      <c r="FXY15" s="378"/>
      <c r="FXZ15" s="378"/>
      <c r="FYA15" s="378"/>
      <c r="FYB15" s="378"/>
      <c r="FYC15" s="378"/>
      <c r="FYD15" s="378"/>
      <c r="FYE15" s="378"/>
      <c r="FYF15" s="378"/>
      <c r="FYG15" s="378"/>
      <c r="FYH15" s="378"/>
      <c r="FYI15" s="378"/>
      <c r="FYJ15" s="378"/>
      <c r="FYK15" s="378"/>
      <c r="FYL15" s="378"/>
      <c r="FYM15" s="378"/>
      <c r="FYN15" s="378"/>
      <c r="FYO15" s="378"/>
      <c r="FYP15" s="378"/>
      <c r="FYQ15" s="378"/>
      <c r="FYR15" s="378"/>
      <c r="FYS15" s="378"/>
      <c r="FYT15" s="378"/>
      <c r="FYU15" s="378"/>
      <c r="FYV15" s="378"/>
      <c r="FYW15" s="378"/>
      <c r="FYX15" s="378"/>
      <c r="FYY15" s="378"/>
      <c r="FYZ15" s="378"/>
      <c r="FZA15" s="378"/>
      <c r="FZB15" s="378"/>
      <c r="FZC15" s="378"/>
      <c r="FZD15" s="378"/>
      <c r="FZE15" s="378"/>
      <c r="FZF15" s="378"/>
      <c r="FZG15" s="378"/>
      <c r="FZH15" s="378"/>
      <c r="FZI15" s="378"/>
      <c r="FZJ15" s="378"/>
      <c r="FZK15" s="378"/>
      <c r="FZL15" s="378"/>
      <c r="FZM15" s="378"/>
      <c r="FZN15" s="378"/>
      <c r="FZO15" s="378"/>
      <c r="FZP15" s="378"/>
      <c r="FZQ15" s="378"/>
      <c r="FZR15" s="378"/>
      <c r="FZS15" s="378"/>
      <c r="FZT15" s="378"/>
      <c r="FZU15" s="378"/>
      <c r="FZV15" s="378"/>
      <c r="FZW15" s="378"/>
      <c r="FZX15" s="378"/>
      <c r="FZY15" s="378"/>
      <c r="FZZ15" s="378"/>
      <c r="GAA15" s="378"/>
      <c r="GAB15" s="378"/>
      <c r="GAC15" s="378"/>
      <c r="GAD15" s="378"/>
      <c r="GAE15" s="378"/>
      <c r="GAF15" s="378"/>
      <c r="GAG15" s="378"/>
      <c r="GAH15" s="378"/>
      <c r="GAI15" s="378"/>
      <c r="GAJ15" s="378"/>
      <c r="GAK15" s="378"/>
      <c r="GAL15" s="378"/>
      <c r="GAM15" s="378"/>
      <c r="GAN15" s="378"/>
      <c r="GAO15" s="378"/>
      <c r="GAP15" s="378"/>
      <c r="GAQ15" s="378"/>
      <c r="GAR15" s="378"/>
      <c r="GAS15" s="378"/>
      <c r="GAT15" s="378"/>
      <c r="GAU15" s="378"/>
      <c r="GAV15" s="378"/>
      <c r="GAW15" s="378"/>
      <c r="GAX15" s="378"/>
      <c r="GAY15" s="378"/>
      <c r="GAZ15" s="378"/>
      <c r="GBA15" s="378"/>
      <c r="GBB15" s="378"/>
      <c r="GBC15" s="378"/>
      <c r="GBD15" s="378"/>
      <c r="GBE15" s="378"/>
      <c r="GBF15" s="378"/>
      <c r="GBG15" s="378"/>
      <c r="GBH15" s="378"/>
      <c r="GBI15" s="378"/>
      <c r="GBJ15" s="378"/>
      <c r="GBK15" s="378"/>
      <c r="GBL15" s="378"/>
      <c r="GBM15" s="378"/>
      <c r="GBN15" s="378"/>
      <c r="GBO15" s="378"/>
      <c r="GBP15" s="378"/>
      <c r="GBQ15" s="378"/>
      <c r="GBR15" s="378"/>
      <c r="GBS15" s="378"/>
      <c r="GBT15" s="378"/>
      <c r="GBU15" s="378"/>
      <c r="GBV15" s="378"/>
      <c r="GBW15" s="378"/>
      <c r="GBX15" s="378"/>
      <c r="GBY15" s="378"/>
      <c r="GBZ15" s="378"/>
      <c r="GCA15" s="378"/>
      <c r="GCB15" s="378"/>
      <c r="GCC15" s="378"/>
      <c r="GCD15" s="378"/>
      <c r="GCE15" s="378"/>
      <c r="GCF15" s="378"/>
      <c r="GCG15" s="378"/>
      <c r="GCH15" s="378"/>
      <c r="GCI15" s="378"/>
      <c r="GCJ15" s="378"/>
      <c r="GCK15" s="378"/>
      <c r="GCL15" s="378"/>
      <c r="GCM15" s="378"/>
      <c r="GCN15" s="378"/>
      <c r="GCO15" s="378"/>
      <c r="GCP15" s="378"/>
      <c r="GCQ15" s="378"/>
      <c r="GCR15" s="378"/>
      <c r="GCS15" s="378"/>
      <c r="GCT15" s="378"/>
      <c r="GCU15" s="378"/>
      <c r="GCV15" s="378"/>
      <c r="GCW15" s="378"/>
      <c r="GCX15" s="378"/>
      <c r="GCY15" s="378"/>
      <c r="GCZ15" s="378"/>
      <c r="GDA15" s="378"/>
      <c r="GDB15" s="378"/>
      <c r="GDC15" s="378"/>
      <c r="GDD15" s="378"/>
      <c r="GDE15" s="378"/>
      <c r="GDF15" s="378"/>
      <c r="GDG15" s="378"/>
      <c r="GDH15" s="378"/>
      <c r="GDI15" s="378"/>
      <c r="GDJ15" s="378"/>
      <c r="GDK15" s="378"/>
      <c r="GDL15" s="378"/>
      <c r="GDM15" s="378"/>
      <c r="GDN15" s="378"/>
      <c r="GDO15" s="378"/>
      <c r="GDP15" s="378"/>
      <c r="GDQ15" s="378"/>
      <c r="GDR15" s="378"/>
      <c r="GDS15" s="378"/>
      <c r="GDT15" s="378"/>
      <c r="GDU15" s="378"/>
      <c r="GDV15" s="378"/>
      <c r="GDW15" s="378"/>
      <c r="GDX15" s="378"/>
      <c r="GDY15" s="378"/>
      <c r="GDZ15" s="378"/>
      <c r="GEA15" s="378"/>
      <c r="GEB15" s="378"/>
      <c r="GEC15" s="378"/>
      <c r="GED15" s="378"/>
      <c r="GEE15" s="378"/>
      <c r="GEF15" s="378"/>
      <c r="GEG15" s="378"/>
      <c r="GEH15" s="378"/>
      <c r="GEI15" s="378"/>
      <c r="GEJ15" s="378"/>
      <c r="GEK15" s="378"/>
      <c r="GEL15" s="378"/>
      <c r="GEM15" s="378"/>
      <c r="GEN15" s="378"/>
      <c r="GEO15" s="378"/>
      <c r="GEP15" s="378"/>
      <c r="GEQ15" s="378"/>
      <c r="GER15" s="378"/>
      <c r="GES15" s="378"/>
      <c r="GET15" s="378"/>
      <c r="GEU15" s="378"/>
      <c r="GEV15" s="378"/>
      <c r="GEW15" s="378"/>
      <c r="GEX15" s="378"/>
      <c r="GEY15" s="378"/>
      <c r="GEZ15" s="378"/>
      <c r="GFA15" s="378"/>
      <c r="GFB15" s="378"/>
      <c r="GFC15" s="378"/>
      <c r="GFD15" s="378"/>
      <c r="GFE15" s="378"/>
      <c r="GFF15" s="378"/>
      <c r="GFG15" s="378"/>
      <c r="GFH15" s="378"/>
      <c r="GFI15" s="378"/>
      <c r="GFJ15" s="378"/>
      <c r="GFK15" s="378"/>
      <c r="GFL15" s="378"/>
      <c r="GFM15" s="378"/>
      <c r="GFN15" s="378"/>
      <c r="GFO15" s="378"/>
      <c r="GFP15" s="378"/>
      <c r="GFQ15" s="378"/>
      <c r="GFR15" s="378"/>
      <c r="GFS15" s="378"/>
      <c r="GFT15" s="378"/>
      <c r="GFU15" s="378"/>
      <c r="GFV15" s="378"/>
      <c r="GFW15" s="378"/>
      <c r="GFX15" s="378"/>
      <c r="GFY15" s="378"/>
      <c r="GFZ15" s="378"/>
      <c r="GGA15" s="378"/>
      <c r="GGB15" s="378"/>
      <c r="GGC15" s="378"/>
      <c r="GGD15" s="378"/>
      <c r="GGE15" s="378"/>
      <c r="GGF15" s="378"/>
      <c r="GGG15" s="378"/>
      <c r="GGH15" s="378"/>
      <c r="GGI15" s="378"/>
      <c r="GGJ15" s="378"/>
      <c r="GGK15" s="378"/>
      <c r="GGL15" s="378"/>
      <c r="GGM15" s="378"/>
      <c r="GGN15" s="378"/>
      <c r="GGO15" s="378"/>
      <c r="GGP15" s="378"/>
      <c r="GGQ15" s="378"/>
      <c r="GGR15" s="378"/>
      <c r="GGS15" s="378"/>
      <c r="GGT15" s="378"/>
      <c r="GGU15" s="378"/>
      <c r="GGV15" s="378"/>
      <c r="GGW15" s="378"/>
      <c r="GGX15" s="378"/>
      <c r="GGY15" s="378"/>
      <c r="GGZ15" s="378"/>
      <c r="GHA15" s="378"/>
      <c r="GHB15" s="378"/>
      <c r="GHC15" s="378"/>
      <c r="GHD15" s="378"/>
      <c r="GHE15" s="378"/>
      <c r="GHF15" s="378"/>
      <c r="GHG15" s="378"/>
      <c r="GHH15" s="378"/>
      <c r="GHI15" s="378"/>
      <c r="GHJ15" s="378"/>
      <c r="GHK15" s="378"/>
      <c r="GHL15" s="378"/>
      <c r="GHM15" s="378"/>
      <c r="GHN15" s="378"/>
      <c r="GHO15" s="378"/>
      <c r="GHP15" s="378"/>
      <c r="GHQ15" s="378"/>
      <c r="GHR15" s="378"/>
      <c r="GHS15" s="378"/>
      <c r="GHT15" s="378"/>
      <c r="GHU15" s="378"/>
      <c r="GHV15" s="378"/>
      <c r="GHW15" s="378"/>
      <c r="GHX15" s="378"/>
      <c r="GHY15" s="378"/>
      <c r="GHZ15" s="378"/>
      <c r="GIA15" s="378"/>
      <c r="GIB15" s="378"/>
      <c r="GIC15" s="378"/>
      <c r="GID15" s="378"/>
      <c r="GIE15" s="378"/>
      <c r="GIF15" s="378"/>
      <c r="GIG15" s="378"/>
      <c r="GIH15" s="378"/>
      <c r="GII15" s="378"/>
      <c r="GIJ15" s="378"/>
      <c r="GIK15" s="378"/>
      <c r="GIL15" s="378"/>
      <c r="GIM15" s="378"/>
      <c r="GIN15" s="378"/>
      <c r="GIO15" s="378"/>
      <c r="GIP15" s="378"/>
      <c r="GIQ15" s="378"/>
      <c r="GIR15" s="378"/>
      <c r="GIS15" s="378"/>
      <c r="GIT15" s="378"/>
      <c r="GIU15" s="378"/>
      <c r="GIV15" s="378"/>
      <c r="GIW15" s="378"/>
      <c r="GIX15" s="378"/>
      <c r="GIY15" s="378"/>
      <c r="GIZ15" s="378"/>
      <c r="GJA15" s="378"/>
      <c r="GJB15" s="378"/>
      <c r="GJC15" s="378"/>
      <c r="GJD15" s="378"/>
      <c r="GJE15" s="378"/>
      <c r="GJF15" s="378"/>
      <c r="GJG15" s="378"/>
      <c r="GJH15" s="378"/>
      <c r="GJI15" s="378"/>
      <c r="GJJ15" s="378"/>
      <c r="GJK15" s="378"/>
      <c r="GJL15" s="378"/>
      <c r="GJM15" s="378"/>
      <c r="GJN15" s="378"/>
      <c r="GJO15" s="378"/>
      <c r="GJP15" s="378"/>
      <c r="GJQ15" s="378"/>
      <c r="GJR15" s="378"/>
      <c r="GJS15" s="378"/>
      <c r="GJT15" s="378"/>
      <c r="GJU15" s="378"/>
      <c r="GJV15" s="378"/>
      <c r="GJW15" s="378"/>
      <c r="GJX15" s="378"/>
      <c r="GJY15" s="378"/>
      <c r="GJZ15" s="378"/>
      <c r="GKA15" s="378"/>
      <c r="GKB15" s="378"/>
      <c r="GKC15" s="378"/>
      <c r="GKD15" s="378"/>
      <c r="GKE15" s="378"/>
      <c r="GKF15" s="378"/>
      <c r="GKG15" s="378"/>
      <c r="GKH15" s="378"/>
      <c r="GKI15" s="378"/>
      <c r="GKJ15" s="378"/>
      <c r="GKK15" s="378"/>
      <c r="GKL15" s="378"/>
      <c r="GKM15" s="378"/>
      <c r="GKN15" s="378"/>
      <c r="GKO15" s="378"/>
      <c r="GKP15" s="378"/>
      <c r="GKQ15" s="378"/>
      <c r="GKR15" s="378"/>
      <c r="GKS15" s="378"/>
      <c r="GKT15" s="378"/>
      <c r="GKU15" s="378"/>
      <c r="GKV15" s="378"/>
      <c r="GKW15" s="378"/>
      <c r="GKX15" s="378"/>
      <c r="GKY15" s="378"/>
      <c r="GKZ15" s="378"/>
      <c r="GLA15" s="378"/>
      <c r="GLB15" s="378"/>
      <c r="GLC15" s="378"/>
      <c r="GLD15" s="378"/>
      <c r="GLE15" s="378"/>
      <c r="GLF15" s="378"/>
      <c r="GLG15" s="378"/>
      <c r="GLH15" s="378"/>
      <c r="GLI15" s="378"/>
      <c r="GLJ15" s="378"/>
      <c r="GLK15" s="378"/>
      <c r="GLL15" s="378"/>
      <c r="GLM15" s="378"/>
      <c r="GLN15" s="378"/>
      <c r="GLO15" s="378"/>
      <c r="GLP15" s="378"/>
      <c r="GLQ15" s="378"/>
      <c r="GLR15" s="378"/>
      <c r="GLS15" s="378"/>
      <c r="GLT15" s="378"/>
      <c r="GLU15" s="378"/>
      <c r="GLV15" s="378"/>
      <c r="GLW15" s="378"/>
      <c r="GLX15" s="378"/>
      <c r="GLY15" s="378"/>
      <c r="GLZ15" s="378"/>
      <c r="GMA15" s="378"/>
      <c r="GMB15" s="378"/>
      <c r="GMC15" s="378"/>
      <c r="GMD15" s="378"/>
      <c r="GME15" s="378"/>
      <c r="GMF15" s="378"/>
      <c r="GMG15" s="378"/>
      <c r="GMH15" s="378"/>
      <c r="GMI15" s="378"/>
      <c r="GMJ15" s="378"/>
      <c r="GMK15" s="378"/>
      <c r="GML15" s="378"/>
      <c r="GMM15" s="378"/>
      <c r="GMN15" s="378"/>
      <c r="GMO15" s="378"/>
      <c r="GMP15" s="378"/>
      <c r="GMQ15" s="378"/>
      <c r="GMR15" s="378"/>
      <c r="GMS15" s="378"/>
      <c r="GMT15" s="378"/>
      <c r="GMU15" s="378"/>
      <c r="GMV15" s="378"/>
      <c r="GMW15" s="378"/>
      <c r="GMX15" s="378"/>
      <c r="GMY15" s="378"/>
      <c r="GMZ15" s="378"/>
      <c r="GNA15" s="378"/>
      <c r="GNB15" s="378"/>
      <c r="GNC15" s="378"/>
      <c r="GND15" s="378"/>
      <c r="GNE15" s="378"/>
      <c r="GNF15" s="378"/>
      <c r="GNG15" s="378"/>
      <c r="GNH15" s="378"/>
      <c r="GNI15" s="378"/>
      <c r="GNJ15" s="378"/>
      <c r="GNK15" s="378"/>
      <c r="GNL15" s="378"/>
      <c r="GNM15" s="378"/>
      <c r="GNN15" s="378"/>
      <c r="GNO15" s="378"/>
      <c r="GNP15" s="378"/>
      <c r="GNQ15" s="378"/>
      <c r="GNR15" s="378"/>
      <c r="GNS15" s="378"/>
      <c r="GNT15" s="378"/>
      <c r="GNU15" s="378"/>
      <c r="GNV15" s="378"/>
      <c r="GNW15" s="378"/>
      <c r="GNX15" s="378"/>
      <c r="GNY15" s="378"/>
      <c r="GNZ15" s="378"/>
      <c r="GOA15" s="378"/>
      <c r="GOB15" s="378"/>
      <c r="GOC15" s="378"/>
      <c r="GOD15" s="378"/>
      <c r="GOE15" s="378"/>
      <c r="GOF15" s="378"/>
      <c r="GOG15" s="378"/>
      <c r="GOH15" s="378"/>
      <c r="GOI15" s="378"/>
      <c r="GOJ15" s="378"/>
      <c r="GOK15" s="378"/>
      <c r="GOL15" s="378"/>
      <c r="GOM15" s="378"/>
      <c r="GON15" s="378"/>
      <c r="GOO15" s="378"/>
      <c r="GOP15" s="378"/>
      <c r="GOQ15" s="378"/>
      <c r="GOR15" s="378"/>
      <c r="GOS15" s="378"/>
      <c r="GOT15" s="378"/>
      <c r="GOU15" s="378"/>
      <c r="GOV15" s="378"/>
      <c r="GOW15" s="378"/>
      <c r="GOX15" s="378"/>
      <c r="GOY15" s="378"/>
      <c r="GOZ15" s="378"/>
      <c r="GPA15" s="378"/>
      <c r="GPB15" s="378"/>
      <c r="GPC15" s="378"/>
      <c r="GPD15" s="378"/>
      <c r="GPE15" s="378"/>
      <c r="GPF15" s="378"/>
      <c r="GPG15" s="378"/>
      <c r="GPH15" s="378"/>
      <c r="GPI15" s="378"/>
      <c r="GPJ15" s="378"/>
      <c r="GPK15" s="378"/>
      <c r="GPL15" s="378"/>
      <c r="GPM15" s="378"/>
      <c r="GPN15" s="378"/>
      <c r="GPO15" s="378"/>
      <c r="GPP15" s="378"/>
      <c r="GPQ15" s="378"/>
      <c r="GPR15" s="378"/>
      <c r="GPS15" s="378"/>
      <c r="GPT15" s="378"/>
      <c r="GPU15" s="378"/>
      <c r="GPV15" s="378"/>
      <c r="GPW15" s="378"/>
      <c r="GPX15" s="378"/>
      <c r="GPY15" s="378"/>
      <c r="GPZ15" s="378"/>
      <c r="GQA15" s="378"/>
      <c r="GQB15" s="378"/>
      <c r="GQC15" s="378"/>
      <c r="GQD15" s="378"/>
      <c r="GQE15" s="378"/>
      <c r="GQF15" s="378"/>
      <c r="GQG15" s="378"/>
      <c r="GQH15" s="378"/>
      <c r="GQI15" s="378"/>
      <c r="GQJ15" s="378"/>
      <c r="GQK15" s="378"/>
      <c r="GQL15" s="378"/>
      <c r="GQM15" s="378"/>
      <c r="GQN15" s="378"/>
      <c r="GQO15" s="378"/>
      <c r="GQP15" s="378"/>
      <c r="GQQ15" s="378"/>
      <c r="GQR15" s="378"/>
      <c r="GQS15" s="378"/>
      <c r="GQT15" s="378"/>
      <c r="GQU15" s="378"/>
      <c r="GQV15" s="378"/>
      <c r="GQW15" s="378"/>
      <c r="GQX15" s="378"/>
      <c r="GQY15" s="378"/>
      <c r="GQZ15" s="378"/>
      <c r="GRA15" s="378"/>
      <c r="GRB15" s="378"/>
      <c r="GRC15" s="378"/>
      <c r="GRD15" s="378"/>
      <c r="GRE15" s="378"/>
      <c r="GRF15" s="378"/>
      <c r="GRG15" s="378"/>
      <c r="GRH15" s="378"/>
      <c r="GRI15" s="378"/>
      <c r="GRJ15" s="378"/>
      <c r="GRK15" s="378"/>
      <c r="GRL15" s="378"/>
      <c r="GRM15" s="378"/>
      <c r="GRN15" s="378"/>
      <c r="GRO15" s="378"/>
      <c r="GRP15" s="378"/>
      <c r="GRQ15" s="378"/>
      <c r="GRR15" s="378"/>
      <c r="GRS15" s="378"/>
      <c r="GRT15" s="378"/>
      <c r="GRU15" s="378"/>
      <c r="GRV15" s="378"/>
      <c r="GRW15" s="378"/>
      <c r="GRX15" s="378"/>
      <c r="GRY15" s="378"/>
      <c r="GRZ15" s="378"/>
      <c r="GSA15" s="378"/>
      <c r="GSB15" s="378"/>
      <c r="GSC15" s="378"/>
      <c r="GSD15" s="378"/>
      <c r="GSE15" s="378"/>
      <c r="GSF15" s="378"/>
      <c r="GSG15" s="378"/>
      <c r="GSH15" s="378"/>
      <c r="GSI15" s="378"/>
      <c r="GSJ15" s="378"/>
      <c r="GSK15" s="378"/>
      <c r="GSL15" s="378"/>
      <c r="GSM15" s="378"/>
      <c r="GSN15" s="378"/>
      <c r="GSO15" s="378"/>
      <c r="GSP15" s="378"/>
      <c r="GSQ15" s="378"/>
      <c r="GSR15" s="378"/>
      <c r="GSS15" s="378"/>
      <c r="GST15" s="378"/>
      <c r="GSU15" s="378"/>
      <c r="GSV15" s="378"/>
      <c r="GSW15" s="378"/>
      <c r="GSX15" s="378"/>
      <c r="GSY15" s="378"/>
      <c r="GSZ15" s="378"/>
      <c r="GTA15" s="378"/>
      <c r="GTB15" s="378"/>
      <c r="GTC15" s="378"/>
      <c r="GTD15" s="378"/>
      <c r="GTE15" s="378"/>
      <c r="GTF15" s="378"/>
      <c r="GTG15" s="378"/>
      <c r="GTH15" s="378"/>
      <c r="GTI15" s="378"/>
      <c r="GTJ15" s="378"/>
      <c r="GTK15" s="378"/>
      <c r="GTL15" s="378"/>
      <c r="GTM15" s="378"/>
      <c r="GTN15" s="378"/>
      <c r="GTO15" s="378"/>
      <c r="GTP15" s="378"/>
      <c r="GTQ15" s="378"/>
      <c r="GTR15" s="378"/>
      <c r="GTS15" s="378"/>
      <c r="GTT15" s="378"/>
      <c r="GTU15" s="378"/>
      <c r="GTV15" s="378"/>
      <c r="GTW15" s="378"/>
      <c r="GTX15" s="378"/>
      <c r="GTY15" s="378"/>
      <c r="GTZ15" s="378"/>
      <c r="GUA15" s="378"/>
      <c r="GUB15" s="378"/>
      <c r="GUC15" s="378"/>
      <c r="GUD15" s="378"/>
      <c r="GUE15" s="378"/>
      <c r="GUF15" s="378"/>
      <c r="GUG15" s="378"/>
      <c r="GUH15" s="378"/>
      <c r="GUI15" s="378"/>
      <c r="GUJ15" s="378"/>
      <c r="GUK15" s="378"/>
      <c r="GUL15" s="378"/>
      <c r="GUM15" s="378"/>
      <c r="GUN15" s="378"/>
      <c r="GUO15" s="378"/>
      <c r="GUP15" s="378"/>
      <c r="GUQ15" s="378"/>
      <c r="GUR15" s="378"/>
      <c r="GUS15" s="378"/>
      <c r="GUT15" s="378"/>
      <c r="GUU15" s="378"/>
      <c r="GUV15" s="378"/>
      <c r="GUW15" s="378"/>
      <c r="GUX15" s="378"/>
      <c r="GUY15" s="378"/>
      <c r="GUZ15" s="378"/>
      <c r="GVA15" s="378"/>
      <c r="GVB15" s="378"/>
      <c r="GVC15" s="378"/>
      <c r="GVD15" s="378"/>
      <c r="GVE15" s="378"/>
      <c r="GVF15" s="378"/>
      <c r="GVG15" s="378"/>
      <c r="GVH15" s="378"/>
      <c r="GVI15" s="378"/>
      <c r="GVJ15" s="378"/>
      <c r="GVK15" s="378"/>
      <c r="GVL15" s="378"/>
      <c r="GVM15" s="378"/>
      <c r="GVN15" s="378"/>
      <c r="GVO15" s="378"/>
      <c r="GVP15" s="378"/>
      <c r="GVQ15" s="378"/>
      <c r="GVR15" s="378"/>
      <c r="GVS15" s="378"/>
      <c r="GVT15" s="378"/>
      <c r="GVU15" s="378"/>
      <c r="GVV15" s="378"/>
      <c r="GVW15" s="378"/>
      <c r="GVX15" s="378"/>
      <c r="GVY15" s="378"/>
      <c r="GVZ15" s="378"/>
      <c r="GWA15" s="378"/>
      <c r="GWB15" s="378"/>
      <c r="GWC15" s="378"/>
      <c r="GWD15" s="378"/>
      <c r="GWE15" s="378"/>
      <c r="GWF15" s="378"/>
      <c r="GWG15" s="378"/>
      <c r="GWH15" s="378"/>
      <c r="GWI15" s="378"/>
      <c r="GWJ15" s="378"/>
      <c r="GWK15" s="378"/>
      <c r="GWL15" s="378"/>
      <c r="GWM15" s="378"/>
      <c r="GWN15" s="378"/>
      <c r="GWO15" s="378"/>
      <c r="GWP15" s="378"/>
      <c r="GWQ15" s="378"/>
      <c r="GWR15" s="378"/>
      <c r="GWS15" s="378"/>
      <c r="GWT15" s="378"/>
      <c r="GWU15" s="378"/>
      <c r="GWV15" s="378"/>
      <c r="GWW15" s="378"/>
      <c r="GWX15" s="378"/>
      <c r="GWY15" s="378"/>
      <c r="GWZ15" s="378"/>
      <c r="GXA15" s="378"/>
      <c r="GXB15" s="378"/>
      <c r="GXC15" s="378"/>
      <c r="GXD15" s="378"/>
      <c r="GXE15" s="378"/>
      <c r="GXF15" s="378"/>
      <c r="GXG15" s="378"/>
      <c r="GXH15" s="378"/>
      <c r="GXI15" s="378"/>
      <c r="GXJ15" s="378"/>
      <c r="GXK15" s="378"/>
      <c r="GXL15" s="378"/>
      <c r="GXM15" s="378"/>
      <c r="GXN15" s="378"/>
      <c r="GXO15" s="378"/>
      <c r="GXP15" s="378"/>
      <c r="GXQ15" s="378"/>
      <c r="GXR15" s="378"/>
      <c r="GXS15" s="378"/>
      <c r="GXT15" s="378"/>
      <c r="GXU15" s="378"/>
      <c r="GXV15" s="378"/>
      <c r="GXW15" s="378"/>
      <c r="GXX15" s="378"/>
      <c r="GXY15" s="378"/>
      <c r="GXZ15" s="378"/>
      <c r="GYA15" s="378"/>
      <c r="GYB15" s="378"/>
      <c r="GYC15" s="378"/>
      <c r="GYD15" s="378"/>
      <c r="GYE15" s="378"/>
      <c r="GYF15" s="378"/>
      <c r="GYG15" s="378"/>
      <c r="GYH15" s="378"/>
    </row>
    <row r="16" spans="1:5390" s="105" customFormat="1" x14ac:dyDescent="0.2">
      <c r="A16" s="220"/>
      <c r="C16" s="220"/>
      <c r="D16" s="240"/>
      <c r="E16" s="234"/>
      <c r="G16" s="240"/>
      <c r="H16" s="240"/>
      <c r="I16" s="240"/>
      <c r="J16" s="240"/>
      <c r="K16" s="240"/>
      <c r="L16" s="240"/>
      <c r="M16" s="240"/>
      <c r="N16" s="240"/>
      <c r="O16" s="240"/>
      <c r="P16" s="240"/>
      <c r="Q16" s="240"/>
      <c r="R16" s="240"/>
      <c r="S16" s="240"/>
      <c r="T16" s="240"/>
      <c r="U16" s="240"/>
      <c r="V16" s="240"/>
      <c r="W16" s="240"/>
      <c r="X16" s="240"/>
      <c r="Y16" s="240"/>
      <c r="Z16" s="240"/>
      <c r="AA16" s="240"/>
      <c r="AB16" s="240"/>
      <c r="AC16" s="285"/>
      <c r="AD16" s="285"/>
      <c r="AE16" s="285"/>
      <c r="AF16" s="285"/>
      <c r="AG16" s="285"/>
      <c r="AH16" s="285"/>
      <c r="AI16" s="240"/>
      <c r="AJ16" s="240"/>
      <c r="AK16" s="240"/>
      <c r="AL16" s="285"/>
      <c r="AM16" s="285"/>
      <c r="AN16" s="285"/>
      <c r="AO16" s="285"/>
      <c r="AP16" s="285"/>
      <c r="AQ16" s="285"/>
      <c r="AR16" s="285"/>
      <c r="AS16" s="285"/>
      <c r="AT16" s="285"/>
      <c r="AU16" s="285"/>
      <c r="AV16" s="285"/>
      <c r="AW16" s="285"/>
      <c r="AX16" s="240"/>
      <c r="BO16" s="376"/>
      <c r="BP16" s="376"/>
      <c r="BQ16" s="376"/>
      <c r="BR16" s="376"/>
      <c r="BS16" s="376"/>
      <c r="BT16" s="376"/>
      <c r="BU16" s="376"/>
      <c r="BV16" s="376"/>
      <c r="BW16" s="376"/>
      <c r="BX16" s="376"/>
      <c r="BY16" s="376"/>
      <c r="BZ16" s="376"/>
      <c r="CA16" s="376"/>
      <c r="CB16" s="376"/>
      <c r="CC16" s="376"/>
      <c r="CD16" s="376"/>
      <c r="CE16" s="376"/>
      <c r="CF16" s="376"/>
      <c r="CG16" s="376"/>
      <c r="CH16" s="376"/>
      <c r="CI16" s="376"/>
      <c r="CJ16" s="376"/>
      <c r="CK16" s="376"/>
      <c r="CL16" s="376"/>
      <c r="CM16" s="376"/>
      <c r="CN16" s="376"/>
      <c r="CO16" s="376"/>
      <c r="CP16" s="376"/>
      <c r="CQ16" s="376"/>
      <c r="CR16" s="376"/>
      <c r="CS16" s="376"/>
      <c r="CT16" s="376"/>
      <c r="CU16" s="376"/>
      <c r="CV16" s="376"/>
      <c r="CW16" s="376"/>
      <c r="CX16" s="376"/>
      <c r="CY16" s="376"/>
      <c r="CZ16" s="376"/>
      <c r="DA16" s="376"/>
      <c r="DB16" s="376"/>
      <c r="DC16" s="376"/>
      <c r="DD16" s="376"/>
      <c r="DE16" s="376"/>
      <c r="DF16" s="376"/>
      <c r="DG16" s="376"/>
      <c r="DH16" s="376"/>
      <c r="DI16" s="376"/>
      <c r="DJ16" s="376"/>
      <c r="DK16" s="376"/>
      <c r="DL16" s="376"/>
      <c r="DM16" s="376"/>
      <c r="DN16" s="376"/>
      <c r="DO16" s="376"/>
      <c r="DP16" s="376"/>
      <c r="DQ16" s="376"/>
      <c r="DR16" s="376"/>
      <c r="DS16" s="376"/>
      <c r="DT16" s="376"/>
      <c r="DU16" s="376"/>
      <c r="DV16" s="376"/>
      <c r="DW16" s="376"/>
      <c r="DX16" s="376"/>
      <c r="DY16" s="376"/>
      <c r="DZ16" s="376"/>
      <c r="EA16" s="376"/>
      <c r="EB16" s="376"/>
      <c r="EC16" s="376"/>
      <c r="ED16" s="376"/>
      <c r="EE16" s="376"/>
      <c r="EF16" s="376"/>
      <c r="EG16" s="376"/>
      <c r="EH16" s="376"/>
      <c r="EI16" s="376"/>
      <c r="EJ16" s="376"/>
      <c r="EK16" s="376"/>
      <c r="EL16" s="376"/>
      <c r="EM16" s="376"/>
      <c r="EN16" s="376"/>
      <c r="EO16" s="376"/>
      <c r="EP16" s="376"/>
      <c r="EQ16" s="376"/>
      <c r="ER16" s="376"/>
      <c r="ES16" s="376"/>
      <c r="ET16" s="376"/>
      <c r="EU16" s="376"/>
      <c r="EV16" s="376"/>
      <c r="EW16" s="376"/>
      <c r="EX16" s="376"/>
      <c r="EY16" s="376"/>
      <c r="EZ16" s="376"/>
      <c r="FA16" s="376"/>
      <c r="FB16" s="376"/>
      <c r="FC16" s="376"/>
      <c r="FD16" s="376"/>
      <c r="FE16" s="376"/>
      <c r="FF16" s="376"/>
      <c r="FG16" s="376"/>
      <c r="FH16" s="376"/>
      <c r="FI16" s="376"/>
      <c r="FJ16" s="376"/>
      <c r="FK16" s="376"/>
      <c r="FL16" s="376"/>
      <c r="FM16" s="376"/>
      <c r="FN16" s="376"/>
      <c r="FO16" s="376"/>
      <c r="FP16" s="376"/>
      <c r="FQ16" s="376"/>
      <c r="FR16" s="376"/>
      <c r="FS16" s="376"/>
      <c r="FT16" s="376"/>
      <c r="FU16" s="376"/>
      <c r="FV16" s="376"/>
      <c r="FW16" s="376"/>
      <c r="FX16" s="376"/>
      <c r="FY16" s="376"/>
      <c r="FZ16" s="376"/>
      <c r="GA16" s="376"/>
      <c r="GB16" s="376"/>
      <c r="GC16" s="376"/>
      <c r="GD16" s="376"/>
      <c r="GE16" s="376"/>
      <c r="GF16" s="376"/>
      <c r="GG16" s="376"/>
      <c r="GH16" s="376"/>
      <c r="GI16" s="376"/>
      <c r="GJ16" s="376"/>
      <c r="GK16" s="376"/>
      <c r="GL16" s="376"/>
      <c r="GM16" s="376"/>
      <c r="GN16" s="376"/>
      <c r="GO16" s="376"/>
      <c r="GP16" s="376"/>
      <c r="GQ16" s="376"/>
      <c r="GR16" s="376"/>
      <c r="GS16" s="376"/>
      <c r="GT16" s="376"/>
      <c r="GU16" s="376"/>
      <c r="GV16" s="376"/>
      <c r="GW16" s="376"/>
      <c r="GX16" s="376"/>
      <c r="GY16" s="376"/>
      <c r="GZ16" s="376"/>
      <c r="HA16" s="376"/>
      <c r="HB16" s="376"/>
      <c r="HC16" s="376"/>
      <c r="HD16" s="376"/>
      <c r="HE16" s="376"/>
      <c r="HF16" s="376"/>
      <c r="HG16" s="376"/>
      <c r="HH16" s="376"/>
      <c r="HI16" s="376"/>
      <c r="HJ16" s="376"/>
      <c r="HK16" s="376"/>
      <c r="HL16" s="376"/>
      <c r="HM16" s="376"/>
      <c r="HN16" s="376"/>
      <c r="HO16" s="376"/>
      <c r="HP16" s="376"/>
      <c r="HQ16" s="376"/>
      <c r="HR16" s="376"/>
      <c r="HS16" s="376"/>
      <c r="HT16" s="376"/>
      <c r="HU16" s="376"/>
      <c r="HV16" s="376"/>
      <c r="HW16" s="376"/>
      <c r="HX16" s="376"/>
      <c r="HY16" s="376"/>
      <c r="HZ16" s="376"/>
      <c r="IA16" s="376"/>
      <c r="IB16" s="376"/>
      <c r="IC16" s="376"/>
      <c r="ID16" s="376"/>
      <c r="IE16" s="376"/>
      <c r="IF16" s="376"/>
      <c r="IG16" s="376"/>
      <c r="IH16" s="376"/>
      <c r="II16" s="376"/>
      <c r="IJ16" s="376"/>
      <c r="IK16" s="376"/>
      <c r="IL16" s="376"/>
      <c r="IM16" s="376"/>
      <c r="IN16" s="376"/>
      <c r="IO16" s="376"/>
      <c r="IP16" s="376"/>
      <c r="IQ16" s="376"/>
      <c r="IR16" s="376"/>
      <c r="IS16" s="376"/>
      <c r="IT16" s="376"/>
      <c r="IU16" s="376"/>
      <c r="IV16" s="376"/>
      <c r="IW16" s="376"/>
      <c r="IX16" s="376"/>
      <c r="IY16" s="376"/>
      <c r="IZ16" s="376"/>
      <c r="JA16" s="376"/>
      <c r="JB16" s="376"/>
      <c r="JC16" s="376"/>
      <c r="JD16" s="376"/>
      <c r="JE16" s="376"/>
      <c r="JF16" s="376"/>
      <c r="JG16" s="376"/>
      <c r="JH16" s="376"/>
      <c r="JI16" s="376"/>
      <c r="JJ16" s="376"/>
      <c r="JK16" s="376"/>
      <c r="JL16" s="376"/>
      <c r="JM16" s="376"/>
      <c r="JN16" s="376"/>
      <c r="JO16" s="376"/>
      <c r="JP16" s="376"/>
      <c r="JQ16" s="376"/>
      <c r="JR16" s="376"/>
      <c r="JS16" s="376"/>
      <c r="JT16" s="376"/>
      <c r="JU16" s="376"/>
      <c r="JV16" s="376"/>
      <c r="JW16" s="376"/>
      <c r="JX16" s="376"/>
      <c r="JY16" s="376"/>
      <c r="JZ16" s="376"/>
      <c r="KA16" s="376"/>
      <c r="KB16" s="376"/>
      <c r="KC16" s="376"/>
      <c r="KD16" s="376"/>
      <c r="KE16" s="376"/>
      <c r="KF16" s="376"/>
      <c r="KG16" s="376"/>
      <c r="KH16" s="376"/>
      <c r="KI16" s="376"/>
      <c r="KJ16" s="376"/>
      <c r="KK16" s="376"/>
      <c r="KL16" s="376"/>
      <c r="KM16" s="376"/>
      <c r="KN16" s="376"/>
      <c r="KO16" s="376"/>
      <c r="KP16" s="376"/>
      <c r="KQ16" s="376"/>
      <c r="KR16" s="376"/>
      <c r="KS16" s="376"/>
      <c r="KT16" s="376"/>
      <c r="KU16" s="376"/>
      <c r="KV16" s="376"/>
      <c r="KW16" s="376"/>
      <c r="KX16" s="376"/>
      <c r="KY16" s="376"/>
      <c r="KZ16" s="376"/>
      <c r="LA16" s="376"/>
      <c r="LB16" s="376"/>
      <c r="LC16" s="376"/>
      <c r="LD16" s="376"/>
      <c r="LE16" s="376"/>
      <c r="LF16" s="376"/>
      <c r="LG16" s="376"/>
      <c r="LH16" s="376"/>
      <c r="LI16" s="376"/>
      <c r="LJ16" s="376"/>
      <c r="LK16" s="376"/>
      <c r="LL16" s="376"/>
      <c r="LM16" s="376"/>
      <c r="LN16" s="376"/>
      <c r="LO16" s="376"/>
      <c r="LP16" s="376"/>
      <c r="LQ16" s="376"/>
      <c r="LR16" s="376"/>
      <c r="LS16" s="376"/>
      <c r="LT16" s="376"/>
      <c r="LU16" s="376"/>
      <c r="LV16" s="376"/>
      <c r="LW16" s="376"/>
      <c r="LX16" s="376"/>
      <c r="LY16" s="376"/>
      <c r="LZ16" s="376"/>
      <c r="MA16" s="376"/>
      <c r="MB16" s="376"/>
      <c r="MC16" s="376"/>
      <c r="MD16" s="376"/>
      <c r="ME16" s="376"/>
      <c r="MF16" s="376"/>
      <c r="MG16" s="376"/>
      <c r="MH16" s="376"/>
      <c r="MI16" s="376"/>
      <c r="MJ16" s="376"/>
      <c r="MK16" s="376"/>
      <c r="ML16" s="376"/>
      <c r="MM16" s="376"/>
      <c r="MN16" s="376"/>
      <c r="MO16" s="376"/>
      <c r="MP16" s="376"/>
      <c r="MQ16" s="376"/>
      <c r="MR16" s="376"/>
      <c r="MS16" s="376"/>
      <c r="MT16" s="376"/>
      <c r="MU16" s="376"/>
      <c r="MV16" s="376"/>
      <c r="MW16" s="376"/>
      <c r="MX16" s="376"/>
      <c r="MY16" s="376"/>
      <c r="MZ16" s="376"/>
      <c r="NA16" s="376"/>
      <c r="NB16" s="376"/>
      <c r="NC16" s="376"/>
      <c r="ND16" s="376"/>
      <c r="NE16" s="376"/>
      <c r="NF16" s="376"/>
      <c r="NG16" s="376"/>
      <c r="NH16" s="376"/>
      <c r="NI16" s="376"/>
      <c r="NJ16" s="376"/>
      <c r="NK16" s="376"/>
      <c r="NL16" s="376"/>
      <c r="NM16" s="376"/>
      <c r="NN16" s="376"/>
      <c r="NO16" s="376"/>
      <c r="NP16" s="376"/>
      <c r="NQ16" s="376"/>
      <c r="NR16" s="376"/>
      <c r="NS16" s="376"/>
      <c r="NT16" s="376"/>
      <c r="NU16" s="376"/>
      <c r="NV16" s="376"/>
      <c r="NW16" s="376"/>
      <c r="NX16" s="376"/>
      <c r="NY16" s="376"/>
      <c r="NZ16" s="376"/>
      <c r="OA16" s="376"/>
      <c r="OB16" s="376"/>
      <c r="OC16" s="376"/>
      <c r="OD16" s="376"/>
      <c r="OE16" s="376"/>
      <c r="OF16" s="376"/>
      <c r="OG16" s="376"/>
      <c r="OH16" s="376"/>
      <c r="OI16" s="376"/>
      <c r="OJ16" s="376"/>
      <c r="OK16" s="376"/>
      <c r="OL16" s="376"/>
      <c r="OM16" s="376"/>
      <c r="ON16" s="376"/>
      <c r="OO16" s="376"/>
      <c r="OP16" s="376"/>
      <c r="OQ16" s="376"/>
      <c r="OR16" s="376"/>
      <c r="OS16" s="376"/>
      <c r="OT16" s="376"/>
      <c r="OU16" s="376"/>
      <c r="OV16" s="376"/>
      <c r="OW16" s="376"/>
      <c r="OX16" s="376"/>
      <c r="OY16" s="376"/>
      <c r="OZ16" s="376"/>
      <c r="PA16" s="376"/>
      <c r="PB16" s="376"/>
      <c r="PC16" s="376"/>
      <c r="PD16" s="376"/>
      <c r="PE16" s="376"/>
      <c r="PF16" s="376"/>
      <c r="PG16" s="376"/>
      <c r="PH16" s="376"/>
      <c r="PI16" s="376"/>
      <c r="PJ16" s="376"/>
      <c r="PK16" s="376"/>
      <c r="PL16" s="376"/>
      <c r="PM16" s="376"/>
      <c r="PN16" s="376"/>
      <c r="PO16" s="376"/>
      <c r="PP16" s="376"/>
      <c r="PQ16" s="376"/>
      <c r="PR16" s="376"/>
      <c r="PS16" s="376"/>
      <c r="PT16" s="376"/>
      <c r="PU16" s="376"/>
      <c r="PV16" s="376"/>
      <c r="PW16" s="376"/>
      <c r="PX16" s="376"/>
      <c r="PY16" s="376"/>
      <c r="PZ16" s="376"/>
      <c r="QA16" s="376"/>
      <c r="QB16" s="376"/>
      <c r="QC16" s="376"/>
      <c r="QD16" s="376"/>
      <c r="QE16" s="376"/>
      <c r="QF16" s="376"/>
      <c r="QG16" s="376"/>
      <c r="QH16" s="376"/>
      <c r="QI16" s="376"/>
      <c r="QJ16" s="376"/>
      <c r="QK16" s="376"/>
      <c r="QL16" s="376"/>
      <c r="QM16" s="376"/>
      <c r="QN16" s="376"/>
      <c r="QO16" s="376"/>
      <c r="QP16" s="376"/>
      <c r="QQ16" s="376"/>
      <c r="QR16" s="376"/>
      <c r="QS16" s="376"/>
      <c r="QT16" s="376"/>
      <c r="QU16" s="376"/>
      <c r="QV16" s="376"/>
      <c r="QW16" s="376"/>
      <c r="QX16" s="376"/>
      <c r="QY16" s="376"/>
      <c r="QZ16" s="376"/>
      <c r="RA16" s="376"/>
      <c r="RB16" s="376"/>
      <c r="RC16" s="376"/>
      <c r="RD16" s="376"/>
      <c r="RE16" s="376"/>
      <c r="RF16" s="376"/>
      <c r="RG16" s="376"/>
      <c r="RH16" s="376"/>
      <c r="RI16" s="376"/>
      <c r="RJ16" s="376"/>
      <c r="RK16" s="376"/>
      <c r="RL16" s="376"/>
      <c r="RM16" s="376"/>
      <c r="RN16" s="376"/>
      <c r="RO16" s="376"/>
      <c r="RP16" s="376"/>
      <c r="RQ16" s="376"/>
      <c r="RR16" s="376"/>
      <c r="RS16" s="376"/>
      <c r="RT16" s="376"/>
      <c r="RU16" s="376"/>
      <c r="RV16" s="376"/>
      <c r="RW16" s="376"/>
      <c r="RX16" s="376"/>
      <c r="RY16" s="376"/>
      <c r="RZ16" s="376"/>
      <c r="SA16" s="376"/>
      <c r="SB16" s="376"/>
      <c r="SC16" s="376"/>
      <c r="SD16" s="376"/>
      <c r="SE16" s="376"/>
      <c r="SF16" s="376"/>
      <c r="SG16" s="376"/>
      <c r="SH16" s="376"/>
      <c r="SI16" s="376"/>
      <c r="SJ16" s="376"/>
      <c r="SK16" s="376"/>
      <c r="SL16" s="376"/>
      <c r="SM16" s="376"/>
      <c r="SN16" s="376"/>
      <c r="SO16" s="376"/>
      <c r="SP16" s="376"/>
      <c r="SQ16" s="376"/>
      <c r="SR16" s="376"/>
      <c r="SS16" s="376"/>
      <c r="ST16" s="376"/>
      <c r="SU16" s="376"/>
      <c r="SV16" s="376"/>
      <c r="SW16" s="376"/>
      <c r="SX16" s="376"/>
      <c r="SY16" s="376"/>
      <c r="SZ16" s="376"/>
      <c r="TA16" s="376"/>
      <c r="TB16" s="376"/>
      <c r="TC16" s="376"/>
      <c r="TD16" s="376"/>
      <c r="TE16" s="376"/>
      <c r="TF16" s="376"/>
      <c r="TG16" s="376"/>
      <c r="TH16" s="376"/>
      <c r="TI16" s="376"/>
      <c r="TJ16" s="376"/>
      <c r="TK16" s="376"/>
      <c r="TL16" s="376"/>
      <c r="TM16" s="376"/>
      <c r="TN16" s="376"/>
      <c r="TO16" s="376"/>
      <c r="TP16" s="376"/>
      <c r="TQ16" s="376"/>
      <c r="TR16" s="376"/>
      <c r="TS16" s="376"/>
      <c r="TT16" s="376"/>
      <c r="TU16" s="376"/>
      <c r="TV16" s="376"/>
      <c r="TW16" s="376"/>
      <c r="TX16" s="376"/>
      <c r="TY16" s="376"/>
      <c r="TZ16" s="376"/>
      <c r="UA16" s="376"/>
      <c r="UB16" s="376"/>
      <c r="UC16" s="376"/>
      <c r="UD16" s="376"/>
      <c r="UE16" s="376"/>
      <c r="UF16" s="376"/>
      <c r="UG16" s="376"/>
      <c r="UH16" s="376"/>
      <c r="UI16" s="376"/>
      <c r="UJ16" s="376"/>
      <c r="UK16" s="376"/>
      <c r="UL16" s="376"/>
      <c r="UM16" s="376"/>
      <c r="UN16" s="376"/>
      <c r="UO16" s="376"/>
      <c r="UP16" s="376"/>
      <c r="UQ16" s="376"/>
      <c r="UR16" s="376"/>
      <c r="US16" s="376"/>
      <c r="UT16" s="376"/>
      <c r="UU16" s="376"/>
      <c r="UV16" s="376"/>
      <c r="UW16" s="376"/>
      <c r="UX16" s="376"/>
      <c r="UY16" s="376"/>
      <c r="UZ16" s="376"/>
      <c r="VA16" s="376"/>
      <c r="VB16" s="376"/>
      <c r="VC16" s="376"/>
      <c r="VD16" s="376"/>
      <c r="VE16" s="376"/>
      <c r="VF16" s="376"/>
      <c r="VG16" s="376"/>
      <c r="VH16" s="376"/>
      <c r="VI16" s="376"/>
      <c r="VJ16" s="376"/>
      <c r="VK16" s="376"/>
      <c r="VL16" s="376"/>
      <c r="VM16" s="376"/>
      <c r="VN16" s="376"/>
      <c r="VO16" s="376"/>
      <c r="VP16" s="376"/>
      <c r="VQ16" s="376"/>
      <c r="VR16" s="376"/>
      <c r="VS16" s="376"/>
      <c r="VT16" s="376"/>
      <c r="VU16" s="376"/>
      <c r="VV16" s="376"/>
      <c r="VW16" s="376"/>
      <c r="VX16" s="376"/>
      <c r="VY16" s="376"/>
      <c r="VZ16" s="376"/>
      <c r="WA16" s="376"/>
      <c r="WB16" s="376"/>
      <c r="WC16" s="376"/>
      <c r="WD16" s="376"/>
      <c r="WE16" s="376"/>
      <c r="WF16" s="376"/>
      <c r="WG16" s="376"/>
      <c r="WH16" s="376"/>
      <c r="WI16" s="376"/>
      <c r="WJ16" s="376"/>
      <c r="WK16" s="376"/>
      <c r="WL16" s="376"/>
      <c r="WM16" s="376"/>
      <c r="WN16" s="376"/>
      <c r="WO16" s="376"/>
      <c r="WP16" s="376"/>
      <c r="WQ16" s="376"/>
      <c r="WR16" s="376"/>
      <c r="WS16" s="376"/>
      <c r="WT16" s="376"/>
      <c r="WU16" s="376"/>
      <c r="WV16" s="376"/>
      <c r="WW16" s="376"/>
      <c r="WX16" s="376"/>
      <c r="WY16" s="376"/>
      <c r="WZ16" s="376"/>
      <c r="XA16" s="376"/>
      <c r="XB16" s="376"/>
      <c r="XC16" s="376"/>
      <c r="XD16" s="376"/>
      <c r="XE16" s="376"/>
      <c r="XF16" s="376"/>
      <c r="XG16" s="376"/>
      <c r="XH16" s="376"/>
      <c r="XI16" s="376"/>
      <c r="XJ16" s="376"/>
      <c r="XK16" s="376"/>
      <c r="XL16" s="376"/>
      <c r="XM16" s="376"/>
      <c r="XN16" s="376"/>
      <c r="XO16" s="376"/>
      <c r="XP16" s="376"/>
      <c r="XQ16" s="376"/>
      <c r="XR16" s="376"/>
      <c r="XS16" s="376"/>
      <c r="XT16" s="376"/>
      <c r="XU16" s="376"/>
      <c r="XV16" s="376"/>
      <c r="XW16" s="376"/>
      <c r="XX16" s="376"/>
      <c r="XY16" s="376"/>
      <c r="XZ16" s="376"/>
      <c r="YA16" s="376"/>
      <c r="YB16" s="376"/>
      <c r="YC16" s="376"/>
      <c r="YD16" s="376"/>
      <c r="YE16" s="376"/>
      <c r="YF16" s="376"/>
      <c r="YG16" s="376"/>
      <c r="YH16" s="376"/>
      <c r="YI16" s="376"/>
      <c r="YJ16" s="376"/>
      <c r="YK16" s="376"/>
      <c r="YL16" s="376"/>
      <c r="YM16" s="376"/>
      <c r="YN16" s="376"/>
      <c r="YO16" s="376"/>
      <c r="YP16" s="376"/>
      <c r="YQ16" s="376"/>
      <c r="YR16" s="376"/>
      <c r="YS16" s="376"/>
      <c r="YT16" s="376"/>
      <c r="YU16" s="376"/>
      <c r="YV16" s="376"/>
      <c r="YW16" s="376"/>
      <c r="YX16" s="376"/>
      <c r="YY16" s="376"/>
      <c r="YZ16" s="376"/>
      <c r="ZA16" s="376"/>
      <c r="ZB16" s="376"/>
      <c r="ZC16" s="376"/>
      <c r="ZD16" s="376"/>
      <c r="ZE16" s="376"/>
      <c r="ZF16" s="376"/>
      <c r="ZG16" s="376"/>
      <c r="ZH16" s="376"/>
      <c r="ZI16" s="376"/>
      <c r="ZJ16" s="376"/>
      <c r="ZK16" s="376"/>
      <c r="ZL16" s="376"/>
      <c r="ZM16" s="376"/>
      <c r="ZN16" s="376"/>
      <c r="ZO16" s="376"/>
      <c r="ZP16" s="376"/>
      <c r="ZQ16" s="376"/>
      <c r="ZR16" s="376"/>
      <c r="ZS16" s="376"/>
      <c r="ZT16" s="376"/>
      <c r="ZU16" s="376"/>
      <c r="ZV16" s="376"/>
      <c r="ZW16" s="376"/>
      <c r="ZX16" s="376"/>
      <c r="ZY16" s="376"/>
      <c r="ZZ16" s="376"/>
      <c r="AAA16" s="376"/>
      <c r="AAB16" s="376"/>
      <c r="AAC16" s="376"/>
      <c r="AAD16" s="376"/>
      <c r="AAE16" s="376"/>
      <c r="AAF16" s="376"/>
      <c r="AAG16" s="376"/>
      <c r="AAH16" s="376"/>
      <c r="AAI16" s="376"/>
      <c r="AAJ16" s="376"/>
      <c r="AAK16" s="376"/>
      <c r="AAL16" s="376"/>
      <c r="AAM16" s="376"/>
      <c r="AAN16" s="376"/>
      <c r="AAO16" s="376"/>
      <c r="AAP16" s="376"/>
      <c r="AAQ16" s="376"/>
      <c r="AAR16" s="376"/>
      <c r="AAS16" s="376"/>
      <c r="AAT16" s="376"/>
      <c r="AAU16" s="376"/>
      <c r="AAV16" s="376"/>
      <c r="AAW16" s="376"/>
      <c r="AAX16" s="376"/>
      <c r="AAY16" s="376"/>
      <c r="AAZ16" s="376"/>
      <c r="ABA16" s="376"/>
      <c r="ABB16" s="376"/>
      <c r="ABC16" s="376"/>
      <c r="ABD16" s="376"/>
      <c r="ABE16" s="376"/>
      <c r="ABF16" s="376"/>
      <c r="ABG16" s="376"/>
      <c r="ABH16" s="376"/>
      <c r="ABI16" s="376"/>
      <c r="ABJ16" s="376"/>
      <c r="ABK16" s="376"/>
      <c r="ABL16" s="376"/>
      <c r="ABM16" s="376"/>
      <c r="ABN16" s="376"/>
      <c r="ABO16" s="376"/>
      <c r="ABP16" s="376"/>
      <c r="ABQ16" s="376"/>
      <c r="ABR16" s="376"/>
      <c r="ABS16" s="376"/>
      <c r="ABT16" s="376"/>
      <c r="ABU16" s="376"/>
      <c r="ABV16" s="376"/>
      <c r="ABW16" s="376"/>
      <c r="ABX16" s="376"/>
      <c r="ABY16" s="376"/>
      <c r="ABZ16" s="376"/>
      <c r="ACA16" s="376"/>
      <c r="ACB16" s="376"/>
      <c r="ACC16" s="376"/>
      <c r="ACD16" s="376"/>
      <c r="ACE16" s="376"/>
      <c r="ACF16" s="376"/>
      <c r="ACG16" s="376"/>
      <c r="ACH16" s="376"/>
      <c r="ACI16" s="376"/>
      <c r="ACJ16" s="376"/>
      <c r="ACK16" s="376"/>
      <c r="ACL16" s="376"/>
      <c r="ACM16" s="376"/>
      <c r="ACN16" s="376"/>
      <c r="ACO16" s="376"/>
      <c r="ACP16" s="376"/>
      <c r="ACQ16" s="376"/>
      <c r="ACR16" s="376"/>
      <c r="ACS16" s="376"/>
      <c r="ACT16" s="376"/>
      <c r="ACU16" s="376"/>
      <c r="ACV16" s="376"/>
      <c r="ACW16" s="376"/>
      <c r="ACX16" s="376"/>
      <c r="ACY16" s="376"/>
      <c r="ACZ16" s="376"/>
      <c r="ADA16" s="376"/>
      <c r="ADB16" s="376"/>
      <c r="ADC16" s="376"/>
      <c r="ADD16" s="376"/>
      <c r="ADE16" s="376"/>
      <c r="ADF16" s="376"/>
      <c r="ADG16" s="376"/>
      <c r="ADH16" s="376"/>
      <c r="ADI16" s="376"/>
      <c r="ADJ16" s="376"/>
      <c r="ADK16" s="376"/>
      <c r="ADL16" s="376"/>
      <c r="ADM16" s="376"/>
      <c r="ADN16" s="376"/>
      <c r="ADO16" s="376"/>
      <c r="ADP16" s="376"/>
      <c r="ADQ16" s="376"/>
      <c r="ADR16" s="376"/>
      <c r="ADS16" s="376"/>
      <c r="ADT16" s="376"/>
      <c r="ADU16" s="376"/>
      <c r="ADV16" s="376"/>
      <c r="ADW16" s="376"/>
      <c r="ADX16" s="376"/>
      <c r="ADY16" s="376"/>
      <c r="ADZ16" s="376"/>
      <c r="AEA16" s="376"/>
      <c r="AEB16" s="376"/>
      <c r="AEC16" s="376"/>
      <c r="AED16" s="376"/>
      <c r="AEE16" s="376"/>
      <c r="AEF16" s="376"/>
      <c r="AEG16" s="376"/>
      <c r="AEH16" s="376"/>
      <c r="AEI16" s="376"/>
      <c r="AEJ16" s="376"/>
      <c r="AEK16" s="376"/>
      <c r="AEL16" s="376"/>
      <c r="AEM16" s="376"/>
      <c r="AEN16" s="376"/>
      <c r="AEO16" s="376"/>
      <c r="AEP16" s="376"/>
      <c r="AEQ16" s="376"/>
      <c r="AER16" s="376"/>
      <c r="AES16" s="376"/>
      <c r="AET16" s="376"/>
      <c r="AEU16" s="376"/>
      <c r="AEV16" s="376"/>
      <c r="AEW16" s="376"/>
      <c r="AEX16" s="376"/>
      <c r="AEY16" s="376"/>
      <c r="AEZ16" s="376"/>
      <c r="AFA16" s="376"/>
      <c r="AFB16" s="376"/>
      <c r="AFC16" s="376"/>
      <c r="AFD16" s="376"/>
      <c r="AFE16" s="376"/>
      <c r="AFF16" s="376"/>
      <c r="AFG16" s="376"/>
      <c r="AFH16" s="376"/>
      <c r="AFI16" s="376"/>
      <c r="AFJ16" s="376"/>
      <c r="AFK16" s="376"/>
      <c r="AFL16" s="376"/>
      <c r="AFM16" s="376"/>
      <c r="AFN16" s="376"/>
      <c r="AFO16" s="376"/>
      <c r="AFP16" s="376"/>
      <c r="AFQ16" s="376"/>
      <c r="AFR16" s="376"/>
      <c r="AFS16" s="376"/>
      <c r="AFT16" s="376"/>
      <c r="AFU16" s="376"/>
      <c r="AFV16" s="376"/>
      <c r="AFW16" s="376"/>
      <c r="AFX16" s="376"/>
      <c r="AFY16" s="376"/>
      <c r="AFZ16" s="376"/>
      <c r="AGA16" s="376"/>
      <c r="AGB16" s="376"/>
      <c r="AGC16" s="376"/>
      <c r="AGD16" s="376"/>
      <c r="AGE16" s="376"/>
      <c r="AGF16" s="376"/>
      <c r="AGG16" s="376"/>
      <c r="AGH16" s="376"/>
      <c r="AGI16" s="376"/>
      <c r="AGJ16" s="376"/>
      <c r="AGK16" s="376"/>
      <c r="AGL16" s="376"/>
      <c r="AGM16" s="376"/>
      <c r="AGN16" s="376"/>
      <c r="AGO16" s="376"/>
      <c r="AGP16" s="376"/>
      <c r="AGQ16" s="376"/>
      <c r="AGR16" s="376"/>
      <c r="AGS16" s="376"/>
      <c r="AGT16" s="376"/>
      <c r="AGU16" s="376"/>
      <c r="AGV16" s="376"/>
      <c r="AGW16" s="376"/>
      <c r="AGX16" s="376"/>
      <c r="AGY16" s="376"/>
      <c r="AGZ16" s="376"/>
      <c r="AHA16" s="376"/>
      <c r="AHB16" s="376"/>
      <c r="AHC16" s="376"/>
      <c r="AHD16" s="376"/>
      <c r="AHE16" s="376"/>
      <c r="AHF16" s="376"/>
      <c r="AHG16" s="376"/>
      <c r="AHH16" s="376"/>
      <c r="AHI16" s="376"/>
      <c r="AHJ16" s="376"/>
      <c r="AHK16" s="376"/>
      <c r="AHL16" s="376"/>
      <c r="AHM16" s="376"/>
      <c r="AHN16" s="376"/>
      <c r="AHO16" s="376"/>
      <c r="AHP16" s="376"/>
      <c r="AHQ16" s="376"/>
      <c r="AHR16" s="376"/>
      <c r="AHS16" s="376"/>
      <c r="AHT16" s="376"/>
      <c r="AHU16" s="376"/>
      <c r="AHV16" s="376"/>
      <c r="AHW16" s="376"/>
      <c r="AHX16" s="376"/>
      <c r="AHY16" s="376"/>
      <c r="AHZ16" s="376"/>
      <c r="AIA16" s="376"/>
      <c r="AIB16" s="376"/>
      <c r="AIC16" s="376"/>
      <c r="AID16" s="376"/>
      <c r="AIE16" s="376"/>
      <c r="AIF16" s="376"/>
      <c r="AIG16" s="376"/>
      <c r="AIH16" s="376"/>
      <c r="AII16" s="376"/>
      <c r="AIJ16" s="376"/>
      <c r="AIK16" s="376"/>
      <c r="AIL16" s="376"/>
      <c r="AIM16" s="376"/>
      <c r="AIN16" s="376"/>
      <c r="AIO16" s="376"/>
      <c r="AIP16" s="376"/>
      <c r="AIQ16" s="376"/>
      <c r="AIR16" s="376"/>
      <c r="AIS16" s="376"/>
      <c r="AIT16" s="376"/>
      <c r="AIU16" s="376"/>
      <c r="AIV16" s="376"/>
      <c r="AIW16" s="376"/>
      <c r="AIX16" s="376"/>
      <c r="AIY16" s="376"/>
      <c r="AIZ16" s="376"/>
      <c r="AJA16" s="376"/>
      <c r="AJB16" s="376"/>
      <c r="AJC16" s="376"/>
      <c r="AJD16" s="376"/>
      <c r="AJE16" s="376"/>
      <c r="AJF16" s="376"/>
      <c r="AJG16" s="376"/>
      <c r="AJH16" s="376"/>
      <c r="AJI16" s="376"/>
      <c r="AJJ16" s="376"/>
      <c r="AJK16" s="376"/>
      <c r="AJL16" s="376"/>
      <c r="AJM16" s="376"/>
      <c r="AJN16" s="376"/>
      <c r="AJO16" s="376"/>
      <c r="AJP16" s="376"/>
      <c r="AJQ16" s="376"/>
      <c r="AJR16" s="376"/>
      <c r="AJS16" s="376"/>
      <c r="AJT16" s="376"/>
      <c r="AJU16" s="376"/>
      <c r="AJV16" s="376"/>
      <c r="AJW16" s="376"/>
      <c r="AJX16" s="376"/>
      <c r="AJY16" s="376"/>
      <c r="AJZ16" s="376"/>
      <c r="AKA16" s="376"/>
      <c r="AKB16" s="376"/>
      <c r="AKC16" s="376"/>
      <c r="AKD16" s="376"/>
      <c r="AKE16" s="376"/>
      <c r="AKF16" s="376"/>
      <c r="AKG16" s="376"/>
      <c r="AKH16" s="376"/>
      <c r="AKI16" s="376"/>
      <c r="AKJ16" s="376"/>
      <c r="AKK16" s="376"/>
      <c r="AKL16" s="376"/>
      <c r="AKM16" s="376"/>
      <c r="AKN16" s="376"/>
      <c r="AKO16" s="376"/>
      <c r="AKP16" s="376"/>
      <c r="AKQ16" s="376"/>
      <c r="AKR16" s="376"/>
      <c r="AKS16" s="376"/>
      <c r="AKT16" s="376"/>
      <c r="AKU16" s="376"/>
      <c r="AKV16" s="376"/>
      <c r="AKW16" s="376"/>
      <c r="AKX16" s="376"/>
      <c r="AKY16" s="376"/>
      <c r="AKZ16" s="376"/>
      <c r="ALA16" s="376"/>
      <c r="ALB16" s="376"/>
      <c r="ALC16" s="376"/>
      <c r="ALD16" s="376"/>
      <c r="ALE16" s="376"/>
      <c r="ALF16" s="376"/>
      <c r="ALG16" s="376"/>
      <c r="ALH16" s="376"/>
      <c r="ALI16" s="376"/>
      <c r="ALJ16" s="376"/>
      <c r="ALK16" s="376"/>
      <c r="ALL16" s="376"/>
      <c r="ALM16" s="376"/>
      <c r="ALN16" s="376"/>
      <c r="ALO16" s="376"/>
      <c r="ALP16" s="376"/>
      <c r="ALQ16" s="376"/>
      <c r="ALR16" s="376"/>
      <c r="ALS16" s="376"/>
      <c r="ALT16" s="376"/>
      <c r="ALU16" s="376"/>
      <c r="ALV16" s="376"/>
      <c r="ALW16" s="376"/>
      <c r="ALX16" s="376"/>
      <c r="ALY16" s="376"/>
      <c r="ALZ16" s="376"/>
      <c r="AMA16" s="376"/>
      <c r="AMB16" s="376"/>
      <c r="AMC16" s="376"/>
      <c r="AMD16" s="376"/>
      <c r="AME16" s="376"/>
      <c r="AMF16" s="376"/>
      <c r="AMG16" s="376"/>
      <c r="AMH16" s="376"/>
      <c r="AMI16" s="376"/>
      <c r="AMJ16" s="376"/>
      <c r="AMK16" s="376"/>
      <c r="AML16" s="376"/>
      <c r="AMM16" s="376"/>
      <c r="AMN16" s="376"/>
      <c r="AMO16" s="376"/>
      <c r="AMP16" s="376"/>
      <c r="AMQ16" s="376"/>
      <c r="AMR16" s="376"/>
      <c r="AMS16" s="376"/>
      <c r="AMT16" s="376"/>
      <c r="AMU16" s="376"/>
      <c r="AMV16" s="376"/>
      <c r="AMW16" s="376"/>
      <c r="AMX16" s="376"/>
      <c r="AMY16" s="376"/>
      <c r="AMZ16" s="376"/>
      <c r="ANA16" s="376"/>
      <c r="ANB16" s="376"/>
      <c r="ANC16" s="376"/>
      <c r="AND16" s="376"/>
      <c r="ANE16" s="376"/>
      <c r="ANF16" s="376"/>
      <c r="ANG16" s="376"/>
      <c r="ANH16" s="376"/>
      <c r="ANI16" s="376"/>
      <c r="ANJ16" s="376"/>
      <c r="ANK16" s="376"/>
      <c r="ANL16" s="376"/>
      <c r="ANM16" s="376"/>
      <c r="ANN16" s="376"/>
      <c r="ANO16" s="376"/>
      <c r="ANP16" s="376"/>
      <c r="ANQ16" s="376"/>
      <c r="ANR16" s="376"/>
      <c r="ANS16" s="376"/>
      <c r="ANT16" s="376"/>
      <c r="ANU16" s="376"/>
      <c r="ANV16" s="376"/>
      <c r="ANW16" s="376"/>
      <c r="ANX16" s="376"/>
      <c r="ANY16" s="376"/>
      <c r="ANZ16" s="376"/>
      <c r="AOA16" s="376"/>
      <c r="AOB16" s="376"/>
      <c r="AOC16" s="376"/>
      <c r="AOD16" s="376"/>
      <c r="AOE16" s="376"/>
      <c r="AOF16" s="376"/>
      <c r="AOG16" s="376"/>
      <c r="AOH16" s="376"/>
      <c r="AOI16" s="376"/>
      <c r="AOJ16" s="376"/>
      <c r="AOK16" s="376"/>
      <c r="AOL16" s="376"/>
      <c r="AOM16" s="376"/>
      <c r="AON16" s="376"/>
      <c r="AOO16" s="376"/>
      <c r="AOP16" s="376"/>
      <c r="AOQ16" s="376"/>
      <c r="AOR16" s="376"/>
      <c r="AOS16" s="376"/>
      <c r="AOT16" s="376"/>
      <c r="AOU16" s="376"/>
      <c r="AOV16" s="376"/>
      <c r="AOW16" s="376"/>
      <c r="AOX16" s="376"/>
      <c r="AOY16" s="376"/>
      <c r="AOZ16" s="376"/>
      <c r="APA16" s="376"/>
      <c r="APB16" s="376"/>
      <c r="APC16" s="376"/>
      <c r="APD16" s="376"/>
      <c r="APE16" s="376"/>
      <c r="APF16" s="376"/>
      <c r="APG16" s="376"/>
      <c r="APH16" s="376"/>
      <c r="API16" s="376"/>
      <c r="APJ16" s="376"/>
      <c r="APK16" s="376"/>
      <c r="APL16" s="376"/>
      <c r="APM16" s="376"/>
      <c r="APN16" s="376"/>
      <c r="APO16" s="376"/>
      <c r="APP16" s="376"/>
      <c r="APQ16" s="376"/>
      <c r="APR16" s="376"/>
      <c r="APS16" s="376"/>
      <c r="APT16" s="376"/>
      <c r="APU16" s="376"/>
      <c r="APV16" s="376"/>
      <c r="APW16" s="376"/>
      <c r="APX16" s="376"/>
      <c r="APY16" s="376"/>
      <c r="APZ16" s="376"/>
      <c r="AQA16" s="376"/>
      <c r="AQB16" s="376"/>
      <c r="AQC16" s="376"/>
      <c r="AQD16" s="376"/>
      <c r="AQE16" s="376"/>
      <c r="AQF16" s="376"/>
      <c r="AQG16" s="376"/>
      <c r="AQH16" s="376"/>
      <c r="AQI16" s="376"/>
      <c r="AQJ16" s="376"/>
      <c r="AQK16" s="376"/>
      <c r="AQL16" s="376"/>
      <c r="AQM16" s="376"/>
      <c r="AQN16" s="376"/>
      <c r="AQO16" s="376"/>
      <c r="AQP16" s="376"/>
      <c r="AQQ16" s="376"/>
      <c r="AQR16" s="376"/>
      <c r="AQS16" s="376"/>
      <c r="AQT16" s="376"/>
      <c r="AQU16" s="376"/>
      <c r="AQV16" s="376"/>
      <c r="AQW16" s="376"/>
      <c r="AQX16" s="376"/>
      <c r="AQY16" s="376"/>
      <c r="AQZ16" s="376"/>
      <c r="ARA16" s="376"/>
      <c r="ARB16" s="376"/>
      <c r="ARC16" s="376"/>
      <c r="ARD16" s="376"/>
      <c r="ARE16" s="376"/>
      <c r="ARF16" s="376"/>
      <c r="ARG16" s="376"/>
      <c r="ARH16" s="376"/>
      <c r="ARI16" s="376"/>
      <c r="ARJ16" s="376"/>
      <c r="ARK16" s="376"/>
      <c r="ARL16" s="376"/>
      <c r="ARM16" s="376"/>
      <c r="ARN16" s="376"/>
      <c r="ARO16" s="376"/>
      <c r="ARP16" s="376"/>
      <c r="ARQ16" s="376"/>
      <c r="ARR16" s="376"/>
      <c r="ARS16" s="376"/>
      <c r="ART16" s="376"/>
      <c r="ARU16" s="376"/>
      <c r="ARV16" s="376"/>
      <c r="ARW16" s="376"/>
      <c r="ARX16" s="376"/>
      <c r="ARY16" s="376"/>
      <c r="ARZ16" s="376"/>
      <c r="ASA16" s="376"/>
      <c r="ASB16" s="376"/>
      <c r="ASC16" s="376"/>
      <c r="ASD16" s="376"/>
      <c r="ASE16" s="376"/>
      <c r="ASF16" s="376"/>
      <c r="ASG16" s="376"/>
      <c r="ASH16" s="376"/>
      <c r="ASI16" s="376"/>
      <c r="ASJ16" s="376"/>
      <c r="ASK16" s="376"/>
      <c r="ASL16" s="376"/>
      <c r="ASM16" s="376"/>
      <c r="ASN16" s="376"/>
      <c r="ASO16" s="376"/>
      <c r="ASP16" s="376"/>
      <c r="ASQ16" s="376"/>
      <c r="ASR16" s="376"/>
      <c r="ASS16" s="376"/>
      <c r="AST16" s="376"/>
      <c r="ASU16" s="376"/>
      <c r="ASV16" s="376"/>
      <c r="ASW16" s="376"/>
      <c r="ASX16" s="376"/>
      <c r="ASY16" s="376"/>
      <c r="ASZ16" s="376"/>
      <c r="ATA16" s="376"/>
      <c r="ATB16" s="376"/>
      <c r="ATC16" s="376"/>
      <c r="ATD16" s="376"/>
      <c r="ATE16" s="376"/>
      <c r="ATF16" s="376"/>
      <c r="ATG16" s="376"/>
      <c r="ATH16" s="376"/>
      <c r="ATI16" s="376"/>
      <c r="ATJ16" s="376"/>
      <c r="ATK16" s="376"/>
      <c r="ATL16" s="376"/>
      <c r="ATM16" s="376"/>
      <c r="ATN16" s="376"/>
      <c r="ATO16" s="376"/>
      <c r="ATP16" s="376"/>
      <c r="ATQ16" s="376"/>
      <c r="ATR16" s="376"/>
      <c r="ATS16" s="376"/>
      <c r="ATT16" s="376"/>
      <c r="ATU16" s="376"/>
      <c r="ATV16" s="376"/>
      <c r="ATW16" s="376"/>
      <c r="ATX16" s="376"/>
      <c r="ATY16" s="376"/>
      <c r="ATZ16" s="376"/>
      <c r="AUA16" s="376"/>
      <c r="AUB16" s="376"/>
      <c r="AUC16" s="376"/>
      <c r="AUD16" s="376"/>
      <c r="AUE16" s="376"/>
      <c r="AUF16" s="376"/>
      <c r="AUG16" s="376"/>
      <c r="AUH16" s="376"/>
      <c r="AUI16" s="376"/>
      <c r="AUJ16" s="376"/>
      <c r="AUK16" s="376"/>
      <c r="AUL16" s="376"/>
      <c r="AUM16" s="376"/>
      <c r="AUN16" s="376"/>
      <c r="AUO16" s="376"/>
      <c r="AUP16" s="376"/>
      <c r="AUQ16" s="376"/>
      <c r="AUR16" s="376"/>
      <c r="AUS16" s="376"/>
      <c r="AUT16" s="376"/>
      <c r="AUU16" s="376"/>
      <c r="AUV16" s="376"/>
      <c r="AUW16" s="376"/>
      <c r="AUX16" s="376"/>
      <c r="AUY16" s="376"/>
      <c r="AUZ16" s="376"/>
      <c r="AVA16" s="376"/>
      <c r="AVB16" s="376"/>
      <c r="AVC16" s="376"/>
      <c r="AVD16" s="376"/>
      <c r="AVE16" s="376"/>
      <c r="AVF16" s="376"/>
      <c r="AVG16" s="376"/>
      <c r="AVH16" s="376"/>
      <c r="AVI16" s="376"/>
      <c r="AVJ16" s="376"/>
      <c r="AVK16" s="376"/>
      <c r="AVL16" s="376"/>
      <c r="AVM16" s="376"/>
      <c r="AVN16" s="376"/>
      <c r="AVO16" s="376"/>
      <c r="AVP16" s="376"/>
      <c r="AVQ16" s="376"/>
      <c r="AVR16" s="376"/>
      <c r="AVS16" s="376"/>
      <c r="AVT16" s="376"/>
      <c r="AVU16" s="376"/>
      <c r="AVV16" s="376"/>
      <c r="AVW16" s="376"/>
      <c r="AVX16" s="376"/>
      <c r="AVY16" s="376"/>
      <c r="AVZ16" s="376"/>
      <c r="AWA16" s="376"/>
      <c r="AWB16" s="376"/>
      <c r="AWC16" s="376"/>
      <c r="AWD16" s="376"/>
      <c r="AWE16" s="376"/>
      <c r="AWF16" s="376"/>
      <c r="AWG16" s="376"/>
      <c r="AWH16" s="376"/>
      <c r="AWI16" s="376"/>
      <c r="AWJ16" s="376"/>
      <c r="AWK16" s="376"/>
      <c r="AWL16" s="376"/>
      <c r="AWM16" s="376"/>
      <c r="AWN16" s="376"/>
      <c r="AWO16" s="376"/>
      <c r="AWP16" s="376"/>
      <c r="AWQ16" s="376"/>
      <c r="AWR16" s="376"/>
      <c r="AWS16" s="376"/>
      <c r="AWT16" s="376"/>
      <c r="AWU16" s="376"/>
      <c r="AWV16" s="376"/>
      <c r="AWW16" s="376"/>
      <c r="AWX16" s="376"/>
      <c r="AWY16" s="376"/>
      <c r="AWZ16" s="376"/>
      <c r="AXA16" s="376"/>
      <c r="AXB16" s="376"/>
      <c r="AXC16" s="376"/>
      <c r="AXD16" s="376"/>
      <c r="AXE16" s="376"/>
      <c r="AXF16" s="376"/>
      <c r="AXG16" s="376"/>
      <c r="AXH16" s="376"/>
      <c r="AXI16" s="376"/>
      <c r="AXJ16" s="376"/>
      <c r="AXK16" s="376"/>
      <c r="AXL16" s="376"/>
      <c r="AXM16" s="376"/>
      <c r="AXN16" s="376"/>
      <c r="AXO16" s="376"/>
      <c r="AXP16" s="376"/>
      <c r="AXQ16" s="376"/>
      <c r="AXR16" s="376"/>
      <c r="AXS16" s="376"/>
      <c r="AXT16" s="376"/>
      <c r="AXU16" s="376"/>
      <c r="AXV16" s="376"/>
      <c r="AXW16" s="376"/>
      <c r="AXX16" s="376"/>
      <c r="AXY16" s="376"/>
      <c r="AXZ16" s="376"/>
      <c r="AYA16" s="376"/>
      <c r="AYB16" s="376"/>
      <c r="AYC16" s="376"/>
      <c r="AYD16" s="376"/>
      <c r="AYE16" s="376"/>
      <c r="AYF16" s="376"/>
      <c r="AYG16" s="376"/>
      <c r="AYH16" s="376"/>
      <c r="AYI16" s="376"/>
      <c r="AYJ16" s="376"/>
      <c r="AYK16" s="376"/>
      <c r="AYL16" s="376"/>
      <c r="AYM16" s="376"/>
      <c r="AYN16" s="376"/>
      <c r="AYO16" s="376"/>
      <c r="AYP16" s="376"/>
      <c r="AYQ16" s="376"/>
      <c r="AYR16" s="376"/>
      <c r="AYS16" s="376"/>
      <c r="AYT16" s="376"/>
      <c r="AYU16" s="376"/>
      <c r="AYV16" s="376"/>
      <c r="AYW16" s="376"/>
      <c r="AYX16" s="376"/>
      <c r="AYY16" s="376"/>
      <c r="AYZ16" s="376"/>
      <c r="AZA16" s="376"/>
      <c r="AZB16" s="376"/>
      <c r="AZC16" s="376"/>
      <c r="AZD16" s="376"/>
      <c r="AZE16" s="376"/>
      <c r="AZF16" s="376"/>
      <c r="AZG16" s="376"/>
      <c r="AZH16" s="376"/>
      <c r="AZI16" s="376"/>
      <c r="AZJ16" s="376"/>
      <c r="AZK16" s="376"/>
      <c r="AZL16" s="376"/>
      <c r="AZM16" s="376"/>
      <c r="AZN16" s="376"/>
      <c r="AZO16" s="376"/>
      <c r="AZP16" s="376"/>
      <c r="AZQ16" s="376"/>
      <c r="AZR16" s="376"/>
      <c r="AZS16" s="376"/>
      <c r="AZT16" s="376"/>
      <c r="AZU16" s="376"/>
      <c r="AZV16" s="376"/>
      <c r="AZW16" s="376"/>
      <c r="AZX16" s="376"/>
      <c r="AZY16" s="376"/>
      <c r="AZZ16" s="376"/>
      <c r="BAA16" s="376"/>
      <c r="BAB16" s="376"/>
      <c r="BAC16" s="376"/>
      <c r="BAD16" s="376"/>
      <c r="BAE16" s="376"/>
      <c r="BAF16" s="376"/>
      <c r="BAG16" s="376"/>
      <c r="BAH16" s="376"/>
      <c r="BAI16" s="376"/>
      <c r="BAJ16" s="376"/>
      <c r="BAK16" s="376"/>
      <c r="BAL16" s="376"/>
      <c r="BAM16" s="376"/>
      <c r="BAN16" s="376"/>
      <c r="BAO16" s="376"/>
      <c r="BAP16" s="376"/>
      <c r="BAQ16" s="376"/>
      <c r="BAR16" s="376"/>
      <c r="BAS16" s="376"/>
      <c r="BAT16" s="376"/>
      <c r="BAU16" s="376"/>
      <c r="BAV16" s="376"/>
      <c r="BAW16" s="376"/>
      <c r="BAX16" s="376"/>
      <c r="BAY16" s="376"/>
      <c r="BAZ16" s="376"/>
      <c r="BBA16" s="376"/>
      <c r="BBB16" s="376"/>
      <c r="BBC16" s="376"/>
      <c r="BBD16" s="376"/>
      <c r="BBE16" s="376"/>
      <c r="BBF16" s="376"/>
      <c r="BBG16" s="376"/>
      <c r="BBH16" s="376"/>
      <c r="BBI16" s="376"/>
      <c r="BBJ16" s="376"/>
      <c r="BBK16" s="376"/>
      <c r="BBL16" s="376"/>
      <c r="BBM16" s="376"/>
      <c r="BBN16" s="376"/>
      <c r="BBO16" s="376"/>
      <c r="BBP16" s="376"/>
      <c r="BBQ16" s="376"/>
      <c r="BBR16" s="376"/>
      <c r="BBS16" s="376"/>
      <c r="BBT16" s="376"/>
      <c r="BBU16" s="376"/>
      <c r="BBV16" s="376"/>
      <c r="BBW16" s="376"/>
      <c r="BBX16" s="376"/>
      <c r="BBY16" s="376"/>
      <c r="BBZ16" s="376"/>
      <c r="BCA16" s="376"/>
      <c r="BCB16" s="376"/>
      <c r="BCC16" s="376"/>
      <c r="BCD16" s="376"/>
      <c r="BCE16" s="376"/>
      <c r="BCF16" s="376"/>
      <c r="BCG16" s="376"/>
      <c r="BCH16" s="376"/>
      <c r="BCI16" s="376"/>
      <c r="BCJ16" s="376"/>
      <c r="BCK16" s="376"/>
      <c r="BCL16" s="376"/>
      <c r="BCM16" s="376"/>
      <c r="BCN16" s="376"/>
      <c r="BCO16" s="376"/>
      <c r="BCP16" s="376"/>
      <c r="BCQ16" s="376"/>
      <c r="BCR16" s="376"/>
      <c r="BCS16" s="376"/>
      <c r="BCT16" s="376"/>
      <c r="BCU16" s="376"/>
      <c r="BCV16" s="376"/>
      <c r="BCW16" s="376"/>
      <c r="BCX16" s="376"/>
      <c r="BCY16" s="376"/>
      <c r="BCZ16" s="376"/>
      <c r="BDA16" s="376"/>
      <c r="BDB16" s="376"/>
      <c r="BDC16" s="376"/>
      <c r="BDD16" s="376"/>
      <c r="BDE16" s="376"/>
      <c r="BDF16" s="376"/>
      <c r="BDG16" s="376"/>
      <c r="BDH16" s="376"/>
      <c r="BDI16" s="376"/>
      <c r="BDJ16" s="376"/>
      <c r="BDK16" s="376"/>
      <c r="BDL16" s="376"/>
      <c r="BDM16" s="376"/>
      <c r="BDN16" s="376"/>
      <c r="BDO16" s="376"/>
      <c r="BDP16" s="376"/>
      <c r="BDQ16" s="376"/>
      <c r="BDR16" s="376"/>
      <c r="BDS16" s="376"/>
      <c r="BDT16" s="376"/>
      <c r="BDU16" s="376"/>
      <c r="BDV16" s="376"/>
      <c r="BDW16" s="376"/>
      <c r="BDX16" s="376"/>
      <c r="BDY16" s="376"/>
      <c r="BDZ16" s="376"/>
      <c r="BEA16" s="376"/>
      <c r="BEB16" s="376"/>
      <c r="BEC16" s="376"/>
      <c r="BED16" s="376"/>
      <c r="BEE16" s="376"/>
      <c r="BEF16" s="376"/>
      <c r="BEG16" s="376"/>
      <c r="BEH16" s="376"/>
      <c r="BEI16" s="376"/>
      <c r="BEJ16" s="376"/>
      <c r="BEK16" s="376"/>
      <c r="BEL16" s="376"/>
      <c r="BEM16" s="376"/>
      <c r="BEN16" s="376"/>
      <c r="BEO16" s="376"/>
      <c r="BEP16" s="376"/>
      <c r="BEQ16" s="376"/>
      <c r="BER16" s="376"/>
      <c r="BES16" s="376"/>
      <c r="BET16" s="376"/>
      <c r="BEU16" s="376"/>
      <c r="BEV16" s="376"/>
      <c r="BEW16" s="376"/>
      <c r="BEX16" s="376"/>
      <c r="BEY16" s="376"/>
      <c r="BEZ16" s="376"/>
      <c r="BFA16" s="376"/>
      <c r="BFB16" s="376"/>
      <c r="BFC16" s="376"/>
      <c r="BFD16" s="376"/>
      <c r="BFE16" s="376"/>
      <c r="BFF16" s="376"/>
      <c r="BFG16" s="376"/>
      <c r="BFH16" s="376"/>
      <c r="BFI16" s="376"/>
      <c r="BFJ16" s="376"/>
      <c r="BFK16" s="376"/>
      <c r="BFL16" s="376"/>
      <c r="BFM16" s="376"/>
      <c r="BFN16" s="376"/>
      <c r="BFO16" s="376"/>
      <c r="BFP16" s="376"/>
      <c r="BFQ16" s="376"/>
      <c r="BFR16" s="376"/>
      <c r="BFS16" s="376"/>
      <c r="BFT16" s="376"/>
      <c r="BFU16" s="376"/>
      <c r="BFV16" s="376"/>
      <c r="BFW16" s="376"/>
      <c r="BFX16" s="376"/>
      <c r="BFY16" s="376"/>
      <c r="BFZ16" s="376"/>
      <c r="BGA16" s="376"/>
      <c r="BGB16" s="376"/>
      <c r="BGC16" s="376"/>
      <c r="BGD16" s="376"/>
      <c r="BGE16" s="376"/>
      <c r="BGF16" s="376"/>
      <c r="BGG16" s="376"/>
      <c r="BGH16" s="376"/>
      <c r="BGI16" s="376"/>
      <c r="BGJ16" s="376"/>
      <c r="BGK16" s="376"/>
      <c r="BGL16" s="376"/>
      <c r="BGM16" s="376"/>
      <c r="BGN16" s="376"/>
      <c r="BGO16" s="376"/>
      <c r="BGP16" s="376"/>
      <c r="BGQ16" s="376"/>
      <c r="BGR16" s="376"/>
      <c r="BGS16" s="376"/>
      <c r="BGT16" s="376"/>
      <c r="BGU16" s="376"/>
      <c r="BGV16" s="376"/>
      <c r="BGW16" s="376"/>
      <c r="BGX16" s="376"/>
      <c r="BGY16" s="376"/>
      <c r="BGZ16" s="376"/>
      <c r="BHA16" s="376"/>
      <c r="BHB16" s="376"/>
      <c r="BHC16" s="376"/>
      <c r="BHD16" s="376"/>
      <c r="BHE16" s="376"/>
      <c r="BHF16" s="376"/>
      <c r="BHG16" s="376"/>
      <c r="BHH16" s="376"/>
      <c r="BHI16" s="376"/>
      <c r="BHJ16" s="376"/>
      <c r="BHK16" s="376"/>
      <c r="BHL16" s="376"/>
      <c r="BHM16" s="376"/>
      <c r="BHN16" s="376"/>
      <c r="BHO16" s="376"/>
      <c r="BHP16" s="376"/>
      <c r="BHQ16" s="376"/>
      <c r="BHR16" s="376"/>
      <c r="BHS16" s="376"/>
      <c r="BHT16" s="376"/>
      <c r="BHU16" s="376"/>
      <c r="BHV16" s="376"/>
      <c r="BHW16" s="376"/>
      <c r="BHX16" s="376"/>
      <c r="BHY16" s="376"/>
      <c r="BHZ16" s="376"/>
      <c r="BIA16" s="376"/>
      <c r="BIB16" s="376"/>
      <c r="BIC16" s="376"/>
      <c r="BID16" s="376"/>
      <c r="BIE16" s="376"/>
      <c r="BIF16" s="376"/>
      <c r="BIG16" s="376"/>
      <c r="BIH16" s="376"/>
      <c r="BII16" s="376"/>
      <c r="BIJ16" s="376"/>
      <c r="BIK16" s="376"/>
      <c r="BIL16" s="376"/>
      <c r="BIM16" s="376"/>
      <c r="BIN16" s="376"/>
      <c r="BIO16" s="376"/>
      <c r="BIP16" s="376"/>
      <c r="BIQ16" s="376"/>
      <c r="BIR16" s="376"/>
      <c r="BIS16" s="376"/>
      <c r="BIT16" s="376"/>
      <c r="BIU16" s="376"/>
      <c r="BIV16" s="376"/>
      <c r="BIW16" s="376"/>
      <c r="BIX16" s="376"/>
      <c r="BIY16" s="376"/>
      <c r="BIZ16" s="376"/>
      <c r="BJA16" s="376"/>
      <c r="BJB16" s="376"/>
      <c r="BJC16" s="376"/>
      <c r="BJD16" s="376"/>
      <c r="BJE16" s="376"/>
      <c r="BJF16" s="376"/>
      <c r="BJG16" s="376"/>
      <c r="BJH16" s="376"/>
      <c r="BJI16" s="376"/>
      <c r="BJJ16" s="376"/>
      <c r="BJK16" s="376"/>
      <c r="BJL16" s="376"/>
      <c r="BJM16" s="376"/>
      <c r="BJN16" s="376"/>
      <c r="BJO16" s="376"/>
      <c r="BJP16" s="376"/>
      <c r="BJQ16" s="376"/>
      <c r="BJR16" s="376"/>
      <c r="BJS16" s="376"/>
      <c r="BJT16" s="376"/>
      <c r="BJU16" s="376"/>
      <c r="BJV16" s="376"/>
      <c r="BJW16" s="376"/>
      <c r="BJX16" s="376"/>
      <c r="BJY16" s="376"/>
      <c r="BJZ16" s="376"/>
      <c r="BKA16" s="376"/>
      <c r="BKB16" s="376"/>
      <c r="BKC16" s="376"/>
      <c r="BKD16" s="376"/>
      <c r="BKE16" s="376"/>
      <c r="BKF16" s="376"/>
      <c r="BKG16" s="376"/>
      <c r="BKH16" s="376"/>
      <c r="BKI16" s="376"/>
      <c r="BKJ16" s="376"/>
      <c r="BKK16" s="376"/>
      <c r="BKL16" s="376"/>
      <c r="BKM16" s="376"/>
      <c r="BKN16" s="376"/>
      <c r="BKO16" s="376"/>
      <c r="BKP16" s="376"/>
      <c r="BKQ16" s="376"/>
      <c r="BKR16" s="376"/>
      <c r="BKS16" s="376"/>
      <c r="BKT16" s="376"/>
      <c r="BKU16" s="376"/>
      <c r="BKV16" s="376"/>
      <c r="BKW16" s="376"/>
      <c r="BKX16" s="376"/>
      <c r="BKY16" s="376"/>
      <c r="BKZ16" s="376"/>
      <c r="BLA16" s="376"/>
      <c r="BLB16" s="376"/>
      <c r="BLC16" s="376"/>
      <c r="BLD16" s="376"/>
      <c r="BLE16" s="376"/>
      <c r="BLF16" s="376"/>
      <c r="BLG16" s="376"/>
      <c r="BLH16" s="376"/>
      <c r="BLI16" s="376"/>
      <c r="BLJ16" s="376"/>
      <c r="BLK16" s="376"/>
      <c r="BLL16" s="376"/>
      <c r="BLM16" s="376"/>
      <c r="BLN16" s="376"/>
      <c r="BLO16" s="376"/>
      <c r="BLP16" s="376"/>
      <c r="BLQ16" s="376"/>
      <c r="BLR16" s="376"/>
      <c r="BLS16" s="376"/>
      <c r="BLT16" s="376"/>
      <c r="BLU16" s="376"/>
      <c r="BLV16" s="376"/>
      <c r="BLW16" s="376"/>
      <c r="BLX16" s="376"/>
      <c r="BLY16" s="376"/>
      <c r="BLZ16" s="376"/>
      <c r="BMA16" s="376"/>
      <c r="BMB16" s="376"/>
      <c r="BMC16" s="376"/>
      <c r="BMD16" s="376"/>
      <c r="BME16" s="376"/>
      <c r="BMF16" s="376"/>
      <c r="BMG16" s="376"/>
      <c r="BMH16" s="376"/>
      <c r="BMI16" s="376"/>
      <c r="BMJ16" s="376"/>
      <c r="BMK16" s="376"/>
      <c r="BML16" s="376"/>
      <c r="BMM16" s="376"/>
      <c r="BMN16" s="376"/>
      <c r="BMO16" s="376"/>
      <c r="BMP16" s="376"/>
      <c r="BMQ16" s="376"/>
      <c r="BMR16" s="376"/>
      <c r="BMS16" s="376"/>
      <c r="BMT16" s="376"/>
      <c r="BMU16" s="376"/>
      <c r="BMV16" s="376"/>
      <c r="BMW16" s="376"/>
      <c r="BMX16" s="376"/>
      <c r="BMY16" s="376"/>
      <c r="BMZ16" s="376"/>
      <c r="BNA16" s="376"/>
      <c r="BNB16" s="376"/>
      <c r="BNC16" s="376"/>
      <c r="BND16" s="376"/>
      <c r="BNE16" s="376"/>
      <c r="BNF16" s="376"/>
      <c r="BNG16" s="376"/>
      <c r="BNH16" s="376"/>
      <c r="BNI16" s="376"/>
      <c r="BNJ16" s="376"/>
      <c r="BNK16" s="376"/>
      <c r="BNL16" s="376"/>
      <c r="BNM16" s="376"/>
      <c r="BNN16" s="376"/>
      <c r="BNO16" s="376"/>
      <c r="BNP16" s="376"/>
      <c r="BNQ16" s="376"/>
      <c r="BNR16" s="376"/>
      <c r="BNS16" s="376"/>
      <c r="BNT16" s="376"/>
      <c r="BNU16" s="376"/>
      <c r="BNV16" s="376"/>
      <c r="BNW16" s="376"/>
      <c r="BNX16" s="376"/>
      <c r="BNY16" s="376"/>
      <c r="BNZ16" s="376"/>
      <c r="BOA16" s="376"/>
      <c r="BOB16" s="376"/>
      <c r="BOC16" s="376"/>
      <c r="BOD16" s="376"/>
      <c r="BOE16" s="376"/>
      <c r="BOF16" s="376"/>
      <c r="BOG16" s="376"/>
      <c r="BOH16" s="376"/>
      <c r="BOI16" s="376"/>
      <c r="BOJ16" s="376"/>
      <c r="BOK16" s="376"/>
      <c r="BOL16" s="376"/>
      <c r="BOM16" s="376"/>
      <c r="BON16" s="376"/>
      <c r="BOO16" s="376"/>
      <c r="BOP16" s="376"/>
      <c r="BOQ16" s="376"/>
      <c r="BOR16" s="376"/>
      <c r="BOS16" s="376"/>
      <c r="BOT16" s="376"/>
      <c r="BOU16" s="376"/>
      <c r="BOV16" s="376"/>
      <c r="BOW16" s="376"/>
      <c r="BOX16" s="376"/>
      <c r="BOY16" s="376"/>
      <c r="BOZ16" s="376"/>
      <c r="BPA16" s="376"/>
      <c r="BPB16" s="376"/>
      <c r="BPC16" s="376"/>
      <c r="BPD16" s="376"/>
      <c r="BPE16" s="376"/>
      <c r="BPF16" s="376"/>
      <c r="BPG16" s="376"/>
      <c r="BPH16" s="376"/>
      <c r="BPI16" s="376"/>
      <c r="BPJ16" s="376"/>
      <c r="BPK16" s="376"/>
      <c r="BPL16" s="376"/>
      <c r="BPM16" s="376"/>
      <c r="BPN16" s="376"/>
      <c r="BPO16" s="376"/>
      <c r="BPP16" s="376"/>
      <c r="BPQ16" s="376"/>
      <c r="BPR16" s="376"/>
      <c r="BPS16" s="376"/>
      <c r="BPT16" s="376"/>
      <c r="BPU16" s="376"/>
      <c r="BPV16" s="376"/>
      <c r="BPW16" s="376"/>
      <c r="BPX16" s="376"/>
      <c r="BPY16" s="376"/>
      <c r="BPZ16" s="376"/>
      <c r="BQA16" s="376"/>
      <c r="BQB16" s="376"/>
      <c r="BQC16" s="376"/>
      <c r="BQD16" s="376"/>
      <c r="BQE16" s="376"/>
      <c r="BQF16" s="376"/>
      <c r="BQG16" s="376"/>
      <c r="BQH16" s="376"/>
      <c r="BQI16" s="376"/>
      <c r="BQJ16" s="376"/>
      <c r="BQK16" s="376"/>
      <c r="BQL16" s="376"/>
      <c r="BQM16" s="376"/>
      <c r="BQN16" s="376"/>
      <c r="BQO16" s="376"/>
      <c r="BQP16" s="376"/>
      <c r="BQQ16" s="376"/>
      <c r="BQR16" s="376"/>
      <c r="BQS16" s="376"/>
      <c r="BQT16" s="376"/>
      <c r="BQU16" s="376"/>
      <c r="BQV16" s="376"/>
      <c r="BQW16" s="376"/>
      <c r="BQX16" s="376"/>
      <c r="BQY16" s="376"/>
      <c r="BQZ16" s="376"/>
      <c r="BRA16" s="376"/>
      <c r="BRB16" s="376"/>
      <c r="BRC16" s="376"/>
      <c r="BRD16" s="376"/>
      <c r="BRE16" s="376"/>
      <c r="BRF16" s="376"/>
      <c r="BRG16" s="376"/>
      <c r="BRH16" s="376"/>
      <c r="BRI16" s="376"/>
      <c r="BRJ16" s="376"/>
      <c r="BRK16" s="376"/>
      <c r="BRL16" s="376"/>
      <c r="BRM16" s="376"/>
      <c r="BRN16" s="376"/>
      <c r="BRO16" s="376"/>
      <c r="BRP16" s="376"/>
      <c r="BRQ16" s="376"/>
      <c r="BRR16" s="376"/>
      <c r="BRS16" s="376"/>
      <c r="BRT16" s="376"/>
      <c r="BRU16" s="376"/>
      <c r="BRV16" s="376"/>
      <c r="BRW16" s="376"/>
      <c r="BRX16" s="376"/>
      <c r="BRY16" s="376"/>
      <c r="BRZ16" s="376"/>
      <c r="BSA16" s="376"/>
      <c r="BSB16" s="376"/>
      <c r="BSC16" s="376"/>
      <c r="BSD16" s="376"/>
      <c r="BSE16" s="376"/>
      <c r="BSF16" s="376"/>
      <c r="BSG16" s="376"/>
      <c r="BSH16" s="376"/>
      <c r="BSI16" s="376"/>
      <c r="BSJ16" s="376"/>
      <c r="BSK16" s="376"/>
      <c r="BSL16" s="376"/>
      <c r="BSM16" s="376"/>
      <c r="BSN16" s="376"/>
      <c r="BSO16" s="376"/>
      <c r="BSP16" s="376"/>
      <c r="BSQ16" s="376"/>
      <c r="BSR16" s="376"/>
      <c r="BSS16" s="376"/>
      <c r="BST16" s="376"/>
      <c r="BSU16" s="376"/>
      <c r="BSV16" s="376"/>
      <c r="BSW16" s="376"/>
      <c r="BSX16" s="376"/>
      <c r="BSY16" s="376"/>
      <c r="BSZ16" s="376"/>
      <c r="BTA16" s="376"/>
      <c r="BTB16" s="376"/>
      <c r="BTC16" s="376"/>
      <c r="BTD16" s="376"/>
      <c r="BTE16" s="376"/>
      <c r="BTF16" s="376"/>
      <c r="BTG16" s="376"/>
      <c r="BTH16" s="376"/>
      <c r="BTI16" s="376"/>
      <c r="BTJ16" s="376"/>
      <c r="BTK16" s="376"/>
      <c r="BTL16" s="376"/>
      <c r="BTM16" s="376"/>
      <c r="BTN16" s="376"/>
      <c r="BTO16" s="376"/>
      <c r="BTP16" s="376"/>
      <c r="BTQ16" s="376"/>
      <c r="BTR16" s="376"/>
      <c r="BTS16" s="376"/>
      <c r="BTT16" s="376"/>
      <c r="BTU16" s="376"/>
      <c r="BTV16" s="376"/>
      <c r="BTW16" s="376"/>
      <c r="BTX16" s="376"/>
      <c r="BTY16" s="376"/>
      <c r="BTZ16" s="376"/>
      <c r="BUA16" s="376"/>
      <c r="BUB16" s="376"/>
      <c r="BUC16" s="376"/>
      <c r="BUD16" s="376"/>
      <c r="BUE16" s="376"/>
      <c r="BUF16" s="376"/>
      <c r="BUG16" s="376"/>
      <c r="BUH16" s="376"/>
      <c r="BUI16" s="376"/>
      <c r="BUJ16" s="376"/>
      <c r="BUK16" s="376"/>
      <c r="BUL16" s="376"/>
      <c r="BUM16" s="376"/>
      <c r="BUN16" s="376"/>
      <c r="BUO16" s="376"/>
      <c r="BUP16" s="376"/>
      <c r="BUQ16" s="376"/>
      <c r="BUR16" s="376"/>
      <c r="BUS16" s="376"/>
      <c r="BUT16" s="376"/>
      <c r="BUU16" s="376"/>
      <c r="BUV16" s="376"/>
      <c r="BUW16" s="376"/>
      <c r="BUX16" s="376"/>
      <c r="BUY16" s="376"/>
      <c r="BUZ16" s="376"/>
      <c r="BVA16" s="376"/>
      <c r="BVB16" s="376"/>
      <c r="BVC16" s="376"/>
      <c r="BVD16" s="376"/>
      <c r="BVE16" s="376"/>
      <c r="BVF16" s="376"/>
      <c r="BVG16" s="376"/>
      <c r="BVH16" s="376"/>
      <c r="BVI16" s="376"/>
      <c r="BVJ16" s="376"/>
      <c r="BVK16" s="376"/>
      <c r="BVL16" s="376"/>
      <c r="BVM16" s="376"/>
      <c r="BVN16" s="376"/>
      <c r="BVO16" s="376"/>
      <c r="BVP16" s="376"/>
      <c r="BVQ16" s="376"/>
      <c r="BVR16" s="376"/>
      <c r="BVS16" s="376"/>
      <c r="BVT16" s="376"/>
      <c r="BVU16" s="376"/>
      <c r="BVV16" s="376"/>
      <c r="BVW16" s="376"/>
      <c r="BVX16" s="376"/>
      <c r="BVY16" s="376"/>
      <c r="BVZ16" s="376"/>
      <c r="BWA16" s="376"/>
      <c r="BWB16" s="376"/>
      <c r="BWC16" s="376"/>
      <c r="BWD16" s="376"/>
      <c r="BWE16" s="376"/>
      <c r="BWF16" s="376"/>
      <c r="BWG16" s="376"/>
      <c r="BWH16" s="376"/>
      <c r="BWI16" s="376"/>
      <c r="BWJ16" s="376"/>
      <c r="BWK16" s="376"/>
      <c r="BWL16" s="376"/>
      <c r="BWM16" s="376"/>
      <c r="BWN16" s="376"/>
      <c r="BWO16" s="376"/>
      <c r="BWP16" s="376"/>
      <c r="BWQ16" s="376"/>
      <c r="BWR16" s="376"/>
      <c r="BWS16" s="376"/>
      <c r="BWT16" s="376"/>
      <c r="BWU16" s="376"/>
      <c r="BWV16" s="376"/>
      <c r="BWW16" s="376"/>
      <c r="BWX16" s="376"/>
      <c r="BWY16" s="376"/>
      <c r="BWZ16" s="376"/>
      <c r="BXA16" s="376"/>
      <c r="BXB16" s="376"/>
      <c r="BXC16" s="376"/>
      <c r="BXD16" s="376"/>
      <c r="BXE16" s="376"/>
      <c r="BXF16" s="376"/>
      <c r="BXG16" s="376"/>
      <c r="BXH16" s="376"/>
      <c r="BXI16" s="376"/>
      <c r="BXJ16" s="376"/>
      <c r="BXK16" s="376"/>
      <c r="BXL16" s="376"/>
      <c r="BXM16" s="376"/>
      <c r="BXN16" s="376"/>
      <c r="BXO16" s="376"/>
      <c r="BXP16" s="376"/>
      <c r="BXQ16" s="376"/>
      <c r="BXR16" s="376"/>
      <c r="BXS16" s="376"/>
      <c r="BXT16" s="376"/>
      <c r="BXU16" s="376"/>
      <c r="BXV16" s="376"/>
      <c r="BXW16" s="376"/>
      <c r="BXX16" s="376"/>
      <c r="BXY16" s="376"/>
      <c r="BXZ16" s="376"/>
      <c r="BYA16" s="376"/>
      <c r="BYB16" s="376"/>
      <c r="BYC16" s="376"/>
      <c r="BYD16" s="376"/>
      <c r="BYE16" s="376"/>
      <c r="BYF16" s="376"/>
      <c r="BYG16" s="376"/>
      <c r="BYH16" s="376"/>
      <c r="BYI16" s="376"/>
      <c r="BYJ16" s="376"/>
      <c r="BYK16" s="376"/>
      <c r="BYL16" s="376"/>
      <c r="BYM16" s="376"/>
      <c r="BYN16" s="376"/>
      <c r="BYO16" s="376"/>
      <c r="BYP16" s="376"/>
      <c r="BYQ16" s="376"/>
      <c r="BYR16" s="376"/>
      <c r="BYS16" s="376"/>
      <c r="BYT16" s="376"/>
      <c r="BYU16" s="376"/>
      <c r="BYV16" s="376"/>
      <c r="BYW16" s="376"/>
      <c r="BYX16" s="376"/>
      <c r="BYY16" s="376"/>
      <c r="BYZ16" s="376"/>
      <c r="BZA16" s="376"/>
      <c r="BZB16" s="376"/>
      <c r="BZC16" s="376"/>
      <c r="BZD16" s="376"/>
      <c r="BZE16" s="376"/>
      <c r="BZF16" s="376"/>
      <c r="BZG16" s="376"/>
      <c r="BZH16" s="376"/>
      <c r="BZI16" s="376"/>
      <c r="BZJ16" s="376"/>
      <c r="BZK16" s="376"/>
      <c r="BZL16" s="376"/>
      <c r="BZM16" s="376"/>
      <c r="BZN16" s="376"/>
      <c r="BZO16" s="376"/>
      <c r="BZP16" s="376"/>
      <c r="BZQ16" s="376"/>
      <c r="BZR16" s="376"/>
      <c r="BZS16" s="376"/>
      <c r="BZT16" s="376"/>
      <c r="BZU16" s="376"/>
      <c r="BZV16" s="376"/>
      <c r="BZW16" s="376"/>
      <c r="BZX16" s="376"/>
      <c r="BZY16" s="376"/>
      <c r="BZZ16" s="376"/>
      <c r="CAA16" s="376"/>
      <c r="CAB16" s="376"/>
      <c r="CAC16" s="376"/>
      <c r="CAD16" s="376"/>
      <c r="CAE16" s="376"/>
      <c r="CAF16" s="376"/>
      <c r="CAG16" s="376"/>
      <c r="CAH16" s="376"/>
      <c r="CAI16" s="376"/>
      <c r="CAJ16" s="376"/>
      <c r="CAK16" s="376"/>
      <c r="CAL16" s="376"/>
      <c r="CAM16" s="376"/>
      <c r="CAN16" s="376"/>
      <c r="CAO16" s="376"/>
      <c r="CAP16" s="376"/>
      <c r="CAQ16" s="376"/>
      <c r="CAR16" s="376"/>
      <c r="CAS16" s="376"/>
      <c r="CAT16" s="376"/>
      <c r="CAU16" s="376"/>
      <c r="CAV16" s="376"/>
      <c r="CAW16" s="376"/>
      <c r="CAX16" s="376"/>
      <c r="CAY16" s="376"/>
      <c r="CAZ16" s="376"/>
      <c r="CBA16" s="376"/>
      <c r="CBB16" s="376"/>
      <c r="CBC16" s="376"/>
      <c r="CBD16" s="376"/>
      <c r="CBE16" s="376"/>
      <c r="CBF16" s="376"/>
      <c r="CBG16" s="376"/>
      <c r="CBH16" s="376"/>
      <c r="CBI16" s="376"/>
      <c r="CBJ16" s="376"/>
      <c r="CBK16" s="376"/>
      <c r="CBL16" s="376"/>
      <c r="CBM16" s="376"/>
      <c r="CBN16" s="376"/>
      <c r="CBO16" s="376"/>
      <c r="CBP16" s="376"/>
      <c r="CBQ16" s="376"/>
      <c r="CBR16" s="376"/>
      <c r="CBS16" s="376"/>
      <c r="CBT16" s="376"/>
      <c r="CBU16" s="376"/>
      <c r="CBV16" s="376"/>
      <c r="CBW16" s="376"/>
      <c r="CBX16" s="376"/>
      <c r="CBY16" s="376"/>
      <c r="CBZ16" s="376"/>
      <c r="CCA16" s="376"/>
      <c r="CCB16" s="376"/>
      <c r="CCC16" s="376"/>
      <c r="CCD16" s="376"/>
      <c r="CCE16" s="376"/>
      <c r="CCF16" s="376"/>
      <c r="CCG16" s="376"/>
      <c r="CCH16" s="376"/>
      <c r="CCI16" s="376"/>
      <c r="CCJ16" s="376"/>
      <c r="CCK16" s="376"/>
      <c r="CCL16" s="376"/>
      <c r="CCM16" s="376"/>
      <c r="CCN16" s="376"/>
      <c r="CCO16" s="376"/>
      <c r="CCP16" s="376"/>
      <c r="CCQ16" s="376"/>
      <c r="CCR16" s="376"/>
      <c r="CCS16" s="376"/>
      <c r="CCT16" s="376"/>
      <c r="CCU16" s="376"/>
      <c r="CCV16" s="376"/>
      <c r="CCW16" s="376"/>
      <c r="CCX16" s="376"/>
      <c r="CCY16" s="376"/>
      <c r="CCZ16" s="376"/>
      <c r="CDA16" s="376"/>
      <c r="CDB16" s="376"/>
      <c r="CDC16" s="376"/>
      <c r="CDD16" s="376"/>
      <c r="CDE16" s="376"/>
      <c r="CDF16" s="376"/>
      <c r="CDG16" s="376"/>
      <c r="CDH16" s="376"/>
      <c r="CDI16" s="376"/>
      <c r="CDJ16" s="376"/>
      <c r="CDK16" s="376"/>
      <c r="CDL16" s="376"/>
      <c r="CDM16" s="376"/>
      <c r="CDN16" s="376"/>
      <c r="CDO16" s="376"/>
      <c r="CDP16" s="376"/>
      <c r="CDQ16" s="376"/>
      <c r="CDR16" s="376"/>
      <c r="CDS16" s="376"/>
      <c r="CDT16" s="376"/>
      <c r="CDU16" s="376"/>
      <c r="CDV16" s="376"/>
      <c r="CDW16" s="376"/>
      <c r="CDX16" s="376"/>
      <c r="CDY16" s="376"/>
      <c r="CDZ16" s="376"/>
      <c r="CEA16" s="376"/>
      <c r="CEB16" s="376"/>
      <c r="CEC16" s="376"/>
      <c r="CED16" s="376"/>
      <c r="CEE16" s="376"/>
      <c r="CEF16" s="376"/>
      <c r="CEG16" s="376"/>
      <c r="CEH16" s="376"/>
      <c r="CEI16" s="376"/>
      <c r="CEJ16" s="376"/>
      <c r="CEK16" s="376"/>
      <c r="CEL16" s="376"/>
      <c r="CEM16" s="376"/>
      <c r="CEN16" s="376"/>
      <c r="CEO16" s="376"/>
      <c r="CEP16" s="376"/>
      <c r="CEQ16" s="376"/>
      <c r="CER16" s="376"/>
      <c r="CES16" s="376"/>
      <c r="CET16" s="376"/>
      <c r="CEU16" s="376"/>
      <c r="CEV16" s="376"/>
      <c r="CEW16" s="376"/>
      <c r="CEX16" s="376"/>
      <c r="CEY16" s="376"/>
      <c r="CEZ16" s="376"/>
      <c r="CFA16" s="376"/>
      <c r="CFB16" s="376"/>
      <c r="CFC16" s="376"/>
      <c r="CFD16" s="376"/>
      <c r="CFE16" s="376"/>
      <c r="CFF16" s="376"/>
      <c r="CFG16" s="376"/>
      <c r="CFH16" s="376"/>
      <c r="CFI16" s="376"/>
      <c r="CFJ16" s="376"/>
      <c r="CFK16" s="376"/>
      <c r="CFL16" s="376"/>
      <c r="CFM16" s="376"/>
      <c r="CFN16" s="376"/>
      <c r="CFO16" s="376"/>
      <c r="CFP16" s="376"/>
      <c r="CFQ16" s="376"/>
      <c r="CFR16" s="376"/>
      <c r="CFS16" s="376"/>
      <c r="CFT16" s="376"/>
      <c r="CFU16" s="376"/>
      <c r="CFV16" s="376"/>
      <c r="CFW16" s="376"/>
      <c r="CFX16" s="376"/>
      <c r="CFY16" s="376"/>
      <c r="CFZ16" s="376"/>
      <c r="CGA16" s="376"/>
      <c r="CGB16" s="376"/>
      <c r="CGC16" s="376"/>
      <c r="CGD16" s="376"/>
      <c r="CGE16" s="376"/>
      <c r="CGF16" s="376"/>
      <c r="CGG16" s="376"/>
      <c r="CGH16" s="376"/>
      <c r="CGI16" s="376"/>
      <c r="CGJ16" s="376"/>
      <c r="CGK16" s="376"/>
      <c r="CGL16" s="376"/>
      <c r="CGM16" s="376"/>
      <c r="CGN16" s="376"/>
      <c r="CGO16" s="376"/>
      <c r="CGP16" s="376"/>
      <c r="CGQ16" s="376"/>
      <c r="CGR16" s="376"/>
      <c r="CGS16" s="376"/>
      <c r="CGT16" s="376"/>
      <c r="CGU16" s="376"/>
      <c r="CGV16" s="376"/>
      <c r="CGW16" s="376"/>
      <c r="CGX16" s="376"/>
      <c r="CGY16" s="376"/>
      <c r="CGZ16" s="376"/>
      <c r="CHA16" s="376"/>
      <c r="CHB16" s="376"/>
      <c r="CHC16" s="376"/>
      <c r="CHD16" s="376"/>
      <c r="CHE16" s="376"/>
      <c r="CHF16" s="376"/>
      <c r="CHG16" s="376"/>
      <c r="CHH16" s="376"/>
      <c r="CHI16" s="376"/>
      <c r="CHJ16" s="376"/>
      <c r="CHK16" s="376"/>
      <c r="CHL16" s="376"/>
      <c r="CHM16" s="376"/>
      <c r="CHN16" s="376"/>
      <c r="CHO16" s="376"/>
      <c r="CHP16" s="376"/>
      <c r="CHQ16" s="376"/>
      <c r="CHR16" s="376"/>
      <c r="CHS16" s="376"/>
      <c r="CHT16" s="376"/>
      <c r="CHU16" s="376"/>
      <c r="CHV16" s="376"/>
      <c r="CHW16" s="376"/>
      <c r="CHX16" s="376"/>
      <c r="CHY16" s="376"/>
      <c r="CHZ16" s="376"/>
      <c r="CIA16" s="376"/>
      <c r="CIB16" s="376"/>
      <c r="CIC16" s="376"/>
      <c r="CID16" s="376"/>
      <c r="CIE16" s="376"/>
      <c r="CIF16" s="376"/>
      <c r="CIG16" s="376"/>
      <c r="CIH16" s="376"/>
      <c r="CII16" s="376"/>
      <c r="CIJ16" s="376"/>
      <c r="CIK16" s="376"/>
      <c r="CIL16" s="376"/>
      <c r="CIM16" s="376"/>
      <c r="CIN16" s="376"/>
      <c r="CIO16" s="376"/>
      <c r="CIP16" s="376"/>
      <c r="CIQ16" s="376"/>
      <c r="CIR16" s="376"/>
      <c r="CIS16" s="376"/>
      <c r="CIT16" s="376"/>
      <c r="CIU16" s="376"/>
      <c r="CIV16" s="376"/>
      <c r="CIW16" s="376"/>
      <c r="CIX16" s="376"/>
      <c r="CIY16" s="376"/>
      <c r="CIZ16" s="376"/>
      <c r="CJA16" s="376"/>
      <c r="CJB16" s="376"/>
      <c r="CJC16" s="376"/>
      <c r="CJD16" s="376"/>
      <c r="CJE16" s="376"/>
      <c r="CJF16" s="376"/>
      <c r="CJG16" s="376"/>
      <c r="CJH16" s="376"/>
      <c r="CJI16" s="376"/>
      <c r="CJJ16" s="376"/>
      <c r="CJK16" s="376"/>
      <c r="CJL16" s="376"/>
      <c r="CJM16" s="376"/>
      <c r="CJN16" s="376"/>
      <c r="CJO16" s="376"/>
      <c r="CJP16" s="376"/>
      <c r="CJQ16" s="376"/>
      <c r="CJR16" s="376"/>
      <c r="CJS16" s="376"/>
      <c r="CJT16" s="376"/>
      <c r="CJU16" s="376"/>
      <c r="CJV16" s="376"/>
      <c r="CJW16" s="376"/>
      <c r="CJX16" s="376"/>
      <c r="CJY16" s="376"/>
      <c r="CJZ16" s="376"/>
      <c r="CKA16" s="376"/>
      <c r="CKB16" s="376"/>
      <c r="CKC16" s="376"/>
      <c r="CKD16" s="376"/>
      <c r="CKE16" s="376"/>
      <c r="CKF16" s="376"/>
      <c r="CKG16" s="376"/>
      <c r="CKH16" s="376"/>
      <c r="CKI16" s="376"/>
      <c r="CKJ16" s="376"/>
      <c r="CKK16" s="376"/>
      <c r="CKL16" s="376"/>
      <c r="CKM16" s="376"/>
      <c r="CKN16" s="376"/>
      <c r="CKO16" s="376"/>
      <c r="CKP16" s="376"/>
      <c r="CKQ16" s="376"/>
      <c r="CKR16" s="376"/>
      <c r="CKS16" s="376"/>
      <c r="CKT16" s="376"/>
      <c r="CKU16" s="376"/>
      <c r="CKV16" s="376"/>
      <c r="CKW16" s="376"/>
      <c r="CKX16" s="376"/>
      <c r="CKY16" s="376"/>
      <c r="CKZ16" s="376"/>
      <c r="CLA16" s="376"/>
      <c r="CLB16" s="376"/>
      <c r="CLC16" s="376"/>
      <c r="CLD16" s="376"/>
      <c r="CLE16" s="376"/>
      <c r="CLF16" s="376"/>
      <c r="CLG16" s="376"/>
      <c r="CLH16" s="376"/>
      <c r="CLI16" s="376"/>
      <c r="CLJ16" s="376"/>
      <c r="CLK16" s="376"/>
      <c r="CLL16" s="376"/>
      <c r="CLM16" s="376"/>
      <c r="CLN16" s="376"/>
      <c r="CLO16" s="376"/>
      <c r="CLP16" s="376"/>
      <c r="CLQ16" s="376"/>
      <c r="CLR16" s="376"/>
      <c r="CLS16" s="376"/>
      <c r="CLT16" s="376"/>
      <c r="CLU16" s="376"/>
      <c r="CLV16" s="376"/>
      <c r="CLW16" s="376"/>
      <c r="CLX16" s="376"/>
      <c r="CLY16" s="376"/>
      <c r="CLZ16" s="376"/>
      <c r="CMA16" s="376"/>
      <c r="CMB16" s="376"/>
      <c r="CMC16" s="376"/>
      <c r="CMD16" s="376"/>
      <c r="CME16" s="376"/>
      <c r="CMF16" s="376"/>
      <c r="CMG16" s="376"/>
      <c r="CMH16" s="376"/>
      <c r="CMI16" s="376"/>
      <c r="CMJ16" s="376"/>
      <c r="CMK16" s="376"/>
      <c r="CML16" s="376"/>
      <c r="CMM16" s="376"/>
      <c r="CMN16" s="376"/>
      <c r="CMO16" s="376"/>
      <c r="CMP16" s="376"/>
      <c r="CMQ16" s="376"/>
      <c r="CMR16" s="376"/>
      <c r="CMS16" s="376"/>
      <c r="CMT16" s="376"/>
      <c r="CMU16" s="376"/>
      <c r="CMV16" s="376"/>
      <c r="CMW16" s="376"/>
      <c r="CMX16" s="376"/>
      <c r="CMY16" s="376"/>
      <c r="CMZ16" s="376"/>
      <c r="CNA16" s="376"/>
      <c r="CNB16" s="376"/>
      <c r="CNC16" s="376"/>
      <c r="CND16" s="376"/>
      <c r="CNE16" s="376"/>
      <c r="CNF16" s="376"/>
      <c r="CNG16" s="376"/>
      <c r="CNH16" s="376"/>
      <c r="CNI16" s="376"/>
      <c r="CNJ16" s="376"/>
      <c r="CNK16" s="376"/>
      <c r="CNL16" s="376"/>
      <c r="CNM16" s="376"/>
      <c r="CNN16" s="376"/>
      <c r="CNO16" s="376"/>
      <c r="CNP16" s="376"/>
      <c r="CNQ16" s="376"/>
      <c r="CNR16" s="376"/>
      <c r="CNS16" s="376"/>
      <c r="CNT16" s="376"/>
      <c r="CNU16" s="376"/>
      <c r="CNV16" s="376"/>
      <c r="CNW16" s="376"/>
      <c r="CNX16" s="376"/>
      <c r="CNY16" s="376"/>
      <c r="CNZ16" s="376"/>
      <c r="COA16" s="376"/>
      <c r="COB16" s="376"/>
      <c r="COC16" s="376"/>
      <c r="COD16" s="376"/>
      <c r="COE16" s="376"/>
      <c r="COF16" s="376"/>
      <c r="COG16" s="376"/>
      <c r="COH16" s="376"/>
      <c r="COI16" s="376"/>
      <c r="COJ16" s="376"/>
      <c r="COK16" s="376"/>
      <c r="COL16" s="376"/>
      <c r="COM16" s="376"/>
      <c r="CON16" s="376"/>
      <c r="COO16" s="376"/>
      <c r="COP16" s="376"/>
      <c r="COQ16" s="376"/>
      <c r="COR16" s="376"/>
      <c r="COS16" s="376"/>
      <c r="COT16" s="376"/>
      <c r="COU16" s="376"/>
      <c r="COV16" s="376"/>
      <c r="COW16" s="376"/>
      <c r="COX16" s="376"/>
      <c r="COY16" s="376"/>
      <c r="COZ16" s="376"/>
      <c r="CPA16" s="376"/>
      <c r="CPB16" s="376"/>
      <c r="CPC16" s="376"/>
      <c r="CPD16" s="376"/>
      <c r="CPE16" s="376"/>
      <c r="CPF16" s="376"/>
      <c r="CPG16" s="376"/>
      <c r="CPH16" s="376"/>
      <c r="CPI16" s="376"/>
      <c r="CPJ16" s="376"/>
      <c r="CPK16" s="376"/>
      <c r="CPL16" s="376"/>
      <c r="CPM16" s="376"/>
      <c r="CPN16" s="376"/>
      <c r="CPO16" s="376"/>
      <c r="CPP16" s="376"/>
      <c r="CPQ16" s="376"/>
      <c r="CPR16" s="376"/>
      <c r="CPS16" s="376"/>
      <c r="CPT16" s="376"/>
      <c r="CPU16" s="376"/>
      <c r="CPV16" s="376"/>
      <c r="CPW16" s="376"/>
      <c r="CPX16" s="376"/>
      <c r="CPY16" s="376"/>
      <c r="CPZ16" s="376"/>
      <c r="CQA16" s="376"/>
      <c r="CQB16" s="376"/>
      <c r="CQC16" s="376"/>
      <c r="CQD16" s="376"/>
      <c r="CQE16" s="376"/>
      <c r="CQF16" s="376"/>
      <c r="CQG16" s="376"/>
      <c r="CQH16" s="376"/>
      <c r="CQI16" s="376"/>
      <c r="CQJ16" s="376"/>
      <c r="CQK16" s="376"/>
      <c r="CQL16" s="376"/>
      <c r="CQM16" s="376"/>
      <c r="CQN16" s="376"/>
      <c r="CQO16" s="376"/>
      <c r="CQP16" s="376"/>
      <c r="CQQ16" s="376"/>
      <c r="CQR16" s="376"/>
      <c r="CQS16" s="376"/>
      <c r="CQT16" s="376"/>
      <c r="CQU16" s="376"/>
      <c r="CQV16" s="376"/>
      <c r="CQW16" s="376"/>
      <c r="CQX16" s="376"/>
      <c r="CQY16" s="376"/>
      <c r="CQZ16" s="376"/>
      <c r="CRA16" s="376"/>
      <c r="CRB16" s="376"/>
      <c r="CRC16" s="376"/>
      <c r="CRD16" s="376"/>
      <c r="CRE16" s="376"/>
      <c r="CRF16" s="376"/>
      <c r="CRG16" s="376"/>
      <c r="CRH16" s="376"/>
      <c r="CRI16" s="376"/>
      <c r="CRJ16" s="376"/>
      <c r="CRK16" s="376"/>
      <c r="CRL16" s="376"/>
      <c r="CRM16" s="376"/>
      <c r="CRN16" s="376"/>
      <c r="CRO16" s="376"/>
      <c r="CRP16" s="376"/>
      <c r="CRQ16" s="376"/>
      <c r="CRR16" s="376"/>
      <c r="CRS16" s="376"/>
      <c r="CRT16" s="376"/>
      <c r="CRU16" s="376"/>
      <c r="CRV16" s="376"/>
      <c r="CRW16" s="376"/>
      <c r="CRX16" s="376"/>
      <c r="CRY16" s="376"/>
      <c r="CRZ16" s="376"/>
      <c r="CSA16" s="376"/>
      <c r="CSB16" s="376"/>
      <c r="CSC16" s="376"/>
      <c r="CSD16" s="376"/>
      <c r="CSE16" s="376"/>
      <c r="CSF16" s="376"/>
      <c r="CSG16" s="376"/>
      <c r="CSH16" s="376"/>
      <c r="CSI16" s="376"/>
      <c r="CSJ16" s="376"/>
      <c r="CSK16" s="376"/>
      <c r="CSL16" s="376"/>
      <c r="CSM16" s="376"/>
      <c r="CSN16" s="376"/>
      <c r="CSO16" s="376"/>
      <c r="CSP16" s="376"/>
      <c r="CSQ16" s="376"/>
      <c r="CSR16" s="376"/>
      <c r="CSS16" s="376"/>
      <c r="CST16" s="376"/>
      <c r="CSU16" s="376"/>
      <c r="CSV16" s="376"/>
      <c r="CSW16" s="376"/>
      <c r="CSX16" s="376"/>
      <c r="CSY16" s="376"/>
      <c r="CSZ16" s="376"/>
      <c r="CTA16" s="376"/>
      <c r="CTB16" s="376"/>
      <c r="CTC16" s="376"/>
      <c r="CTD16" s="376"/>
      <c r="CTE16" s="376"/>
      <c r="CTF16" s="376"/>
      <c r="CTG16" s="376"/>
      <c r="CTH16" s="376"/>
      <c r="CTI16" s="376"/>
      <c r="CTJ16" s="376"/>
      <c r="CTK16" s="376"/>
      <c r="CTL16" s="376"/>
      <c r="CTM16" s="376"/>
      <c r="CTN16" s="376"/>
      <c r="CTO16" s="376"/>
      <c r="CTP16" s="376"/>
      <c r="CTQ16" s="376"/>
      <c r="CTR16" s="376"/>
      <c r="CTS16" s="376"/>
      <c r="CTT16" s="376"/>
      <c r="CTU16" s="376"/>
      <c r="CTV16" s="376"/>
      <c r="CTW16" s="376"/>
      <c r="CTX16" s="376"/>
      <c r="CTY16" s="376"/>
      <c r="CTZ16" s="376"/>
      <c r="CUA16" s="376"/>
      <c r="CUB16" s="376"/>
      <c r="CUC16" s="376"/>
      <c r="CUD16" s="376"/>
      <c r="CUE16" s="376"/>
      <c r="CUF16" s="376"/>
      <c r="CUG16" s="376"/>
      <c r="CUH16" s="376"/>
      <c r="CUI16" s="376"/>
      <c r="CUJ16" s="376"/>
      <c r="CUK16" s="376"/>
      <c r="CUL16" s="376"/>
      <c r="CUM16" s="376"/>
      <c r="CUN16" s="376"/>
      <c r="CUO16" s="376"/>
      <c r="CUP16" s="376"/>
      <c r="CUQ16" s="376"/>
      <c r="CUR16" s="376"/>
      <c r="CUS16" s="376"/>
      <c r="CUT16" s="376"/>
      <c r="CUU16" s="376"/>
      <c r="CUV16" s="376"/>
      <c r="CUW16" s="376"/>
      <c r="CUX16" s="376"/>
      <c r="CUY16" s="376"/>
      <c r="CUZ16" s="376"/>
      <c r="CVA16" s="376"/>
      <c r="CVB16" s="376"/>
      <c r="CVC16" s="376"/>
      <c r="CVD16" s="376"/>
      <c r="CVE16" s="376"/>
      <c r="CVF16" s="376"/>
      <c r="CVG16" s="376"/>
      <c r="CVH16" s="376"/>
      <c r="CVI16" s="376"/>
      <c r="CVJ16" s="376"/>
      <c r="CVK16" s="376"/>
      <c r="CVL16" s="376"/>
      <c r="CVM16" s="376"/>
      <c r="CVN16" s="376"/>
      <c r="CVO16" s="376"/>
      <c r="CVP16" s="376"/>
      <c r="CVQ16" s="376"/>
      <c r="CVR16" s="376"/>
      <c r="CVS16" s="376"/>
      <c r="CVT16" s="376"/>
      <c r="CVU16" s="376"/>
      <c r="CVV16" s="376"/>
      <c r="CVW16" s="376"/>
      <c r="CVX16" s="376"/>
      <c r="CVY16" s="376"/>
      <c r="CVZ16" s="376"/>
      <c r="CWA16" s="376"/>
      <c r="CWB16" s="376"/>
      <c r="CWC16" s="376"/>
      <c r="CWD16" s="376"/>
      <c r="CWE16" s="376"/>
      <c r="CWF16" s="376"/>
      <c r="CWG16" s="376"/>
      <c r="CWH16" s="376"/>
      <c r="CWI16" s="376"/>
      <c r="CWJ16" s="376"/>
      <c r="CWK16" s="376"/>
      <c r="CWL16" s="376"/>
      <c r="CWM16" s="376"/>
      <c r="CWN16" s="376"/>
      <c r="CWO16" s="376"/>
      <c r="CWP16" s="376"/>
      <c r="CWQ16" s="376"/>
      <c r="CWR16" s="376"/>
      <c r="CWS16" s="376"/>
      <c r="CWT16" s="376"/>
      <c r="CWU16" s="376"/>
      <c r="CWV16" s="376"/>
      <c r="CWW16" s="376"/>
      <c r="CWX16" s="376"/>
      <c r="CWY16" s="376"/>
      <c r="CWZ16" s="376"/>
      <c r="CXA16" s="376"/>
      <c r="CXB16" s="376"/>
      <c r="CXC16" s="376"/>
      <c r="CXD16" s="376"/>
      <c r="CXE16" s="376"/>
      <c r="CXF16" s="376"/>
      <c r="CXG16" s="376"/>
      <c r="CXH16" s="376"/>
      <c r="CXI16" s="376"/>
      <c r="CXJ16" s="376"/>
      <c r="CXK16" s="376"/>
      <c r="CXL16" s="376"/>
      <c r="CXM16" s="376"/>
      <c r="CXN16" s="376"/>
      <c r="CXO16" s="376"/>
      <c r="CXP16" s="376"/>
      <c r="CXQ16" s="376"/>
      <c r="CXR16" s="376"/>
      <c r="CXS16" s="376"/>
      <c r="CXT16" s="376"/>
      <c r="CXU16" s="376"/>
      <c r="CXV16" s="376"/>
      <c r="CXW16" s="376"/>
      <c r="CXX16" s="376"/>
      <c r="CXY16" s="376"/>
      <c r="CXZ16" s="376"/>
      <c r="CYA16" s="376"/>
      <c r="CYB16" s="376"/>
      <c r="CYC16" s="376"/>
      <c r="CYD16" s="376"/>
      <c r="CYE16" s="376"/>
      <c r="CYF16" s="376"/>
      <c r="CYG16" s="376"/>
      <c r="CYH16" s="376"/>
      <c r="CYI16" s="376"/>
      <c r="CYJ16" s="376"/>
      <c r="CYK16" s="376"/>
      <c r="CYL16" s="376"/>
      <c r="CYM16" s="376"/>
      <c r="CYN16" s="376"/>
      <c r="CYO16" s="376"/>
      <c r="CYP16" s="376"/>
      <c r="CYQ16" s="376"/>
      <c r="CYR16" s="376"/>
      <c r="CYS16" s="376"/>
      <c r="CYT16" s="376"/>
      <c r="CYU16" s="376"/>
      <c r="CYV16" s="376"/>
      <c r="CYW16" s="376"/>
      <c r="CYX16" s="376"/>
      <c r="CYY16" s="376"/>
      <c r="CYZ16" s="376"/>
      <c r="CZA16" s="376"/>
      <c r="CZB16" s="376"/>
      <c r="CZC16" s="376"/>
      <c r="CZD16" s="376"/>
      <c r="CZE16" s="376"/>
      <c r="CZF16" s="376"/>
      <c r="CZG16" s="376"/>
      <c r="CZH16" s="376"/>
      <c r="CZI16" s="376"/>
      <c r="CZJ16" s="376"/>
      <c r="CZK16" s="376"/>
      <c r="CZL16" s="376"/>
      <c r="CZM16" s="376"/>
      <c r="CZN16" s="376"/>
      <c r="CZO16" s="376"/>
      <c r="CZP16" s="376"/>
      <c r="CZQ16" s="376"/>
      <c r="CZR16" s="376"/>
      <c r="CZS16" s="376"/>
      <c r="CZT16" s="376"/>
      <c r="CZU16" s="376"/>
      <c r="CZV16" s="376"/>
      <c r="CZW16" s="376"/>
      <c r="CZX16" s="376"/>
      <c r="CZY16" s="376"/>
      <c r="CZZ16" s="376"/>
      <c r="DAA16" s="376"/>
      <c r="DAB16" s="376"/>
      <c r="DAC16" s="376"/>
      <c r="DAD16" s="376"/>
      <c r="DAE16" s="376"/>
      <c r="DAF16" s="376"/>
      <c r="DAG16" s="376"/>
      <c r="DAH16" s="376"/>
      <c r="DAI16" s="376"/>
      <c r="DAJ16" s="376"/>
      <c r="DAK16" s="376"/>
      <c r="DAL16" s="376"/>
      <c r="DAM16" s="376"/>
      <c r="DAN16" s="376"/>
      <c r="DAO16" s="376"/>
      <c r="DAP16" s="376"/>
      <c r="DAQ16" s="376"/>
      <c r="DAR16" s="376"/>
      <c r="DAS16" s="376"/>
      <c r="DAT16" s="376"/>
      <c r="DAU16" s="376"/>
      <c r="DAV16" s="376"/>
      <c r="DAW16" s="376"/>
      <c r="DAX16" s="376"/>
      <c r="DAY16" s="376"/>
      <c r="DAZ16" s="376"/>
      <c r="DBA16" s="376"/>
      <c r="DBB16" s="376"/>
      <c r="DBC16" s="376"/>
      <c r="DBD16" s="376"/>
      <c r="DBE16" s="376"/>
      <c r="DBF16" s="376"/>
      <c r="DBG16" s="376"/>
      <c r="DBH16" s="376"/>
      <c r="DBI16" s="376"/>
      <c r="DBJ16" s="376"/>
      <c r="DBK16" s="376"/>
      <c r="DBL16" s="376"/>
      <c r="DBM16" s="376"/>
      <c r="DBN16" s="376"/>
      <c r="DBO16" s="376"/>
      <c r="DBP16" s="376"/>
      <c r="DBQ16" s="376"/>
      <c r="DBR16" s="376"/>
      <c r="DBS16" s="376"/>
      <c r="DBT16" s="376"/>
      <c r="DBU16" s="376"/>
      <c r="DBV16" s="376"/>
      <c r="DBW16" s="376"/>
      <c r="DBX16" s="376"/>
      <c r="DBY16" s="376"/>
      <c r="DBZ16" s="376"/>
      <c r="DCA16" s="376"/>
      <c r="DCB16" s="376"/>
      <c r="DCC16" s="376"/>
      <c r="DCD16" s="376"/>
      <c r="DCE16" s="376"/>
      <c r="DCF16" s="376"/>
      <c r="DCG16" s="376"/>
      <c r="DCH16" s="376"/>
      <c r="DCI16" s="376"/>
      <c r="DCJ16" s="376"/>
      <c r="DCK16" s="376"/>
      <c r="DCL16" s="376"/>
      <c r="DCM16" s="376"/>
      <c r="DCN16" s="376"/>
      <c r="DCO16" s="376"/>
      <c r="DCP16" s="376"/>
      <c r="DCQ16" s="376"/>
      <c r="DCR16" s="376"/>
      <c r="DCS16" s="376"/>
      <c r="DCT16" s="376"/>
      <c r="DCU16" s="376"/>
      <c r="DCV16" s="376"/>
      <c r="DCW16" s="376"/>
      <c r="DCX16" s="376"/>
      <c r="DCY16" s="376"/>
      <c r="DCZ16" s="376"/>
      <c r="DDA16" s="376"/>
      <c r="DDB16" s="376"/>
      <c r="DDC16" s="376"/>
      <c r="DDD16" s="376"/>
      <c r="DDE16" s="376"/>
      <c r="DDF16" s="376"/>
      <c r="DDG16" s="376"/>
      <c r="DDH16" s="376"/>
      <c r="DDI16" s="376"/>
      <c r="DDJ16" s="376"/>
      <c r="DDK16" s="376"/>
      <c r="DDL16" s="376"/>
      <c r="DDM16" s="376"/>
      <c r="DDN16" s="376"/>
      <c r="DDO16" s="376"/>
      <c r="DDP16" s="376"/>
      <c r="DDQ16" s="376"/>
      <c r="DDR16" s="376"/>
      <c r="DDS16" s="376"/>
      <c r="DDT16" s="376"/>
      <c r="DDU16" s="376"/>
      <c r="DDV16" s="376"/>
      <c r="DDW16" s="376"/>
      <c r="DDX16" s="376"/>
      <c r="DDY16" s="376"/>
      <c r="DDZ16" s="376"/>
      <c r="DEA16" s="376"/>
      <c r="DEB16" s="376"/>
      <c r="DEC16" s="376"/>
      <c r="DED16" s="376"/>
      <c r="DEE16" s="376"/>
      <c r="DEF16" s="376"/>
      <c r="DEG16" s="376"/>
      <c r="DEH16" s="376"/>
      <c r="DEI16" s="376"/>
      <c r="DEJ16" s="376"/>
      <c r="DEK16" s="376"/>
      <c r="DEL16" s="376"/>
      <c r="DEM16" s="376"/>
      <c r="DEN16" s="376"/>
      <c r="DEO16" s="376"/>
      <c r="DEP16" s="376"/>
      <c r="DEQ16" s="376"/>
      <c r="DER16" s="376"/>
      <c r="DES16" s="376"/>
      <c r="DET16" s="376"/>
      <c r="DEU16" s="376"/>
      <c r="DEV16" s="376"/>
      <c r="DEW16" s="376"/>
      <c r="DEX16" s="376"/>
      <c r="DEY16" s="376"/>
      <c r="DEZ16" s="376"/>
      <c r="DFA16" s="376"/>
      <c r="DFB16" s="376"/>
      <c r="DFC16" s="376"/>
      <c r="DFD16" s="376"/>
      <c r="DFE16" s="376"/>
      <c r="DFF16" s="376"/>
      <c r="DFG16" s="376"/>
      <c r="DFH16" s="376"/>
      <c r="DFI16" s="376"/>
      <c r="DFJ16" s="376"/>
      <c r="DFK16" s="376"/>
      <c r="DFL16" s="376"/>
      <c r="DFM16" s="376"/>
      <c r="DFN16" s="376"/>
      <c r="DFO16" s="376"/>
      <c r="DFP16" s="376"/>
      <c r="DFQ16" s="376"/>
      <c r="DFR16" s="376"/>
      <c r="DFS16" s="376"/>
      <c r="DFT16" s="376"/>
      <c r="DFU16" s="376"/>
      <c r="DFV16" s="376"/>
      <c r="DFW16" s="376"/>
      <c r="DFX16" s="376"/>
      <c r="DFY16" s="376"/>
      <c r="DFZ16" s="376"/>
      <c r="DGA16" s="376"/>
      <c r="DGB16" s="376"/>
      <c r="DGC16" s="376"/>
      <c r="DGD16" s="376"/>
      <c r="DGE16" s="376"/>
      <c r="DGF16" s="376"/>
      <c r="DGG16" s="376"/>
      <c r="DGH16" s="376"/>
      <c r="DGI16" s="376"/>
      <c r="DGJ16" s="376"/>
      <c r="DGK16" s="376"/>
      <c r="DGL16" s="376"/>
      <c r="DGM16" s="376"/>
      <c r="DGN16" s="376"/>
      <c r="DGO16" s="376"/>
      <c r="DGP16" s="376"/>
      <c r="DGQ16" s="376"/>
      <c r="DGR16" s="376"/>
      <c r="DGS16" s="376"/>
      <c r="DGT16" s="376"/>
      <c r="DGU16" s="376"/>
      <c r="DGV16" s="376"/>
      <c r="DGW16" s="376"/>
      <c r="DGX16" s="376"/>
      <c r="DGY16" s="376"/>
      <c r="DGZ16" s="376"/>
      <c r="DHA16" s="376"/>
      <c r="DHB16" s="376"/>
      <c r="DHC16" s="376"/>
      <c r="DHD16" s="376"/>
      <c r="DHE16" s="376"/>
      <c r="DHF16" s="376"/>
      <c r="DHG16" s="376"/>
      <c r="DHH16" s="376"/>
      <c r="DHI16" s="376"/>
      <c r="DHJ16" s="376"/>
      <c r="DHK16" s="376"/>
      <c r="DHL16" s="376"/>
      <c r="DHM16" s="376"/>
      <c r="DHN16" s="376"/>
      <c r="DHO16" s="376"/>
      <c r="DHP16" s="376"/>
      <c r="DHQ16" s="376"/>
      <c r="DHR16" s="376"/>
      <c r="DHS16" s="376"/>
      <c r="DHT16" s="376"/>
      <c r="DHU16" s="376"/>
      <c r="DHV16" s="376"/>
      <c r="DHW16" s="376"/>
      <c r="DHX16" s="376"/>
      <c r="DHY16" s="376"/>
      <c r="DHZ16" s="376"/>
      <c r="DIA16" s="376"/>
      <c r="DIB16" s="376"/>
      <c r="DIC16" s="376"/>
      <c r="DID16" s="376"/>
      <c r="DIE16" s="376"/>
      <c r="DIF16" s="376"/>
      <c r="DIG16" s="376"/>
      <c r="DIH16" s="376"/>
      <c r="DII16" s="376"/>
      <c r="DIJ16" s="376"/>
      <c r="DIK16" s="376"/>
      <c r="DIL16" s="376"/>
      <c r="DIM16" s="376"/>
      <c r="DIN16" s="376"/>
      <c r="DIO16" s="376"/>
      <c r="DIP16" s="376"/>
      <c r="DIQ16" s="376"/>
      <c r="DIR16" s="376"/>
      <c r="DIS16" s="376"/>
      <c r="DIT16" s="376"/>
      <c r="DIU16" s="376"/>
      <c r="DIV16" s="376"/>
      <c r="DIW16" s="376"/>
      <c r="DIX16" s="376"/>
      <c r="DIY16" s="376"/>
      <c r="DIZ16" s="376"/>
      <c r="DJA16" s="376"/>
      <c r="DJB16" s="376"/>
      <c r="DJC16" s="376"/>
      <c r="DJD16" s="376"/>
      <c r="DJE16" s="376"/>
      <c r="DJF16" s="376"/>
      <c r="DJG16" s="376"/>
      <c r="DJH16" s="376"/>
      <c r="DJI16" s="376"/>
      <c r="DJJ16" s="376"/>
      <c r="DJK16" s="376"/>
      <c r="DJL16" s="376"/>
      <c r="DJM16" s="376"/>
      <c r="DJN16" s="376"/>
      <c r="DJO16" s="376"/>
      <c r="DJP16" s="376"/>
      <c r="DJQ16" s="376"/>
      <c r="DJR16" s="376"/>
      <c r="DJS16" s="376"/>
      <c r="DJT16" s="376"/>
      <c r="DJU16" s="376"/>
      <c r="DJV16" s="376"/>
      <c r="DJW16" s="376"/>
      <c r="DJX16" s="376"/>
      <c r="DJY16" s="376"/>
      <c r="DJZ16" s="376"/>
      <c r="DKA16" s="376"/>
      <c r="DKB16" s="376"/>
      <c r="DKC16" s="376"/>
      <c r="DKD16" s="376"/>
      <c r="DKE16" s="376"/>
      <c r="DKF16" s="376"/>
      <c r="DKG16" s="376"/>
      <c r="DKH16" s="376"/>
      <c r="DKI16" s="376"/>
      <c r="DKJ16" s="376"/>
      <c r="DKK16" s="376"/>
      <c r="DKL16" s="376"/>
      <c r="DKM16" s="376"/>
      <c r="DKN16" s="376"/>
      <c r="DKO16" s="376"/>
      <c r="DKP16" s="376"/>
      <c r="DKQ16" s="376"/>
      <c r="DKR16" s="376"/>
      <c r="DKS16" s="376"/>
      <c r="DKT16" s="376"/>
      <c r="DKU16" s="376"/>
      <c r="DKV16" s="376"/>
      <c r="DKW16" s="376"/>
      <c r="DKX16" s="376"/>
      <c r="DKY16" s="376"/>
      <c r="DKZ16" s="376"/>
      <c r="DLA16" s="376"/>
      <c r="DLB16" s="376"/>
      <c r="DLC16" s="376"/>
      <c r="DLD16" s="376"/>
      <c r="DLE16" s="376"/>
      <c r="DLF16" s="376"/>
      <c r="DLG16" s="376"/>
      <c r="DLH16" s="376"/>
      <c r="DLI16" s="376"/>
      <c r="DLJ16" s="376"/>
      <c r="DLK16" s="376"/>
      <c r="DLL16" s="376"/>
      <c r="DLM16" s="376"/>
      <c r="DLN16" s="376"/>
      <c r="DLO16" s="376"/>
      <c r="DLP16" s="376"/>
      <c r="DLQ16" s="376"/>
      <c r="DLR16" s="376"/>
      <c r="DLS16" s="376"/>
      <c r="DLT16" s="376"/>
      <c r="DLU16" s="376"/>
      <c r="DLV16" s="376"/>
      <c r="DLW16" s="376"/>
      <c r="DLX16" s="376"/>
      <c r="DLY16" s="376"/>
      <c r="DLZ16" s="376"/>
      <c r="DMA16" s="376"/>
      <c r="DMB16" s="376"/>
      <c r="DMC16" s="376"/>
      <c r="DMD16" s="376"/>
      <c r="DME16" s="376"/>
      <c r="DMF16" s="376"/>
      <c r="DMG16" s="376"/>
      <c r="DMH16" s="376"/>
      <c r="DMI16" s="376"/>
      <c r="DMJ16" s="376"/>
      <c r="DMK16" s="376"/>
      <c r="DML16" s="376"/>
      <c r="DMM16" s="376"/>
      <c r="DMN16" s="376"/>
      <c r="DMO16" s="376"/>
      <c r="DMP16" s="376"/>
      <c r="DMQ16" s="376"/>
      <c r="DMR16" s="376"/>
      <c r="DMS16" s="376"/>
      <c r="DMT16" s="376"/>
      <c r="DMU16" s="376"/>
      <c r="DMV16" s="376"/>
      <c r="DMW16" s="376"/>
      <c r="DMX16" s="376"/>
      <c r="DMY16" s="376"/>
      <c r="DMZ16" s="376"/>
      <c r="DNA16" s="376"/>
      <c r="DNB16" s="376"/>
      <c r="DNC16" s="376"/>
      <c r="DND16" s="376"/>
      <c r="DNE16" s="376"/>
      <c r="DNF16" s="376"/>
      <c r="DNG16" s="376"/>
      <c r="DNH16" s="376"/>
      <c r="DNI16" s="376"/>
      <c r="DNJ16" s="376"/>
      <c r="DNK16" s="376"/>
      <c r="DNL16" s="376"/>
      <c r="DNM16" s="376"/>
      <c r="DNN16" s="376"/>
      <c r="DNO16" s="376"/>
      <c r="DNP16" s="376"/>
      <c r="DNQ16" s="376"/>
      <c r="DNR16" s="376"/>
      <c r="DNS16" s="376"/>
      <c r="DNT16" s="376"/>
      <c r="DNU16" s="376"/>
      <c r="DNV16" s="376"/>
      <c r="DNW16" s="376"/>
      <c r="DNX16" s="376"/>
      <c r="DNY16" s="376"/>
      <c r="DNZ16" s="376"/>
      <c r="DOA16" s="376"/>
      <c r="DOB16" s="376"/>
      <c r="DOC16" s="376"/>
      <c r="DOD16" s="376"/>
      <c r="DOE16" s="376"/>
      <c r="DOF16" s="376"/>
      <c r="DOG16" s="376"/>
      <c r="DOH16" s="376"/>
      <c r="DOI16" s="376"/>
      <c r="DOJ16" s="376"/>
      <c r="DOK16" s="376"/>
      <c r="DOL16" s="376"/>
      <c r="DOM16" s="376"/>
      <c r="DON16" s="376"/>
      <c r="DOO16" s="376"/>
      <c r="DOP16" s="376"/>
      <c r="DOQ16" s="376"/>
      <c r="DOR16" s="376"/>
      <c r="DOS16" s="376"/>
      <c r="DOT16" s="376"/>
      <c r="DOU16" s="376"/>
      <c r="DOV16" s="376"/>
      <c r="DOW16" s="376"/>
      <c r="DOX16" s="376"/>
      <c r="DOY16" s="376"/>
      <c r="DOZ16" s="376"/>
      <c r="DPA16" s="376"/>
      <c r="DPB16" s="376"/>
      <c r="DPC16" s="376"/>
      <c r="DPD16" s="376"/>
      <c r="DPE16" s="376"/>
      <c r="DPF16" s="376"/>
      <c r="DPG16" s="376"/>
      <c r="DPH16" s="376"/>
      <c r="DPI16" s="376"/>
      <c r="DPJ16" s="376"/>
      <c r="DPK16" s="376"/>
      <c r="DPL16" s="376"/>
      <c r="DPM16" s="376"/>
      <c r="DPN16" s="376"/>
      <c r="DPO16" s="376"/>
      <c r="DPP16" s="376"/>
      <c r="DPQ16" s="376"/>
      <c r="DPR16" s="376"/>
      <c r="DPS16" s="376"/>
      <c r="DPT16" s="376"/>
      <c r="DPU16" s="376"/>
      <c r="DPV16" s="376"/>
      <c r="DPW16" s="376"/>
      <c r="DPX16" s="376"/>
      <c r="DPY16" s="376"/>
      <c r="DPZ16" s="376"/>
      <c r="DQA16" s="376"/>
      <c r="DQB16" s="376"/>
      <c r="DQC16" s="376"/>
      <c r="DQD16" s="376"/>
      <c r="DQE16" s="376"/>
      <c r="DQF16" s="376"/>
      <c r="DQG16" s="376"/>
      <c r="DQH16" s="376"/>
      <c r="DQI16" s="376"/>
      <c r="DQJ16" s="376"/>
      <c r="DQK16" s="376"/>
      <c r="DQL16" s="376"/>
      <c r="DQM16" s="376"/>
      <c r="DQN16" s="376"/>
      <c r="DQO16" s="376"/>
      <c r="DQP16" s="376"/>
      <c r="DQQ16" s="376"/>
      <c r="DQR16" s="376"/>
      <c r="DQS16" s="376"/>
      <c r="DQT16" s="376"/>
      <c r="DQU16" s="376"/>
      <c r="DQV16" s="376"/>
      <c r="DQW16" s="376"/>
      <c r="DQX16" s="376"/>
      <c r="DQY16" s="376"/>
      <c r="DQZ16" s="376"/>
      <c r="DRA16" s="376"/>
      <c r="DRB16" s="376"/>
      <c r="DRC16" s="376"/>
      <c r="DRD16" s="376"/>
      <c r="DRE16" s="376"/>
      <c r="DRF16" s="376"/>
      <c r="DRG16" s="376"/>
      <c r="DRH16" s="376"/>
      <c r="DRI16" s="376"/>
      <c r="DRJ16" s="376"/>
      <c r="DRK16" s="376"/>
      <c r="DRL16" s="376"/>
      <c r="DRM16" s="376"/>
      <c r="DRN16" s="376"/>
      <c r="DRO16" s="376"/>
      <c r="DRP16" s="376"/>
      <c r="DRQ16" s="376"/>
      <c r="DRR16" s="376"/>
      <c r="DRS16" s="376"/>
      <c r="DRT16" s="376"/>
      <c r="DRU16" s="376"/>
      <c r="DRV16" s="376"/>
      <c r="DRW16" s="376"/>
      <c r="DRX16" s="376"/>
      <c r="DRY16" s="376"/>
      <c r="DRZ16" s="376"/>
      <c r="DSA16" s="376"/>
      <c r="DSB16" s="376"/>
      <c r="DSC16" s="376"/>
      <c r="DSD16" s="376"/>
      <c r="DSE16" s="376"/>
      <c r="DSF16" s="376"/>
      <c r="DSG16" s="376"/>
      <c r="DSH16" s="376"/>
      <c r="DSI16" s="376"/>
      <c r="DSJ16" s="376"/>
      <c r="DSK16" s="376"/>
      <c r="DSL16" s="376"/>
      <c r="DSM16" s="376"/>
      <c r="DSN16" s="376"/>
      <c r="DSO16" s="376"/>
      <c r="DSP16" s="376"/>
      <c r="DSQ16" s="376"/>
      <c r="DSR16" s="376"/>
      <c r="DSS16" s="376"/>
      <c r="DST16" s="376"/>
      <c r="DSU16" s="376"/>
      <c r="DSV16" s="376"/>
      <c r="DSW16" s="376"/>
      <c r="DSX16" s="376"/>
      <c r="DSY16" s="376"/>
      <c r="DSZ16" s="376"/>
      <c r="DTA16" s="376"/>
      <c r="DTB16" s="376"/>
      <c r="DTC16" s="376"/>
      <c r="DTD16" s="376"/>
      <c r="DTE16" s="376"/>
      <c r="DTF16" s="376"/>
      <c r="DTG16" s="376"/>
      <c r="DTH16" s="376"/>
      <c r="DTI16" s="376"/>
      <c r="DTJ16" s="376"/>
      <c r="DTK16" s="376"/>
      <c r="DTL16" s="376"/>
      <c r="DTM16" s="376"/>
      <c r="DTN16" s="376"/>
      <c r="DTO16" s="376"/>
      <c r="DTP16" s="376"/>
      <c r="DTQ16" s="376"/>
      <c r="DTR16" s="376"/>
      <c r="DTS16" s="376"/>
      <c r="DTT16" s="376"/>
      <c r="DTU16" s="376"/>
      <c r="DTV16" s="376"/>
      <c r="DTW16" s="376"/>
      <c r="DTX16" s="376"/>
      <c r="DTY16" s="376"/>
      <c r="DTZ16" s="376"/>
      <c r="DUA16" s="376"/>
      <c r="DUB16" s="376"/>
      <c r="DUC16" s="376"/>
      <c r="DUD16" s="376"/>
      <c r="DUE16" s="376"/>
      <c r="DUF16" s="376"/>
      <c r="DUG16" s="376"/>
      <c r="DUH16" s="376"/>
      <c r="DUI16" s="376"/>
      <c r="DUJ16" s="376"/>
      <c r="DUK16" s="376"/>
      <c r="DUL16" s="376"/>
      <c r="DUM16" s="376"/>
      <c r="DUN16" s="376"/>
      <c r="DUO16" s="376"/>
      <c r="DUP16" s="376"/>
      <c r="DUQ16" s="376"/>
      <c r="DUR16" s="376"/>
      <c r="DUS16" s="376"/>
      <c r="DUT16" s="376"/>
      <c r="DUU16" s="376"/>
      <c r="DUV16" s="376"/>
      <c r="DUW16" s="376"/>
      <c r="DUX16" s="376"/>
      <c r="DUY16" s="376"/>
      <c r="DUZ16" s="376"/>
      <c r="DVA16" s="376"/>
      <c r="DVB16" s="376"/>
      <c r="DVC16" s="376"/>
      <c r="DVD16" s="376"/>
      <c r="DVE16" s="376"/>
      <c r="DVF16" s="376"/>
      <c r="DVG16" s="376"/>
      <c r="DVH16" s="376"/>
      <c r="DVI16" s="376"/>
      <c r="DVJ16" s="376"/>
      <c r="DVK16" s="376"/>
      <c r="DVL16" s="376"/>
      <c r="DVM16" s="376"/>
      <c r="DVN16" s="376"/>
      <c r="DVO16" s="376"/>
      <c r="DVP16" s="376"/>
      <c r="DVQ16" s="376"/>
      <c r="DVR16" s="376"/>
      <c r="DVS16" s="376"/>
      <c r="DVT16" s="376"/>
      <c r="DVU16" s="376"/>
      <c r="DVV16" s="376"/>
      <c r="DVW16" s="376"/>
      <c r="DVX16" s="376"/>
      <c r="DVY16" s="376"/>
      <c r="DVZ16" s="376"/>
      <c r="DWA16" s="376"/>
      <c r="DWB16" s="376"/>
      <c r="DWC16" s="376"/>
      <c r="DWD16" s="376"/>
      <c r="DWE16" s="376"/>
      <c r="DWF16" s="376"/>
      <c r="DWG16" s="376"/>
      <c r="DWH16" s="376"/>
      <c r="DWI16" s="376"/>
      <c r="DWJ16" s="376"/>
      <c r="DWK16" s="376"/>
      <c r="DWL16" s="376"/>
      <c r="DWM16" s="376"/>
      <c r="DWN16" s="376"/>
      <c r="DWO16" s="376"/>
      <c r="DWP16" s="376"/>
      <c r="DWQ16" s="376"/>
      <c r="DWR16" s="376"/>
      <c r="DWS16" s="376"/>
      <c r="DWT16" s="376"/>
      <c r="DWU16" s="376"/>
      <c r="DWV16" s="376"/>
      <c r="DWW16" s="376"/>
      <c r="DWX16" s="376"/>
      <c r="DWY16" s="376"/>
      <c r="DWZ16" s="376"/>
      <c r="DXA16" s="376"/>
      <c r="DXB16" s="376"/>
      <c r="DXC16" s="376"/>
      <c r="DXD16" s="376"/>
      <c r="DXE16" s="376"/>
      <c r="DXF16" s="376"/>
      <c r="DXG16" s="376"/>
      <c r="DXH16" s="376"/>
      <c r="DXI16" s="376"/>
      <c r="DXJ16" s="376"/>
      <c r="DXK16" s="376"/>
      <c r="DXL16" s="376"/>
      <c r="DXM16" s="376"/>
      <c r="DXN16" s="376"/>
      <c r="DXO16" s="376"/>
      <c r="DXP16" s="376"/>
      <c r="DXQ16" s="376"/>
      <c r="DXR16" s="376"/>
      <c r="DXS16" s="376"/>
      <c r="DXT16" s="376"/>
      <c r="DXU16" s="376"/>
      <c r="DXV16" s="376"/>
      <c r="DXW16" s="376"/>
      <c r="DXX16" s="376"/>
      <c r="DXY16" s="376"/>
      <c r="DXZ16" s="376"/>
      <c r="DYA16" s="376"/>
      <c r="DYB16" s="376"/>
      <c r="DYC16" s="376"/>
      <c r="DYD16" s="376"/>
      <c r="DYE16" s="376"/>
      <c r="DYF16" s="376"/>
      <c r="DYG16" s="376"/>
      <c r="DYH16" s="376"/>
      <c r="DYI16" s="376"/>
      <c r="DYJ16" s="376"/>
      <c r="DYK16" s="376"/>
      <c r="DYL16" s="376"/>
      <c r="DYM16" s="376"/>
      <c r="DYN16" s="376"/>
      <c r="DYO16" s="376"/>
      <c r="DYP16" s="376"/>
      <c r="DYQ16" s="376"/>
      <c r="DYR16" s="376"/>
      <c r="DYS16" s="376"/>
      <c r="DYT16" s="376"/>
      <c r="DYU16" s="376"/>
      <c r="DYV16" s="376"/>
      <c r="DYW16" s="376"/>
      <c r="DYX16" s="376"/>
      <c r="DYY16" s="376"/>
      <c r="DYZ16" s="376"/>
      <c r="DZA16" s="376"/>
      <c r="DZB16" s="376"/>
      <c r="DZC16" s="376"/>
      <c r="DZD16" s="376"/>
      <c r="DZE16" s="376"/>
      <c r="DZF16" s="376"/>
      <c r="DZG16" s="376"/>
      <c r="DZH16" s="376"/>
      <c r="DZI16" s="376"/>
      <c r="DZJ16" s="376"/>
      <c r="DZK16" s="376"/>
      <c r="DZL16" s="376"/>
      <c r="DZM16" s="376"/>
      <c r="DZN16" s="376"/>
      <c r="DZO16" s="376"/>
      <c r="DZP16" s="376"/>
      <c r="DZQ16" s="376"/>
      <c r="DZR16" s="376"/>
      <c r="DZS16" s="376"/>
      <c r="DZT16" s="376"/>
      <c r="DZU16" s="376"/>
      <c r="DZV16" s="376"/>
      <c r="DZW16" s="376"/>
      <c r="DZX16" s="376"/>
      <c r="DZY16" s="376"/>
      <c r="DZZ16" s="376"/>
      <c r="EAA16" s="376"/>
      <c r="EAB16" s="376"/>
      <c r="EAC16" s="376"/>
      <c r="EAD16" s="376"/>
      <c r="EAE16" s="376"/>
      <c r="EAF16" s="376"/>
      <c r="EAG16" s="376"/>
      <c r="EAH16" s="376"/>
      <c r="EAI16" s="376"/>
      <c r="EAJ16" s="376"/>
      <c r="EAK16" s="376"/>
      <c r="EAL16" s="376"/>
      <c r="EAM16" s="376"/>
      <c r="EAN16" s="376"/>
      <c r="EAO16" s="376"/>
      <c r="EAP16" s="376"/>
      <c r="EAQ16" s="376"/>
      <c r="EAR16" s="376"/>
      <c r="EAS16" s="376"/>
      <c r="EAT16" s="376"/>
      <c r="EAU16" s="376"/>
      <c r="EAV16" s="376"/>
      <c r="EAW16" s="376"/>
      <c r="EAX16" s="376"/>
      <c r="EAY16" s="376"/>
      <c r="EAZ16" s="376"/>
      <c r="EBA16" s="376"/>
      <c r="EBB16" s="376"/>
      <c r="EBC16" s="376"/>
      <c r="EBD16" s="376"/>
      <c r="EBE16" s="376"/>
      <c r="EBF16" s="376"/>
      <c r="EBG16" s="376"/>
      <c r="EBH16" s="376"/>
      <c r="EBI16" s="376"/>
      <c r="EBJ16" s="376"/>
      <c r="EBK16" s="376"/>
      <c r="EBL16" s="376"/>
      <c r="EBM16" s="376"/>
      <c r="EBN16" s="376"/>
      <c r="EBO16" s="376"/>
      <c r="EBP16" s="376"/>
      <c r="EBQ16" s="376"/>
      <c r="EBR16" s="376"/>
      <c r="EBS16" s="376"/>
      <c r="EBT16" s="376"/>
      <c r="EBU16" s="376"/>
      <c r="EBV16" s="376"/>
      <c r="EBW16" s="376"/>
      <c r="EBX16" s="376"/>
      <c r="EBY16" s="376"/>
      <c r="EBZ16" s="376"/>
      <c r="ECA16" s="376"/>
      <c r="ECB16" s="376"/>
      <c r="ECC16" s="376"/>
      <c r="ECD16" s="376"/>
      <c r="ECE16" s="376"/>
      <c r="ECF16" s="376"/>
      <c r="ECG16" s="376"/>
      <c r="ECH16" s="376"/>
      <c r="ECI16" s="376"/>
      <c r="ECJ16" s="376"/>
      <c r="ECK16" s="376"/>
      <c r="ECL16" s="376"/>
      <c r="ECM16" s="376"/>
      <c r="ECN16" s="376"/>
      <c r="ECO16" s="376"/>
      <c r="ECP16" s="376"/>
      <c r="ECQ16" s="376"/>
      <c r="ECR16" s="376"/>
      <c r="ECS16" s="376"/>
      <c r="ECT16" s="376"/>
      <c r="ECU16" s="376"/>
      <c r="ECV16" s="376"/>
      <c r="ECW16" s="376"/>
      <c r="ECX16" s="376"/>
      <c r="ECY16" s="376"/>
      <c r="ECZ16" s="376"/>
      <c r="EDA16" s="376"/>
      <c r="EDB16" s="376"/>
      <c r="EDC16" s="376"/>
      <c r="EDD16" s="376"/>
      <c r="EDE16" s="376"/>
      <c r="EDF16" s="376"/>
      <c r="EDG16" s="376"/>
      <c r="EDH16" s="376"/>
      <c r="EDI16" s="376"/>
      <c r="EDJ16" s="376"/>
      <c r="EDK16" s="376"/>
      <c r="EDL16" s="376"/>
      <c r="EDM16" s="376"/>
      <c r="EDN16" s="376"/>
      <c r="EDO16" s="376"/>
      <c r="EDP16" s="376"/>
      <c r="EDQ16" s="376"/>
      <c r="EDR16" s="376"/>
      <c r="EDS16" s="376"/>
      <c r="EDT16" s="376"/>
      <c r="EDU16" s="376"/>
      <c r="EDV16" s="376"/>
      <c r="EDW16" s="376"/>
      <c r="EDX16" s="376"/>
      <c r="EDY16" s="376"/>
      <c r="EDZ16" s="376"/>
      <c r="EEA16" s="376"/>
      <c r="EEB16" s="376"/>
      <c r="EEC16" s="376"/>
      <c r="EED16" s="376"/>
      <c r="EEE16" s="376"/>
      <c r="EEF16" s="376"/>
      <c r="EEG16" s="376"/>
      <c r="EEH16" s="376"/>
      <c r="EEI16" s="376"/>
      <c r="EEJ16" s="376"/>
      <c r="EEK16" s="376"/>
      <c r="EEL16" s="376"/>
      <c r="EEM16" s="376"/>
      <c r="EEN16" s="376"/>
      <c r="EEO16" s="376"/>
      <c r="EEP16" s="376"/>
      <c r="EEQ16" s="376"/>
      <c r="EER16" s="376"/>
      <c r="EES16" s="376"/>
      <c r="EET16" s="376"/>
      <c r="EEU16" s="376"/>
      <c r="EEV16" s="376"/>
      <c r="EEW16" s="376"/>
      <c r="EEX16" s="376"/>
      <c r="EEY16" s="376"/>
      <c r="EEZ16" s="376"/>
      <c r="EFA16" s="376"/>
      <c r="EFB16" s="376"/>
      <c r="EFC16" s="376"/>
      <c r="EFD16" s="376"/>
      <c r="EFE16" s="376"/>
      <c r="EFF16" s="376"/>
      <c r="EFG16" s="376"/>
      <c r="EFH16" s="376"/>
      <c r="EFI16" s="376"/>
      <c r="EFJ16" s="376"/>
      <c r="EFK16" s="376"/>
      <c r="EFL16" s="376"/>
      <c r="EFM16" s="376"/>
      <c r="EFN16" s="376"/>
      <c r="EFO16" s="376"/>
      <c r="EFP16" s="376"/>
      <c r="EFQ16" s="376"/>
      <c r="EFR16" s="376"/>
      <c r="EFS16" s="376"/>
      <c r="EFT16" s="376"/>
      <c r="EFU16" s="376"/>
      <c r="EFV16" s="376"/>
      <c r="EFW16" s="376"/>
      <c r="EFX16" s="376"/>
      <c r="EFY16" s="376"/>
      <c r="EFZ16" s="376"/>
      <c r="EGA16" s="376"/>
      <c r="EGB16" s="376"/>
      <c r="EGC16" s="376"/>
      <c r="EGD16" s="376"/>
      <c r="EGE16" s="376"/>
      <c r="EGF16" s="376"/>
      <c r="EGG16" s="376"/>
      <c r="EGH16" s="376"/>
      <c r="EGI16" s="376"/>
      <c r="EGJ16" s="376"/>
      <c r="EGK16" s="376"/>
      <c r="EGL16" s="376"/>
      <c r="EGM16" s="376"/>
      <c r="EGN16" s="376"/>
      <c r="EGO16" s="376"/>
      <c r="EGP16" s="376"/>
      <c r="EGQ16" s="376"/>
      <c r="EGR16" s="376"/>
      <c r="EGS16" s="376"/>
      <c r="EGT16" s="376"/>
      <c r="EGU16" s="376"/>
      <c r="EGV16" s="376"/>
      <c r="EGW16" s="376"/>
      <c r="EGX16" s="376"/>
      <c r="EGY16" s="376"/>
      <c r="EGZ16" s="376"/>
      <c r="EHA16" s="376"/>
      <c r="EHB16" s="376"/>
      <c r="EHC16" s="376"/>
      <c r="EHD16" s="376"/>
      <c r="EHE16" s="376"/>
      <c r="EHF16" s="376"/>
      <c r="EHG16" s="376"/>
      <c r="EHH16" s="376"/>
      <c r="EHI16" s="376"/>
      <c r="EHJ16" s="376"/>
      <c r="EHK16" s="376"/>
      <c r="EHL16" s="376"/>
      <c r="EHM16" s="376"/>
      <c r="EHN16" s="376"/>
      <c r="EHO16" s="376"/>
      <c r="EHP16" s="376"/>
      <c r="EHQ16" s="376"/>
      <c r="EHR16" s="376"/>
      <c r="EHS16" s="376"/>
      <c r="EHT16" s="376"/>
      <c r="EHU16" s="376"/>
      <c r="EHV16" s="376"/>
      <c r="EHW16" s="376"/>
      <c r="EHX16" s="376"/>
      <c r="EHY16" s="376"/>
      <c r="EHZ16" s="376"/>
      <c r="EIA16" s="376"/>
      <c r="EIB16" s="376"/>
      <c r="EIC16" s="376"/>
      <c r="EID16" s="376"/>
      <c r="EIE16" s="376"/>
      <c r="EIF16" s="376"/>
      <c r="EIG16" s="376"/>
      <c r="EIH16" s="376"/>
      <c r="EII16" s="376"/>
      <c r="EIJ16" s="376"/>
      <c r="EIK16" s="376"/>
      <c r="EIL16" s="376"/>
      <c r="EIM16" s="376"/>
      <c r="EIN16" s="376"/>
      <c r="EIO16" s="376"/>
      <c r="EIP16" s="376"/>
      <c r="EIQ16" s="376"/>
      <c r="EIR16" s="376"/>
      <c r="EIS16" s="376"/>
      <c r="EIT16" s="376"/>
      <c r="EIU16" s="376"/>
      <c r="EIV16" s="376"/>
      <c r="EIW16" s="376"/>
      <c r="EIX16" s="376"/>
      <c r="EIY16" s="376"/>
      <c r="EIZ16" s="376"/>
      <c r="EJA16" s="376"/>
      <c r="EJB16" s="376"/>
      <c r="EJC16" s="376"/>
      <c r="EJD16" s="376"/>
      <c r="EJE16" s="376"/>
      <c r="EJF16" s="376"/>
      <c r="EJG16" s="376"/>
      <c r="EJH16" s="376"/>
      <c r="EJI16" s="376"/>
      <c r="EJJ16" s="376"/>
      <c r="EJK16" s="376"/>
      <c r="EJL16" s="376"/>
      <c r="EJM16" s="376"/>
      <c r="EJN16" s="376"/>
      <c r="EJO16" s="376"/>
      <c r="EJP16" s="376"/>
      <c r="EJQ16" s="376"/>
      <c r="EJR16" s="376"/>
      <c r="EJS16" s="376"/>
      <c r="EJT16" s="376"/>
      <c r="EJU16" s="376"/>
      <c r="EJV16" s="376"/>
      <c r="EJW16" s="376"/>
      <c r="EJX16" s="376"/>
      <c r="EJY16" s="376"/>
      <c r="EJZ16" s="376"/>
      <c r="EKA16" s="376"/>
      <c r="EKB16" s="376"/>
      <c r="EKC16" s="376"/>
      <c r="EKD16" s="376"/>
      <c r="EKE16" s="376"/>
      <c r="EKF16" s="376"/>
      <c r="EKG16" s="376"/>
      <c r="EKH16" s="376"/>
      <c r="EKI16" s="376"/>
      <c r="EKJ16" s="376"/>
      <c r="EKK16" s="376"/>
      <c r="EKL16" s="376"/>
      <c r="EKM16" s="376"/>
      <c r="EKN16" s="376"/>
      <c r="EKO16" s="376"/>
      <c r="EKP16" s="376"/>
      <c r="EKQ16" s="376"/>
      <c r="EKR16" s="376"/>
      <c r="EKS16" s="376"/>
      <c r="EKT16" s="376"/>
      <c r="EKU16" s="376"/>
      <c r="EKV16" s="376"/>
      <c r="EKW16" s="376"/>
      <c r="EKX16" s="376"/>
      <c r="EKY16" s="376"/>
      <c r="EKZ16" s="376"/>
      <c r="ELA16" s="376"/>
      <c r="ELB16" s="376"/>
      <c r="ELC16" s="376"/>
      <c r="ELD16" s="376"/>
      <c r="ELE16" s="376"/>
      <c r="ELF16" s="376"/>
      <c r="ELG16" s="376"/>
      <c r="ELH16" s="376"/>
      <c r="ELI16" s="376"/>
      <c r="ELJ16" s="376"/>
      <c r="ELK16" s="376"/>
      <c r="ELL16" s="376"/>
      <c r="ELM16" s="376"/>
      <c r="ELN16" s="376"/>
      <c r="ELO16" s="376"/>
      <c r="ELP16" s="376"/>
      <c r="ELQ16" s="376"/>
      <c r="ELR16" s="376"/>
      <c r="ELS16" s="376"/>
      <c r="ELT16" s="376"/>
      <c r="ELU16" s="376"/>
      <c r="ELV16" s="376"/>
      <c r="ELW16" s="376"/>
      <c r="ELX16" s="376"/>
      <c r="ELY16" s="376"/>
      <c r="ELZ16" s="376"/>
      <c r="EMA16" s="376"/>
      <c r="EMB16" s="376"/>
      <c r="EMC16" s="376"/>
      <c r="EMD16" s="376"/>
      <c r="EME16" s="376"/>
      <c r="EMF16" s="376"/>
      <c r="EMG16" s="376"/>
      <c r="EMH16" s="376"/>
      <c r="EMI16" s="376"/>
      <c r="EMJ16" s="376"/>
      <c r="EMK16" s="376"/>
      <c r="EML16" s="376"/>
      <c r="EMM16" s="376"/>
      <c r="EMN16" s="376"/>
      <c r="EMO16" s="376"/>
      <c r="EMP16" s="376"/>
      <c r="EMQ16" s="376"/>
      <c r="EMR16" s="376"/>
      <c r="EMS16" s="376"/>
      <c r="EMT16" s="376"/>
      <c r="EMU16" s="376"/>
      <c r="EMV16" s="376"/>
      <c r="EMW16" s="376"/>
      <c r="EMX16" s="376"/>
      <c r="EMY16" s="376"/>
      <c r="EMZ16" s="376"/>
      <c r="ENA16" s="376"/>
      <c r="ENB16" s="376"/>
      <c r="ENC16" s="376"/>
      <c r="END16" s="376"/>
      <c r="ENE16" s="376"/>
      <c r="ENF16" s="376"/>
      <c r="ENG16" s="376"/>
      <c r="ENH16" s="376"/>
      <c r="ENI16" s="376"/>
      <c r="ENJ16" s="376"/>
      <c r="ENK16" s="376"/>
      <c r="ENL16" s="376"/>
      <c r="ENM16" s="376"/>
      <c r="ENN16" s="376"/>
      <c r="ENO16" s="376"/>
      <c r="ENP16" s="376"/>
      <c r="ENQ16" s="376"/>
      <c r="ENR16" s="376"/>
      <c r="ENS16" s="376"/>
      <c r="ENT16" s="376"/>
      <c r="ENU16" s="376"/>
      <c r="ENV16" s="376"/>
      <c r="ENW16" s="376"/>
      <c r="ENX16" s="376"/>
      <c r="ENY16" s="376"/>
      <c r="ENZ16" s="376"/>
      <c r="EOA16" s="376"/>
      <c r="EOB16" s="376"/>
      <c r="EOC16" s="376"/>
      <c r="EOD16" s="376"/>
      <c r="EOE16" s="376"/>
      <c r="EOF16" s="376"/>
      <c r="EOG16" s="376"/>
      <c r="EOH16" s="376"/>
      <c r="EOI16" s="376"/>
      <c r="EOJ16" s="376"/>
      <c r="EOK16" s="376"/>
      <c r="EOL16" s="376"/>
      <c r="EOM16" s="376"/>
      <c r="EON16" s="376"/>
      <c r="EOO16" s="376"/>
      <c r="EOP16" s="376"/>
      <c r="EOQ16" s="376"/>
      <c r="EOR16" s="376"/>
      <c r="EOS16" s="376"/>
      <c r="EOT16" s="376"/>
      <c r="EOU16" s="376"/>
      <c r="EOV16" s="376"/>
      <c r="EOW16" s="376"/>
      <c r="EOX16" s="376"/>
      <c r="EOY16" s="376"/>
      <c r="EOZ16" s="376"/>
      <c r="EPA16" s="376"/>
      <c r="EPB16" s="376"/>
      <c r="EPC16" s="376"/>
      <c r="EPD16" s="376"/>
      <c r="EPE16" s="376"/>
      <c r="EPF16" s="376"/>
      <c r="EPG16" s="376"/>
      <c r="EPH16" s="376"/>
      <c r="EPI16" s="376"/>
      <c r="EPJ16" s="376"/>
      <c r="EPK16" s="376"/>
      <c r="EPL16" s="376"/>
      <c r="EPM16" s="376"/>
      <c r="EPN16" s="376"/>
      <c r="EPO16" s="376"/>
      <c r="EPP16" s="376"/>
      <c r="EPQ16" s="376"/>
      <c r="EPR16" s="376"/>
      <c r="EPS16" s="376"/>
      <c r="EPT16" s="376"/>
      <c r="EPU16" s="376"/>
      <c r="EPV16" s="376"/>
      <c r="EPW16" s="376"/>
      <c r="EPX16" s="376"/>
      <c r="EPY16" s="376"/>
      <c r="EPZ16" s="376"/>
      <c r="EQA16" s="376"/>
      <c r="EQB16" s="376"/>
      <c r="EQC16" s="376"/>
      <c r="EQD16" s="376"/>
      <c r="EQE16" s="376"/>
      <c r="EQF16" s="376"/>
      <c r="EQG16" s="376"/>
      <c r="EQH16" s="376"/>
      <c r="EQI16" s="376"/>
      <c r="EQJ16" s="376"/>
      <c r="EQK16" s="376"/>
      <c r="EQL16" s="376"/>
      <c r="EQM16" s="376"/>
      <c r="EQN16" s="376"/>
      <c r="EQO16" s="376"/>
      <c r="EQP16" s="376"/>
      <c r="EQQ16" s="376"/>
      <c r="EQR16" s="376"/>
      <c r="EQS16" s="376"/>
      <c r="EQT16" s="376"/>
      <c r="EQU16" s="376"/>
      <c r="EQV16" s="376"/>
      <c r="EQW16" s="376"/>
      <c r="EQX16" s="376"/>
      <c r="EQY16" s="376"/>
      <c r="EQZ16" s="376"/>
      <c r="ERA16" s="376"/>
      <c r="ERB16" s="376"/>
      <c r="ERC16" s="376"/>
      <c r="ERD16" s="376"/>
      <c r="ERE16" s="376"/>
      <c r="ERF16" s="376"/>
      <c r="ERG16" s="376"/>
      <c r="ERH16" s="376"/>
      <c r="ERI16" s="376"/>
      <c r="ERJ16" s="376"/>
      <c r="ERK16" s="376"/>
      <c r="ERL16" s="376"/>
      <c r="ERM16" s="376"/>
      <c r="ERN16" s="376"/>
      <c r="ERO16" s="376"/>
      <c r="ERP16" s="376"/>
      <c r="ERQ16" s="376"/>
      <c r="ERR16" s="376"/>
      <c r="ERS16" s="376"/>
      <c r="ERT16" s="376"/>
      <c r="ERU16" s="376"/>
      <c r="ERV16" s="376"/>
      <c r="ERW16" s="376"/>
      <c r="ERX16" s="376"/>
      <c r="ERY16" s="376"/>
      <c r="ERZ16" s="376"/>
      <c r="ESA16" s="376"/>
      <c r="ESB16" s="376"/>
      <c r="ESC16" s="376"/>
      <c r="ESD16" s="376"/>
      <c r="ESE16" s="376"/>
      <c r="ESF16" s="376"/>
      <c r="ESG16" s="376"/>
      <c r="ESH16" s="376"/>
      <c r="ESI16" s="376"/>
      <c r="ESJ16" s="376"/>
      <c r="ESK16" s="376"/>
      <c r="ESL16" s="376"/>
      <c r="ESM16" s="376"/>
      <c r="ESN16" s="376"/>
      <c r="ESO16" s="376"/>
      <c r="ESP16" s="376"/>
      <c r="ESQ16" s="376"/>
      <c r="ESR16" s="376"/>
      <c r="ESS16" s="376"/>
      <c r="EST16" s="376"/>
      <c r="ESU16" s="376"/>
      <c r="ESV16" s="376"/>
      <c r="ESW16" s="376"/>
      <c r="ESX16" s="376"/>
      <c r="ESY16" s="376"/>
      <c r="ESZ16" s="376"/>
      <c r="ETA16" s="376"/>
      <c r="ETB16" s="376"/>
      <c r="ETC16" s="376"/>
      <c r="ETD16" s="376"/>
      <c r="ETE16" s="376"/>
      <c r="ETF16" s="376"/>
      <c r="ETG16" s="376"/>
      <c r="ETH16" s="376"/>
      <c r="ETI16" s="376"/>
      <c r="ETJ16" s="376"/>
      <c r="ETK16" s="376"/>
      <c r="ETL16" s="376"/>
      <c r="ETM16" s="376"/>
      <c r="ETN16" s="376"/>
      <c r="ETO16" s="376"/>
      <c r="ETP16" s="376"/>
      <c r="ETQ16" s="376"/>
      <c r="ETR16" s="376"/>
      <c r="ETS16" s="376"/>
      <c r="ETT16" s="376"/>
      <c r="ETU16" s="376"/>
      <c r="ETV16" s="376"/>
      <c r="ETW16" s="376"/>
      <c r="ETX16" s="376"/>
      <c r="ETY16" s="376"/>
      <c r="ETZ16" s="376"/>
      <c r="EUA16" s="376"/>
      <c r="EUB16" s="376"/>
      <c r="EUC16" s="376"/>
      <c r="EUD16" s="376"/>
      <c r="EUE16" s="376"/>
      <c r="EUF16" s="376"/>
      <c r="EUG16" s="376"/>
      <c r="EUH16" s="376"/>
      <c r="EUI16" s="376"/>
      <c r="EUJ16" s="376"/>
      <c r="EUK16" s="376"/>
      <c r="EUL16" s="376"/>
      <c r="EUM16" s="376"/>
      <c r="EUN16" s="376"/>
      <c r="EUO16" s="376"/>
      <c r="EUP16" s="376"/>
      <c r="EUQ16" s="376"/>
      <c r="EUR16" s="376"/>
      <c r="EUS16" s="376"/>
      <c r="EUT16" s="376"/>
      <c r="EUU16" s="376"/>
      <c r="EUV16" s="376"/>
      <c r="EUW16" s="376"/>
      <c r="EUX16" s="376"/>
      <c r="EUY16" s="376"/>
      <c r="EUZ16" s="376"/>
      <c r="EVA16" s="376"/>
      <c r="EVB16" s="376"/>
      <c r="EVC16" s="376"/>
      <c r="EVD16" s="376"/>
      <c r="EVE16" s="376"/>
      <c r="EVF16" s="376"/>
      <c r="EVG16" s="376"/>
      <c r="EVH16" s="376"/>
      <c r="EVI16" s="376"/>
      <c r="EVJ16" s="376"/>
      <c r="EVK16" s="376"/>
      <c r="EVL16" s="376"/>
      <c r="EVM16" s="376"/>
      <c r="EVN16" s="376"/>
      <c r="EVO16" s="376"/>
      <c r="EVP16" s="376"/>
      <c r="EVQ16" s="376"/>
      <c r="EVR16" s="376"/>
      <c r="EVS16" s="376"/>
      <c r="EVT16" s="376"/>
      <c r="EVU16" s="376"/>
      <c r="EVV16" s="376"/>
      <c r="EVW16" s="376"/>
      <c r="EVX16" s="376"/>
      <c r="EVY16" s="376"/>
      <c r="EVZ16" s="376"/>
      <c r="EWA16" s="376"/>
      <c r="EWB16" s="376"/>
      <c r="EWC16" s="376"/>
      <c r="EWD16" s="376"/>
      <c r="EWE16" s="376"/>
      <c r="EWF16" s="376"/>
      <c r="EWG16" s="376"/>
      <c r="EWH16" s="376"/>
      <c r="EWI16" s="376"/>
      <c r="EWJ16" s="376"/>
      <c r="EWK16" s="376"/>
      <c r="EWL16" s="376"/>
      <c r="EWM16" s="376"/>
      <c r="EWN16" s="376"/>
      <c r="EWO16" s="376"/>
      <c r="EWP16" s="376"/>
      <c r="EWQ16" s="376"/>
      <c r="EWR16" s="376"/>
      <c r="EWS16" s="376"/>
      <c r="EWT16" s="376"/>
      <c r="EWU16" s="376"/>
      <c r="EWV16" s="376"/>
      <c r="EWW16" s="376"/>
      <c r="EWX16" s="376"/>
      <c r="EWY16" s="376"/>
      <c r="EWZ16" s="376"/>
      <c r="EXA16" s="376"/>
      <c r="EXB16" s="376"/>
      <c r="EXC16" s="376"/>
      <c r="EXD16" s="376"/>
      <c r="EXE16" s="376"/>
      <c r="EXF16" s="376"/>
      <c r="EXG16" s="376"/>
      <c r="EXH16" s="376"/>
      <c r="EXI16" s="376"/>
      <c r="EXJ16" s="376"/>
      <c r="EXK16" s="376"/>
      <c r="EXL16" s="376"/>
      <c r="EXM16" s="376"/>
      <c r="EXN16" s="376"/>
      <c r="EXO16" s="376"/>
      <c r="EXP16" s="376"/>
      <c r="EXQ16" s="376"/>
      <c r="EXR16" s="376"/>
      <c r="EXS16" s="376"/>
      <c r="EXT16" s="376"/>
      <c r="EXU16" s="376"/>
      <c r="EXV16" s="376"/>
      <c r="EXW16" s="376"/>
      <c r="EXX16" s="376"/>
      <c r="EXY16" s="376"/>
      <c r="EXZ16" s="376"/>
      <c r="EYA16" s="376"/>
      <c r="EYB16" s="376"/>
      <c r="EYC16" s="376"/>
      <c r="EYD16" s="376"/>
      <c r="EYE16" s="376"/>
      <c r="EYF16" s="376"/>
      <c r="EYG16" s="376"/>
      <c r="EYH16" s="376"/>
      <c r="EYI16" s="376"/>
      <c r="EYJ16" s="376"/>
      <c r="EYK16" s="376"/>
      <c r="EYL16" s="376"/>
      <c r="EYM16" s="376"/>
      <c r="EYN16" s="376"/>
      <c r="EYO16" s="376"/>
      <c r="EYP16" s="376"/>
      <c r="EYQ16" s="376"/>
      <c r="EYR16" s="376"/>
      <c r="EYS16" s="376"/>
      <c r="EYT16" s="376"/>
      <c r="EYU16" s="376"/>
      <c r="EYV16" s="376"/>
      <c r="EYW16" s="376"/>
      <c r="EYX16" s="376"/>
      <c r="EYY16" s="376"/>
      <c r="EYZ16" s="376"/>
      <c r="EZA16" s="376"/>
      <c r="EZB16" s="376"/>
      <c r="EZC16" s="376"/>
      <c r="EZD16" s="376"/>
      <c r="EZE16" s="376"/>
      <c r="EZF16" s="376"/>
      <c r="EZG16" s="376"/>
      <c r="EZH16" s="376"/>
      <c r="EZI16" s="376"/>
      <c r="EZJ16" s="376"/>
      <c r="EZK16" s="376"/>
      <c r="EZL16" s="376"/>
      <c r="EZM16" s="376"/>
      <c r="EZN16" s="376"/>
      <c r="EZO16" s="376"/>
      <c r="EZP16" s="376"/>
      <c r="EZQ16" s="376"/>
      <c r="EZR16" s="376"/>
      <c r="EZS16" s="376"/>
      <c r="EZT16" s="376"/>
      <c r="EZU16" s="376"/>
      <c r="EZV16" s="376"/>
      <c r="EZW16" s="376"/>
      <c r="EZX16" s="376"/>
      <c r="EZY16" s="376"/>
      <c r="EZZ16" s="376"/>
      <c r="FAA16" s="376"/>
      <c r="FAB16" s="376"/>
      <c r="FAC16" s="376"/>
      <c r="FAD16" s="376"/>
      <c r="FAE16" s="376"/>
      <c r="FAF16" s="376"/>
      <c r="FAG16" s="376"/>
      <c r="FAH16" s="376"/>
      <c r="FAI16" s="376"/>
      <c r="FAJ16" s="376"/>
      <c r="FAK16" s="376"/>
      <c r="FAL16" s="376"/>
      <c r="FAM16" s="376"/>
      <c r="FAN16" s="376"/>
      <c r="FAO16" s="376"/>
      <c r="FAP16" s="376"/>
      <c r="FAQ16" s="376"/>
      <c r="FAR16" s="376"/>
      <c r="FAS16" s="376"/>
      <c r="FAT16" s="376"/>
      <c r="FAU16" s="376"/>
      <c r="FAV16" s="376"/>
      <c r="FAW16" s="376"/>
      <c r="FAX16" s="376"/>
      <c r="FAY16" s="376"/>
      <c r="FAZ16" s="376"/>
      <c r="FBA16" s="376"/>
      <c r="FBB16" s="376"/>
      <c r="FBC16" s="376"/>
      <c r="FBD16" s="376"/>
      <c r="FBE16" s="376"/>
      <c r="FBF16" s="376"/>
      <c r="FBG16" s="376"/>
      <c r="FBH16" s="376"/>
      <c r="FBI16" s="376"/>
      <c r="FBJ16" s="376"/>
      <c r="FBK16" s="376"/>
      <c r="FBL16" s="376"/>
      <c r="FBM16" s="376"/>
      <c r="FBN16" s="376"/>
      <c r="FBO16" s="376"/>
      <c r="FBP16" s="376"/>
      <c r="FBQ16" s="376"/>
      <c r="FBR16" s="376"/>
      <c r="FBS16" s="376"/>
      <c r="FBT16" s="376"/>
      <c r="FBU16" s="376"/>
      <c r="FBV16" s="376"/>
      <c r="FBW16" s="376"/>
      <c r="FBX16" s="376"/>
      <c r="FBY16" s="376"/>
      <c r="FBZ16" s="376"/>
      <c r="FCA16" s="376"/>
      <c r="FCB16" s="376"/>
      <c r="FCC16" s="376"/>
      <c r="FCD16" s="376"/>
      <c r="FCE16" s="376"/>
      <c r="FCF16" s="376"/>
      <c r="FCG16" s="376"/>
      <c r="FCH16" s="376"/>
      <c r="FCI16" s="376"/>
      <c r="FCJ16" s="376"/>
      <c r="FCK16" s="376"/>
      <c r="FCL16" s="376"/>
      <c r="FCM16" s="376"/>
      <c r="FCN16" s="376"/>
      <c r="FCO16" s="376"/>
      <c r="FCP16" s="376"/>
      <c r="FCQ16" s="376"/>
      <c r="FCR16" s="376"/>
      <c r="FCS16" s="376"/>
      <c r="FCT16" s="376"/>
      <c r="FCU16" s="376"/>
      <c r="FCV16" s="376"/>
      <c r="FCW16" s="376"/>
      <c r="FCX16" s="376"/>
      <c r="FCY16" s="376"/>
      <c r="FCZ16" s="376"/>
      <c r="FDA16" s="376"/>
      <c r="FDB16" s="376"/>
      <c r="FDC16" s="376"/>
      <c r="FDD16" s="376"/>
      <c r="FDE16" s="376"/>
      <c r="FDF16" s="376"/>
      <c r="FDG16" s="376"/>
      <c r="FDH16" s="376"/>
      <c r="FDI16" s="376"/>
      <c r="FDJ16" s="376"/>
      <c r="FDK16" s="376"/>
      <c r="FDL16" s="376"/>
      <c r="FDM16" s="376"/>
      <c r="FDN16" s="376"/>
      <c r="FDO16" s="376"/>
      <c r="FDP16" s="376"/>
      <c r="FDQ16" s="376"/>
      <c r="FDR16" s="376"/>
      <c r="FDS16" s="376"/>
      <c r="FDT16" s="376"/>
      <c r="FDU16" s="376"/>
      <c r="FDV16" s="376"/>
      <c r="FDW16" s="376"/>
      <c r="FDX16" s="376"/>
      <c r="FDY16" s="376"/>
      <c r="FDZ16" s="376"/>
      <c r="FEA16" s="376"/>
      <c r="FEB16" s="376"/>
      <c r="FEC16" s="376"/>
      <c r="FED16" s="376"/>
      <c r="FEE16" s="376"/>
      <c r="FEF16" s="376"/>
      <c r="FEG16" s="376"/>
      <c r="FEH16" s="376"/>
      <c r="FEI16" s="376"/>
      <c r="FEJ16" s="376"/>
      <c r="FEK16" s="376"/>
      <c r="FEL16" s="376"/>
      <c r="FEM16" s="376"/>
      <c r="FEN16" s="376"/>
      <c r="FEO16" s="376"/>
      <c r="FEP16" s="376"/>
      <c r="FEQ16" s="376"/>
      <c r="FER16" s="376"/>
      <c r="FES16" s="376"/>
      <c r="FET16" s="376"/>
      <c r="FEU16" s="376"/>
      <c r="FEV16" s="376"/>
      <c r="FEW16" s="376"/>
      <c r="FEX16" s="376"/>
      <c r="FEY16" s="376"/>
      <c r="FEZ16" s="376"/>
      <c r="FFA16" s="376"/>
      <c r="FFB16" s="376"/>
      <c r="FFC16" s="376"/>
      <c r="FFD16" s="376"/>
      <c r="FFE16" s="376"/>
      <c r="FFF16" s="376"/>
      <c r="FFG16" s="376"/>
      <c r="FFH16" s="376"/>
      <c r="FFI16" s="376"/>
      <c r="FFJ16" s="376"/>
      <c r="FFK16" s="376"/>
      <c r="FFL16" s="376"/>
      <c r="FFM16" s="376"/>
      <c r="FFN16" s="376"/>
      <c r="FFO16" s="376"/>
      <c r="FFP16" s="376"/>
      <c r="FFQ16" s="376"/>
      <c r="FFR16" s="376"/>
      <c r="FFS16" s="376"/>
      <c r="FFT16" s="376"/>
      <c r="FFU16" s="376"/>
      <c r="FFV16" s="376"/>
      <c r="FFW16" s="376"/>
      <c r="FFX16" s="376"/>
      <c r="FFY16" s="376"/>
      <c r="FFZ16" s="376"/>
      <c r="FGA16" s="376"/>
      <c r="FGB16" s="376"/>
      <c r="FGC16" s="376"/>
      <c r="FGD16" s="376"/>
      <c r="FGE16" s="376"/>
      <c r="FGF16" s="376"/>
      <c r="FGG16" s="376"/>
      <c r="FGH16" s="376"/>
      <c r="FGI16" s="376"/>
      <c r="FGJ16" s="376"/>
      <c r="FGK16" s="376"/>
      <c r="FGL16" s="376"/>
      <c r="FGM16" s="376"/>
      <c r="FGN16" s="376"/>
      <c r="FGO16" s="376"/>
      <c r="FGP16" s="376"/>
      <c r="FGQ16" s="376"/>
      <c r="FGR16" s="376"/>
      <c r="FGS16" s="376"/>
      <c r="FGT16" s="376"/>
      <c r="FGU16" s="376"/>
      <c r="FGV16" s="376"/>
      <c r="FGW16" s="376"/>
      <c r="FGX16" s="376"/>
      <c r="FGY16" s="376"/>
      <c r="FGZ16" s="376"/>
      <c r="FHA16" s="376"/>
      <c r="FHB16" s="376"/>
      <c r="FHC16" s="376"/>
      <c r="FHD16" s="376"/>
      <c r="FHE16" s="376"/>
      <c r="FHF16" s="376"/>
      <c r="FHG16" s="376"/>
      <c r="FHH16" s="376"/>
      <c r="FHI16" s="376"/>
      <c r="FHJ16" s="376"/>
      <c r="FHK16" s="376"/>
      <c r="FHL16" s="376"/>
      <c r="FHM16" s="376"/>
      <c r="FHN16" s="376"/>
      <c r="FHO16" s="376"/>
      <c r="FHP16" s="376"/>
      <c r="FHQ16" s="376"/>
      <c r="FHR16" s="376"/>
      <c r="FHS16" s="376"/>
      <c r="FHT16" s="376"/>
      <c r="FHU16" s="376"/>
      <c r="FHV16" s="376"/>
      <c r="FHW16" s="376"/>
      <c r="FHX16" s="376"/>
      <c r="FHY16" s="376"/>
      <c r="FHZ16" s="376"/>
      <c r="FIA16" s="376"/>
      <c r="FIB16" s="376"/>
      <c r="FIC16" s="376"/>
      <c r="FID16" s="376"/>
      <c r="FIE16" s="376"/>
      <c r="FIF16" s="376"/>
      <c r="FIG16" s="376"/>
      <c r="FIH16" s="376"/>
      <c r="FII16" s="376"/>
      <c r="FIJ16" s="376"/>
      <c r="FIK16" s="376"/>
      <c r="FIL16" s="376"/>
      <c r="FIM16" s="376"/>
      <c r="FIN16" s="376"/>
      <c r="FIO16" s="376"/>
      <c r="FIP16" s="376"/>
      <c r="FIQ16" s="376"/>
      <c r="FIR16" s="376"/>
      <c r="FIS16" s="376"/>
      <c r="FIT16" s="376"/>
      <c r="FIU16" s="376"/>
      <c r="FIV16" s="376"/>
      <c r="FIW16" s="376"/>
      <c r="FIX16" s="376"/>
      <c r="FIY16" s="376"/>
      <c r="FIZ16" s="376"/>
      <c r="FJA16" s="376"/>
      <c r="FJB16" s="376"/>
      <c r="FJC16" s="376"/>
      <c r="FJD16" s="376"/>
      <c r="FJE16" s="376"/>
      <c r="FJF16" s="376"/>
      <c r="FJG16" s="376"/>
      <c r="FJH16" s="376"/>
      <c r="FJI16" s="376"/>
      <c r="FJJ16" s="376"/>
      <c r="FJK16" s="376"/>
      <c r="FJL16" s="376"/>
      <c r="FJM16" s="376"/>
      <c r="FJN16" s="376"/>
      <c r="FJO16" s="376"/>
      <c r="FJP16" s="376"/>
      <c r="FJQ16" s="376"/>
      <c r="FJR16" s="376"/>
      <c r="FJS16" s="376"/>
      <c r="FJT16" s="376"/>
      <c r="FJU16" s="376"/>
      <c r="FJV16" s="376"/>
      <c r="FJW16" s="376"/>
      <c r="FJX16" s="376"/>
      <c r="FJY16" s="376"/>
      <c r="FJZ16" s="376"/>
      <c r="FKA16" s="376"/>
      <c r="FKB16" s="376"/>
      <c r="FKC16" s="376"/>
      <c r="FKD16" s="376"/>
      <c r="FKE16" s="376"/>
      <c r="FKF16" s="376"/>
      <c r="FKG16" s="376"/>
      <c r="FKH16" s="376"/>
      <c r="FKI16" s="376"/>
      <c r="FKJ16" s="376"/>
      <c r="FKK16" s="376"/>
      <c r="FKL16" s="376"/>
      <c r="FKM16" s="376"/>
      <c r="FKN16" s="376"/>
      <c r="FKO16" s="376"/>
      <c r="FKP16" s="376"/>
      <c r="FKQ16" s="376"/>
      <c r="FKR16" s="376"/>
      <c r="FKS16" s="376"/>
      <c r="FKT16" s="376"/>
      <c r="FKU16" s="376"/>
      <c r="FKV16" s="376"/>
      <c r="FKW16" s="376"/>
      <c r="FKX16" s="376"/>
      <c r="FKY16" s="376"/>
      <c r="FKZ16" s="376"/>
      <c r="FLA16" s="376"/>
      <c r="FLB16" s="376"/>
      <c r="FLC16" s="376"/>
      <c r="FLD16" s="376"/>
      <c r="FLE16" s="376"/>
      <c r="FLF16" s="376"/>
      <c r="FLG16" s="376"/>
      <c r="FLH16" s="376"/>
      <c r="FLI16" s="376"/>
      <c r="FLJ16" s="376"/>
      <c r="FLK16" s="376"/>
      <c r="FLL16" s="376"/>
      <c r="FLM16" s="376"/>
      <c r="FLN16" s="376"/>
      <c r="FLO16" s="376"/>
      <c r="FLP16" s="376"/>
      <c r="FLQ16" s="376"/>
      <c r="FLR16" s="376"/>
      <c r="FLS16" s="376"/>
      <c r="FLT16" s="376"/>
      <c r="FLU16" s="376"/>
      <c r="FLV16" s="376"/>
      <c r="FLW16" s="376"/>
      <c r="FLX16" s="376"/>
      <c r="FLY16" s="376"/>
      <c r="FLZ16" s="376"/>
      <c r="FMA16" s="376"/>
      <c r="FMB16" s="376"/>
      <c r="FMC16" s="376"/>
      <c r="FMD16" s="376"/>
      <c r="FME16" s="376"/>
      <c r="FMF16" s="376"/>
      <c r="FMG16" s="376"/>
      <c r="FMH16" s="376"/>
      <c r="FMI16" s="376"/>
      <c r="FMJ16" s="376"/>
      <c r="FMK16" s="376"/>
      <c r="FML16" s="376"/>
      <c r="FMM16" s="376"/>
      <c r="FMN16" s="376"/>
      <c r="FMO16" s="376"/>
      <c r="FMP16" s="376"/>
      <c r="FMQ16" s="376"/>
      <c r="FMR16" s="376"/>
      <c r="FMS16" s="376"/>
      <c r="FMT16" s="376"/>
      <c r="FMU16" s="376"/>
      <c r="FMV16" s="376"/>
      <c r="FMW16" s="376"/>
      <c r="FMX16" s="376"/>
      <c r="FMY16" s="376"/>
      <c r="FMZ16" s="376"/>
      <c r="FNA16" s="376"/>
      <c r="FNB16" s="376"/>
      <c r="FNC16" s="376"/>
      <c r="FND16" s="376"/>
      <c r="FNE16" s="376"/>
      <c r="FNF16" s="376"/>
      <c r="FNG16" s="376"/>
      <c r="FNH16" s="376"/>
      <c r="FNI16" s="376"/>
      <c r="FNJ16" s="376"/>
      <c r="FNK16" s="376"/>
      <c r="FNL16" s="376"/>
      <c r="FNM16" s="376"/>
      <c r="FNN16" s="376"/>
      <c r="FNO16" s="376"/>
      <c r="FNP16" s="376"/>
      <c r="FNQ16" s="376"/>
      <c r="FNR16" s="376"/>
      <c r="FNS16" s="376"/>
      <c r="FNT16" s="376"/>
      <c r="FNU16" s="376"/>
      <c r="FNV16" s="376"/>
      <c r="FNW16" s="376"/>
      <c r="FNX16" s="376"/>
      <c r="FNY16" s="376"/>
      <c r="FNZ16" s="376"/>
      <c r="FOA16" s="376"/>
      <c r="FOB16" s="376"/>
      <c r="FOC16" s="376"/>
      <c r="FOD16" s="376"/>
      <c r="FOE16" s="376"/>
      <c r="FOF16" s="376"/>
      <c r="FOG16" s="376"/>
      <c r="FOH16" s="376"/>
      <c r="FOI16" s="376"/>
      <c r="FOJ16" s="376"/>
      <c r="FOK16" s="376"/>
      <c r="FOL16" s="376"/>
      <c r="FOM16" s="376"/>
      <c r="FON16" s="376"/>
      <c r="FOO16" s="376"/>
      <c r="FOP16" s="376"/>
      <c r="FOQ16" s="376"/>
      <c r="FOR16" s="376"/>
      <c r="FOS16" s="376"/>
      <c r="FOT16" s="376"/>
      <c r="FOU16" s="376"/>
      <c r="FOV16" s="376"/>
      <c r="FOW16" s="376"/>
      <c r="FOX16" s="376"/>
      <c r="FOY16" s="376"/>
      <c r="FOZ16" s="376"/>
      <c r="FPA16" s="376"/>
      <c r="FPB16" s="376"/>
      <c r="FPC16" s="376"/>
      <c r="FPD16" s="376"/>
      <c r="FPE16" s="376"/>
      <c r="FPF16" s="376"/>
      <c r="FPG16" s="376"/>
      <c r="FPH16" s="376"/>
      <c r="FPI16" s="376"/>
      <c r="FPJ16" s="376"/>
      <c r="FPK16" s="376"/>
      <c r="FPL16" s="376"/>
      <c r="FPM16" s="376"/>
      <c r="FPN16" s="376"/>
      <c r="FPO16" s="376"/>
      <c r="FPP16" s="376"/>
      <c r="FPQ16" s="376"/>
      <c r="FPR16" s="376"/>
      <c r="FPS16" s="376"/>
      <c r="FPT16" s="376"/>
      <c r="FPU16" s="376"/>
      <c r="FPV16" s="376"/>
      <c r="FPW16" s="376"/>
      <c r="FPX16" s="376"/>
      <c r="FPY16" s="376"/>
      <c r="FPZ16" s="376"/>
      <c r="FQA16" s="376"/>
      <c r="FQB16" s="376"/>
      <c r="FQC16" s="376"/>
      <c r="FQD16" s="376"/>
      <c r="FQE16" s="376"/>
      <c r="FQF16" s="376"/>
      <c r="FQG16" s="376"/>
      <c r="FQH16" s="376"/>
      <c r="FQI16" s="376"/>
      <c r="FQJ16" s="376"/>
      <c r="FQK16" s="376"/>
      <c r="FQL16" s="376"/>
      <c r="FQM16" s="376"/>
      <c r="FQN16" s="376"/>
      <c r="FQO16" s="376"/>
      <c r="FQP16" s="376"/>
      <c r="FQQ16" s="376"/>
      <c r="FQR16" s="376"/>
      <c r="FQS16" s="376"/>
      <c r="FQT16" s="376"/>
      <c r="FQU16" s="376"/>
      <c r="FQV16" s="376"/>
      <c r="FQW16" s="376"/>
      <c r="FQX16" s="376"/>
      <c r="FQY16" s="376"/>
      <c r="FQZ16" s="376"/>
      <c r="FRA16" s="376"/>
      <c r="FRB16" s="376"/>
      <c r="FRC16" s="376"/>
      <c r="FRD16" s="376"/>
      <c r="FRE16" s="376"/>
      <c r="FRF16" s="376"/>
      <c r="FRG16" s="376"/>
      <c r="FRH16" s="376"/>
      <c r="FRI16" s="376"/>
      <c r="FRJ16" s="376"/>
      <c r="FRK16" s="376"/>
      <c r="FRL16" s="376"/>
      <c r="FRM16" s="376"/>
      <c r="FRN16" s="376"/>
      <c r="FRO16" s="376"/>
      <c r="FRP16" s="376"/>
      <c r="FRQ16" s="376"/>
      <c r="FRR16" s="376"/>
      <c r="FRS16" s="376"/>
      <c r="FRT16" s="376"/>
      <c r="FRU16" s="376"/>
      <c r="FRV16" s="376"/>
      <c r="FRW16" s="376"/>
      <c r="FRX16" s="376"/>
      <c r="FRY16" s="376"/>
      <c r="FRZ16" s="376"/>
      <c r="FSA16" s="376"/>
      <c r="FSB16" s="376"/>
      <c r="FSC16" s="376"/>
      <c r="FSD16" s="376"/>
      <c r="FSE16" s="376"/>
      <c r="FSF16" s="376"/>
      <c r="FSG16" s="376"/>
      <c r="FSH16" s="376"/>
      <c r="FSI16" s="376"/>
      <c r="FSJ16" s="376"/>
      <c r="FSK16" s="376"/>
      <c r="FSL16" s="376"/>
      <c r="FSM16" s="376"/>
      <c r="FSN16" s="376"/>
      <c r="FSO16" s="376"/>
      <c r="FSP16" s="376"/>
      <c r="FSQ16" s="376"/>
      <c r="FSR16" s="376"/>
      <c r="FSS16" s="376"/>
      <c r="FST16" s="376"/>
      <c r="FSU16" s="376"/>
      <c r="FSV16" s="376"/>
      <c r="FSW16" s="376"/>
      <c r="FSX16" s="376"/>
      <c r="FSY16" s="376"/>
      <c r="FSZ16" s="376"/>
      <c r="FTA16" s="376"/>
      <c r="FTB16" s="376"/>
      <c r="FTC16" s="376"/>
      <c r="FTD16" s="376"/>
      <c r="FTE16" s="376"/>
      <c r="FTF16" s="376"/>
      <c r="FTG16" s="376"/>
      <c r="FTH16" s="376"/>
      <c r="FTI16" s="376"/>
      <c r="FTJ16" s="376"/>
      <c r="FTK16" s="376"/>
      <c r="FTL16" s="376"/>
      <c r="FTM16" s="376"/>
      <c r="FTN16" s="376"/>
      <c r="FTO16" s="376"/>
      <c r="FTP16" s="376"/>
      <c r="FTQ16" s="376"/>
      <c r="FTR16" s="376"/>
      <c r="FTS16" s="376"/>
      <c r="FTT16" s="376"/>
      <c r="FTU16" s="376"/>
      <c r="FTV16" s="376"/>
      <c r="FTW16" s="376"/>
      <c r="FTX16" s="376"/>
      <c r="FTY16" s="376"/>
      <c r="FTZ16" s="376"/>
      <c r="FUA16" s="376"/>
      <c r="FUB16" s="376"/>
      <c r="FUC16" s="376"/>
      <c r="FUD16" s="376"/>
      <c r="FUE16" s="376"/>
      <c r="FUF16" s="376"/>
      <c r="FUG16" s="376"/>
      <c r="FUH16" s="376"/>
      <c r="FUI16" s="376"/>
      <c r="FUJ16" s="376"/>
      <c r="FUK16" s="376"/>
      <c r="FUL16" s="376"/>
      <c r="FUM16" s="376"/>
      <c r="FUN16" s="376"/>
      <c r="FUO16" s="376"/>
      <c r="FUP16" s="376"/>
      <c r="FUQ16" s="376"/>
      <c r="FUR16" s="376"/>
      <c r="FUS16" s="376"/>
      <c r="FUT16" s="376"/>
      <c r="FUU16" s="376"/>
      <c r="FUV16" s="376"/>
      <c r="FUW16" s="376"/>
      <c r="FUX16" s="376"/>
      <c r="FUY16" s="376"/>
      <c r="FUZ16" s="376"/>
      <c r="FVA16" s="376"/>
      <c r="FVB16" s="376"/>
      <c r="FVC16" s="376"/>
      <c r="FVD16" s="376"/>
      <c r="FVE16" s="376"/>
      <c r="FVF16" s="376"/>
      <c r="FVG16" s="376"/>
      <c r="FVH16" s="376"/>
      <c r="FVI16" s="376"/>
      <c r="FVJ16" s="376"/>
      <c r="FVK16" s="376"/>
      <c r="FVL16" s="376"/>
      <c r="FVM16" s="376"/>
      <c r="FVN16" s="376"/>
      <c r="FVO16" s="376"/>
      <c r="FVP16" s="376"/>
      <c r="FVQ16" s="376"/>
      <c r="FVR16" s="376"/>
      <c r="FVS16" s="376"/>
      <c r="FVT16" s="376"/>
      <c r="FVU16" s="376"/>
      <c r="FVV16" s="376"/>
      <c r="FVW16" s="376"/>
      <c r="FVX16" s="376"/>
      <c r="FVY16" s="376"/>
      <c r="FVZ16" s="376"/>
      <c r="FWA16" s="376"/>
      <c r="FWB16" s="376"/>
      <c r="FWC16" s="376"/>
      <c r="FWD16" s="376"/>
      <c r="FWE16" s="376"/>
      <c r="FWF16" s="376"/>
      <c r="FWG16" s="376"/>
      <c r="FWH16" s="376"/>
      <c r="FWI16" s="376"/>
      <c r="FWJ16" s="376"/>
      <c r="FWK16" s="376"/>
      <c r="FWL16" s="376"/>
      <c r="FWM16" s="376"/>
      <c r="FWN16" s="376"/>
      <c r="FWO16" s="376"/>
      <c r="FWP16" s="376"/>
      <c r="FWQ16" s="376"/>
      <c r="FWR16" s="376"/>
      <c r="FWS16" s="376"/>
      <c r="FWT16" s="376"/>
      <c r="FWU16" s="376"/>
      <c r="FWV16" s="376"/>
      <c r="FWW16" s="376"/>
      <c r="FWX16" s="376"/>
      <c r="FWY16" s="376"/>
      <c r="FWZ16" s="376"/>
      <c r="FXA16" s="376"/>
      <c r="FXB16" s="376"/>
      <c r="FXC16" s="376"/>
      <c r="FXD16" s="376"/>
      <c r="FXE16" s="376"/>
      <c r="FXF16" s="376"/>
      <c r="FXG16" s="376"/>
      <c r="FXH16" s="376"/>
      <c r="FXI16" s="376"/>
      <c r="FXJ16" s="376"/>
      <c r="FXK16" s="376"/>
      <c r="FXL16" s="376"/>
      <c r="FXM16" s="376"/>
      <c r="FXN16" s="376"/>
      <c r="FXO16" s="376"/>
      <c r="FXP16" s="376"/>
      <c r="FXQ16" s="376"/>
      <c r="FXR16" s="376"/>
      <c r="FXS16" s="376"/>
      <c r="FXT16" s="376"/>
      <c r="FXU16" s="376"/>
      <c r="FXV16" s="376"/>
      <c r="FXW16" s="376"/>
      <c r="FXX16" s="376"/>
      <c r="FXY16" s="376"/>
      <c r="FXZ16" s="376"/>
      <c r="FYA16" s="376"/>
      <c r="FYB16" s="376"/>
      <c r="FYC16" s="376"/>
      <c r="FYD16" s="376"/>
      <c r="FYE16" s="376"/>
      <c r="FYF16" s="376"/>
      <c r="FYG16" s="376"/>
      <c r="FYH16" s="376"/>
      <c r="FYI16" s="376"/>
      <c r="FYJ16" s="376"/>
      <c r="FYK16" s="376"/>
      <c r="FYL16" s="376"/>
      <c r="FYM16" s="376"/>
      <c r="FYN16" s="376"/>
      <c r="FYO16" s="376"/>
      <c r="FYP16" s="376"/>
      <c r="FYQ16" s="376"/>
      <c r="FYR16" s="376"/>
      <c r="FYS16" s="376"/>
      <c r="FYT16" s="376"/>
      <c r="FYU16" s="376"/>
      <c r="FYV16" s="376"/>
      <c r="FYW16" s="376"/>
      <c r="FYX16" s="376"/>
      <c r="FYY16" s="376"/>
      <c r="FYZ16" s="376"/>
      <c r="FZA16" s="376"/>
      <c r="FZB16" s="376"/>
      <c r="FZC16" s="376"/>
      <c r="FZD16" s="376"/>
      <c r="FZE16" s="376"/>
      <c r="FZF16" s="376"/>
      <c r="FZG16" s="376"/>
      <c r="FZH16" s="376"/>
      <c r="FZI16" s="376"/>
      <c r="FZJ16" s="376"/>
      <c r="FZK16" s="376"/>
      <c r="FZL16" s="376"/>
      <c r="FZM16" s="376"/>
      <c r="FZN16" s="376"/>
      <c r="FZO16" s="376"/>
      <c r="FZP16" s="376"/>
      <c r="FZQ16" s="376"/>
      <c r="FZR16" s="376"/>
      <c r="FZS16" s="376"/>
      <c r="FZT16" s="376"/>
      <c r="FZU16" s="376"/>
      <c r="FZV16" s="376"/>
      <c r="FZW16" s="376"/>
      <c r="FZX16" s="376"/>
      <c r="FZY16" s="376"/>
      <c r="FZZ16" s="376"/>
      <c r="GAA16" s="376"/>
      <c r="GAB16" s="376"/>
      <c r="GAC16" s="376"/>
      <c r="GAD16" s="376"/>
      <c r="GAE16" s="376"/>
      <c r="GAF16" s="376"/>
      <c r="GAG16" s="376"/>
      <c r="GAH16" s="376"/>
      <c r="GAI16" s="376"/>
      <c r="GAJ16" s="376"/>
      <c r="GAK16" s="376"/>
      <c r="GAL16" s="376"/>
      <c r="GAM16" s="376"/>
      <c r="GAN16" s="376"/>
      <c r="GAO16" s="376"/>
      <c r="GAP16" s="376"/>
      <c r="GAQ16" s="376"/>
      <c r="GAR16" s="376"/>
      <c r="GAS16" s="376"/>
      <c r="GAT16" s="376"/>
      <c r="GAU16" s="376"/>
      <c r="GAV16" s="376"/>
      <c r="GAW16" s="376"/>
      <c r="GAX16" s="376"/>
      <c r="GAY16" s="376"/>
      <c r="GAZ16" s="376"/>
      <c r="GBA16" s="376"/>
      <c r="GBB16" s="376"/>
      <c r="GBC16" s="376"/>
      <c r="GBD16" s="376"/>
      <c r="GBE16" s="376"/>
      <c r="GBF16" s="376"/>
      <c r="GBG16" s="376"/>
      <c r="GBH16" s="376"/>
      <c r="GBI16" s="376"/>
      <c r="GBJ16" s="376"/>
      <c r="GBK16" s="376"/>
      <c r="GBL16" s="376"/>
      <c r="GBM16" s="376"/>
      <c r="GBN16" s="376"/>
      <c r="GBO16" s="376"/>
      <c r="GBP16" s="376"/>
      <c r="GBQ16" s="376"/>
      <c r="GBR16" s="376"/>
      <c r="GBS16" s="376"/>
      <c r="GBT16" s="376"/>
      <c r="GBU16" s="376"/>
      <c r="GBV16" s="376"/>
      <c r="GBW16" s="376"/>
      <c r="GBX16" s="376"/>
      <c r="GBY16" s="376"/>
      <c r="GBZ16" s="376"/>
      <c r="GCA16" s="376"/>
      <c r="GCB16" s="376"/>
      <c r="GCC16" s="376"/>
      <c r="GCD16" s="376"/>
      <c r="GCE16" s="376"/>
      <c r="GCF16" s="376"/>
      <c r="GCG16" s="376"/>
      <c r="GCH16" s="376"/>
      <c r="GCI16" s="376"/>
      <c r="GCJ16" s="376"/>
      <c r="GCK16" s="376"/>
      <c r="GCL16" s="376"/>
      <c r="GCM16" s="376"/>
      <c r="GCN16" s="376"/>
      <c r="GCO16" s="376"/>
      <c r="GCP16" s="376"/>
      <c r="GCQ16" s="376"/>
      <c r="GCR16" s="376"/>
      <c r="GCS16" s="376"/>
      <c r="GCT16" s="376"/>
      <c r="GCU16" s="376"/>
      <c r="GCV16" s="376"/>
      <c r="GCW16" s="376"/>
      <c r="GCX16" s="376"/>
      <c r="GCY16" s="376"/>
      <c r="GCZ16" s="376"/>
      <c r="GDA16" s="376"/>
      <c r="GDB16" s="376"/>
      <c r="GDC16" s="376"/>
      <c r="GDD16" s="376"/>
      <c r="GDE16" s="376"/>
      <c r="GDF16" s="376"/>
      <c r="GDG16" s="376"/>
      <c r="GDH16" s="376"/>
      <c r="GDI16" s="376"/>
      <c r="GDJ16" s="376"/>
      <c r="GDK16" s="376"/>
      <c r="GDL16" s="376"/>
      <c r="GDM16" s="376"/>
      <c r="GDN16" s="376"/>
      <c r="GDO16" s="376"/>
      <c r="GDP16" s="376"/>
      <c r="GDQ16" s="376"/>
      <c r="GDR16" s="376"/>
      <c r="GDS16" s="376"/>
      <c r="GDT16" s="376"/>
      <c r="GDU16" s="376"/>
      <c r="GDV16" s="376"/>
      <c r="GDW16" s="376"/>
      <c r="GDX16" s="376"/>
      <c r="GDY16" s="376"/>
      <c r="GDZ16" s="376"/>
      <c r="GEA16" s="376"/>
      <c r="GEB16" s="376"/>
      <c r="GEC16" s="376"/>
      <c r="GED16" s="376"/>
      <c r="GEE16" s="376"/>
      <c r="GEF16" s="376"/>
      <c r="GEG16" s="376"/>
      <c r="GEH16" s="376"/>
      <c r="GEI16" s="376"/>
      <c r="GEJ16" s="376"/>
      <c r="GEK16" s="376"/>
      <c r="GEL16" s="376"/>
      <c r="GEM16" s="376"/>
      <c r="GEN16" s="376"/>
      <c r="GEO16" s="376"/>
      <c r="GEP16" s="376"/>
      <c r="GEQ16" s="376"/>
      <c r="GER16" s="376"/>
      <c r="GES16" s="376"/>
      <c r="GET16" s="376"/>
      <c r="GEU16" s="376"/>
      <c r="GEV16" s="376"/>
      <c r="GEW16" s="376"/>
      <c r="GEX16" s="376"/>
      <c r="GEY16" s="376"/>
      <c r="GEZ16" s="376"/>
      <c r="GFA16" s="376"/>
      <c r="GFB16" s="376"/>
      <c r="GFC16" s="376"/>
      <c r="GFD16" s="376"/>
      <c r="GFE16" s="376"/>
      <c r="GFF16" s="376"/>
      <c r="GFG16" s="376"/>
      <c r="GFH16" s="376"/>
      <c r="GFI16" s="376"/>
      <c r="GFJ16" s="376"/>
      <c r="GFK16" s="376"/>
      <c r="GFL16" s="376"/>
      <c r="GFM16" s="376"/>
      <c r="GFN16" s="376"/>
      <c r="GFO16" s="376"/>
      <c r="GFP16" s="376"/>
      <c r="GFQ16" s="376"/>
      <c r="GFR16" s="376"/>
      <c r="GFS16" s="376"/>
      <c r="GFT16" s="376"/>
      <c r="GFU16" s="376"/>
      <c r="GFV16" s="376"/>
      <c r="GFW16" s="376"/>
      <c r="GFX16" s="376"/>
      <c r="GFY16" s="376"/>
      <c r="GFZ16" s="376"/>
      <c r="GGA16" s="376"/>
      <c r="GGB16" s="376"/>
      <c r="GGC16" s="376"/>
      <c r="GGD16" s="376"/>
      <c r="GGE16" s="376"/>
      <c r="GGF16" s="376"/>
      <c r="GGG16" s="376"/>
      <c r="GGH16" s="376"/>
      <c r="GGI16" s="376"/>
      <c r="GGJ16" s="376"/>
      <c r="GGK16" s="376"/>
      <c r="GGL16" s="376"/>
      <c r="GGM16" s="376"/>
      <c r="GGN16" s="376"/>
      <c r="GGO16" s="376"/>
      <c r="GGP16" s="376"/>
      <c r="GGQ16" s="376"/>
      <c r="GGR16" s="376"/>
      <c r="GGS16" s="376"/>
      <c r="GGT16" s="376"/>
      <c r="GGU16" s="376"/>
      <c r="GGV16" s="376"/>
      <c r="GGW16" s="376"/>
      <c r="GGX16" s="376"/>
      <c r="GGY16" s="376"/>
      <c r="GGZ16" s="376"/>
      <c r="GHA16" s="376"/>
      <c r="GHB16" s="376"/>
      <c r="GHC16" s="376"/>
      <c r="GHD16" s="376"/>
      <c r="GHE16" s="376"/>
      <c r="GHF16" s="376"/>
      <c r="GHG16" s="376"/>
      <c r="GHH16" s="376"/>
      <c r="GHI16" s="376"/>
      <c r="GHJ16" s="376"/>
      <c r="GHK16" s="376"/>
      <c r="GHL16" s="376"/>
      <c r="GHM16" s="376"/>
      <c r="GHN16" s="376"/>
      <c r="GHO16" s="376"/>
      <c r="GHP16" s="376"/>
      <c r="GHQ16" s="376"/>
      <c r="GHR16" s="376"/>
      <c r="GHS16" s="376"/>
      <c r="GHT16" s="376"/>
      <c r="GHU16" s="376"/>
      <c r="GHV16" s="376"/>
      <c r="GHW16" s="376"/>
      <c r="GHX16" s="376"/>
      <c r="GHY16" s="376"/>
      <c r="GHZ16" s="376"/>
      <c r="GIA16" s="376"/>
      <c r="GIB16" s="376"/>
      <c r="GIC16" s="376"/>
      <c r="GID16" s="376"/>
      <c r="GIE16" s="376"/>
      <c r="GIF16" s="376"/>
      <c r="GIG16" s="376"/>
      <c r="GIH16" s="376"/>
      <c r="GII16" s="376"/>
      <c r="GIJ16" s="376"/>
      <c r="GIK16" s="376"/>
      <c r="GIL16" s="376"/>
      <c r="GIM16" s="376"/>
      <c r="GIN16" s="376"/>
      <c r="GIO16" s="376"/>
      <c r="GIP16" s="376"/>
      <c r="GIQ16" s="376"/>
      <c r="GIR16" s="376"/>
      <c r="GIS16" s="376"/>
      <c r="GIT16" s="376"/>
      <c r="GIU16" s="376"/>
      <c r="GIV16" s="376"/>
      <c r="GIW16" s="376"/>
      <c r="GIX16" s="376"/>
      <c r="GIY16" s="376"/>
      <c r="GIZ16" s="376"/>
      <c r="GJA16" s="376"/>
      <c r="GJB16" s="376"/>
      <c r="GJC16" s="376"/>
      <c r="GJD16" s="376"/>
      <c r="GJE16" s="376"/>
      <c r="GJF16" s="376"/>
      <c r="GJG16" s="376"/>
      <c r="GJH16" s="376"/>
      <c r="GJI16" s="376"/>
      <c r="GJJ16" s="376"/>
      <c r="GJK16" s="376"/>
      <c r="GJL16" s="376"/>
      <c r="GJM16" s="376"/>
      <c r="GJN16" s="376"/>
      <c r="GJO16" s="376"/>
      <c r="GJP16" s="376"/>
      <c r="GJQ16" s="376"/>
      <c r="GJR16" s="376"/>
      <c r="GJS16" s="376"/>
      <c r="GJT16" s="376"/>
      <c r="GJU16" s="376"/>
      <c r="GJV16" s="376"/>
      <c r="GJW16" s="376"/>
      <c r="GJX16" s="376"/>
      <c r="GJY16" s="376"/>
      <c r="GJZ16" s="376"/>
      <c r="GKA16" s="376"/>
      <c r="GKB16" s="376"/>
      <c r="GKC16" s="376"/>
      <c r="GKD16" s="376"/>
      <c r="GKE16" s="376"/>
      <c r="GKF16" s="376"/>
      <c r="GKG16" s="376"/>
      <c r="GKH16" s="376"/>
      <c r="GKI16" s="376"/>
      <c r="GKJ16" s="376"/>
      <c r="GKK16" s="376"/>
      <c r="GKL16" s="376"/>
      <c r="GKM16" s="376"/>
      <c r="GKN16" s="376"/>
      <c r="GKO16" s="376"/>
      <c r="GKP16" s="376"/>
      <c r="GKQ16" s="376"/>
      <c r="GKR16" s="376"/>
      <c r="GKS16" s="376"/>
      <c r="GKT16" s="376"/>
      <c r="GKU16" s="376"/>
      <c r="GKV16" s="376"/>
      <c r="GKW16" s="376"/>
      <c r="GKX16" s="376"/>
      <c r="GKY16" s="376"/>
      <c r="GKZ16" s="376"/>
      <c r="GLA16" s="376"/>
      <c r="GLB16" s="376"/>
      <c r="GLC16" s="376"/>
      <c r="GLD16" s="376"/>
      <c r="GLE16" s="376"/>
      <c r="GLF16" s="376"/>
      <c r="GLG16" s="376"/>
      <c r="GLH16" s="376"/>
      <c r="GLI16" s="376"/>
      <c r="GLJ16" s="376"/>
      <c r="GLK16" s="376"/>
      <c r="GLL16" s="376"/>
      <c r="GLM16" s="376"/>
      <c r="GLN16" s="376"/>
      <c r="GLO16" s="376"/>
      <c r="GLP16" s="376"/>
      <c r="GLQ16" s="376"/>
      <c r="GLR16" s="376"/>
      <c r="GLS16" s="376"/>
      <c r="GLT16" s="376"/>
      <c r="GLU16" s="376"/>
      <c r="GLV16" s="376"/>
      <c r="GLW16" s="376"/>
      <c r="GLX16" s="376"/>
      <c r="GLY16" s="376"/>
      <c r="GLZ16" s="376"/>
      <c r="GMA16" s="376"/>
      <c r="GMB16" s="376"/>
      <c r="GMC16" s="376"/>
      <c r="GMD16" s="376"/>
      <c r="GME16" s="376"/>
      <c r="GMF16" s="376"/>
      <c r="GMG16" s="376"/>
      <c r="GMH16" s="376"/>
      <c r="GMI16" s="376"/>
      <c r="GMJ16" s="376"/>
      <c r="GMK16" s="376"/>
      <c r="GML16" s="376"/>
      <c r="GMM16" s="376"/>
      <c r="GMN16" s="376"/>
      <c r="GMO16" s="376"/>
      <c r="GMP16" s="376"/>
      <c r="GMQ16" s="376"/>
      <c r="GMR16" s="376"/>
      <c r="GMS16" s="376"/>
      <c r="GMT16" s="376"/>
      <c r="GMU16" s="376"/>
      <c r="GMV16" s="376"/>
      <c r="GMW16" s="376"/>
      <c r="GMX16" s="376"/>
      <c r="GMY16" s="376"/>
      <c r="GMZ16" s="376"/>
      <c r="GNA16" s="376"/>
      <c r="GNB16" s="376"/>
      <c r="GNC16" s="376"/>
      <c r="GND16" s="376"/>
      <c r="GNE16" s="376"/>
      <c r="GNF16" s="376"/>
      <c r="GNG16" s="376"/>
      <c r="GNH16" s="376"/>
      <c r="GNI16" s="376"/>
      <c r="GNJ16" s="376"/>
      <c r="GNK16" s="376"/>
      <c r="GNL16" s="376"/>
      <c r="GNM16" s="376"/>
      <c r="GNN16" s="376"/>
      <c r="GNO16" s="376"/>
      <c r="GNP16" s="376"/>
      <c r="GNQ16" s="376"/>
      <c r="GNR16" s="376"/>
      <c r="GNS16" s="376"/>
      <c r="GNT16" s="376"/>
      <c r="GNU16" s="376"/>
      <c r="GNV16" s="376"/>
      <c r="GNW16" s="376"/>
      <c r="GNX16" s="376"/>
      <c r="GNY16" s="376"/>
      <c r="GNZ16" s="376"/>
      <c r="GOA16" s="376"/>
      <c r="GOB16" s="376"/>
      <c r="GOC16" s="376"/>
      <c r="GOD16" s="376"/>
      <c r="GOE16" s="376"/>
      <c r="GOF16" s="376"/>
      <c r="GOG16" s="376"/>
      <c r="GOH16" s="376"/>
      <c r="GOI16" s="376"/>
      <c r="GOJ16" s="376"/>
      <c r="GOK16" s="376"/>
      <c r="GOL16" s="376"/>
      <c r="GOM16" s="376"/>
      <c r="GON16" s="376"/>
      <c r="GOO16" s="376"/>
      <c r="GOP16" s="376"/>
      <c r="GOQ16" s="376"/>
      <c r="GOR16" s="376"/>
      <c r="GOS16" s="376"/>
      <c r="GOT16" s="376"/>
      <c r="GOU16" s="376"/>
      <c r="GOV16" s="376"/>
      <c r="GOW16" s="376"/>
      <c r="GOX16" s="376"/>
      <c r="GOY16" s="376"/>
      <c r="GOZ16" s="376"/>
      <c r="GPA16" s="376"/>
      <c r="GPB16" s="376"/>
      <c r="GPC16" s="376"/>
      <c r="GPD16" s="376"/>
      <c r="GPE16" s="376"/>
      <c r="GPF16" s="376"/>
      <c r="GPG16" s="376"/>
      <c r="GPH16" s="376"/>
      <c r="GPI16" s="376"/>
      <c r="GPJ16" s="376"/>
      <c r="GPK16" s="376"/>
      <c r="GPL16" s="376"/>
      <c r="GPM16" s="376"/>
      <c r="GPN16" s="376"/>
      <c r="GPO16" s="376"/>
      <c r="GPP16" s="376"/>
      <c r="GPQ16" s="376"/>
      <c r="GPR16" s="376"/>
      <c r="GPS16" s="376"/>
      <c r="GPT16" s="376"/>
      <c r="GPU16" s="376"/>
      <c r="GPV16" s="376"/>
      <c r="GPW16" s="376"/>
      <c r="GPX16" s="376"/>
      <c r="GPY16" s="376"/>
      <c r="GPZ16" s="376"/>
      <c r="GQA16" s="376"/>
      <c r="GQB16" s="376"/>
      <c r="GQC16" s="376"/>
      <c r="GQD16" s="376"/>
      <c r="GQE16" s="376"/>
      <c r="GQF16" s="376"/>
      <c r="GQG16" s="376"/>
      <c r="GQH16" s="376"/>
      <c r="GQI16" s="376"/>
      <c r="GQJ16" s="376"/>
      <c r="GQK16" s="376"/>
      <c r="GQL16" s="376"/>
      <c r="GQM16" s="376"/>
      <c r="GQN16" s="376"/>
      <c r="GQO16" s="376"/>
      <c r="GQP16" s="376"/>
      <c r="GQQ16" s="376"/>
      <c r="GQR16" s="376"/>
      <c r="GQS16" s="376"/>
      <c r="GQT16" s="376"/>
      <c r="GQU16" s="376"/>
      <c r="GQV16" s="376"/>
      <c r="GQW16" s="376"/>
      <c r="GQX16" s="376"/>
      <c r="GQY16" s="376"/>
      <c r="GQZ16" s="376"/>
      <c r="GRA16" s="376"/>
      <c r="GRB16" s="376"/>
      <c r="GRC16" s="376"/>
      <c r="GRD16" s="376"/>
      <c r="GRE16" s="376"/>
      <c r="GRF16" s="376"/>
      <c r="GRG16" s="376"/>
      <c r="GRH16" s="376"/>
      <c r="GRI16" s="376"/>
      <c r="GRJ16" s="376"/>
      <c r="GRK16" s="376"/>
      <c r="GRL16" s="376"/>
      <c r="GRM16" s="376"/>
      <c r="GRN16" s="376"/>
      <c r="GRO16" s="376"/>
      <c r="GRP16" s="376"/>
      <c r="GRQ16" s="376"/>
      <c r="GRR16" s="376"/>
      <c r="GRS16" s="376"/>
      <c r="GRT16" s="376"/>
      <c r="GRU16" s="376"/>
      <c r="GRV16" s="376"/>
      <c r="GRW16" s="376"/>
      <c r="GRX16" s="376"/>
      <c r="GRY16" s="376"/>
      <c r="GRZ16" s="376"/>
      <c r="GSA16" s="376"/>
      <c r="GSB16" s="376"/>
      <c r="GSC16" s="376"/>
      <c r="GSD16" s="376"/>
      <c r="GSE16" s="376"/>
      <c r="GSF16" s="376"/>
      <c r="GSG16" s="376"/>
      <c r="GSH16" s="376"/>
      <c r="GSI16" s="376"/>
      <c r="GSJ16" s="376"/>
      <c r="GSK16" s="376"/>
      <c r="GSL16" s="376"/>
      <c r="GSM16" s="376"/>
      <c r="GSN16" s="376"/>
      <c r="GSO16" s="376"/>
      <c r="GSP16" s="376"/>
      <c r="GSQ16" s="376"/>
      <c r="GSR16" s="376"/>
      <c r="GSS16" s="376"/>
      <c r="GST16" s="376"/>
      <c r="GSU16" s="376"/>
      <c r="GSV16" s="376"/>
      <c r="GSW16" s="376"/>
      <c r="GSX16" s="376"/>
      <c r="GSY16" s="376"/>
      <c r="GSZ16" s="376"/>
      <c r="GTA16" s="376"/>
      <c r="GTB16" s="376"/>
      <c r="GTC16" s="376"/>
      <c r="GTD16" s="376"/>
      <c r="GTE16" s="376"/>
      <c r="GTF16" s="376"/>
      <c r="GTG16" s="376"/>
      <c r="GTH16" s="376"/>
      <c r="GTI16" s="376"/>
      <c r="GTJ16" s="376"/>
      <c r="GTK16" s="376"/>
      <c r="GTL16" s="376"/>
      <c r="GTM16" s="376"/>
      <c r="GTN16" s="376"/>
      <c r="GTO16" s="376"/>
      <c r="GTP16" s="376"/>
      <c r="GTQ16" s="376"/>
      <c r="GTR16" s="376"/>
      <c r="GTS16" s="376"/>
      <c r="GTT16" s="376"/>
      <c r="GTU16" s="376"/>
      <c r="GTV16" s="376"/>
      <c r="GTW16" s="376"/>
      <c r="GTX16" s="376"/>
      <c r="GTY16" s="376"/>
      <c r="GTZ16" s="376"/>
      <c r="GUA16" s="376"/>
      <c r="GUB16" s="376"/>
      <c r="GUC16" s="376"/>
      <c r="GUD16" s="376"/>
      <c r="GUE16" s="376"/>
      <c r="GUF16" s="376"/>
      <c r="GUG16" s="376"/>
      <c r="GUH16" s="376"/>
      <c r="GUI16" s="376"/>
      <c r="GUJ16" s="376"/>
      <c r="GUK16" s="376"/>
      <c r="GUL16" s="376"/>
      <c r="GUM16" s="376"/>
      <c r="GUN16" s="376"/>
      <c r="GUO16" s="376"/>
      <c r="GUP16" s="376"/>
      <c r="GUQ16" s="376"/>
      <c r="GUR16" s="376"/>
      <c r="GUS16" s="376"/>
      <c r="GUT16" s="376"/>
      <c r="GUU16" s="376"/>
      <c r="GUV16" s="376"/>
      <c r="GUW16" s="376"/>
      <c r="GUX16" s="376"/>
      <c r="GUY16" s="376"/>
      <c r="GUZ16" s="376"/>
      <c r="GVA16" s="376"/>
      <c r="GVB16" s="376"/>
      <c r="GVC16" s="376"/>
      <c r="GVD16" s="376"/>
      <c r="GVE16" s="376"/>
      <c r="GVF16" s="376"/>
      <c r="GVG16" s="376"/>
      <c r="GVH16" s="376"/>
      <c r="GVI16" s="376"/>
      <c r="GVJ16" s="376"/>
      <c r="GVK16" s="376"/>
      <c r="GVL16" s="376"/>
      <c r="GVM16" s="376"/>
      <c r="GVN16" s="376"/>
      <c r="GVO16" s="376"/>
      <c r="GVP16" s="376"/>
      <c r="GVQ16" s="376"/>
      <c r="GVR16" s="376"/>
      <c r="GVS16" s="376"/>
      <c r="GVT16" s="376"/>
      <c r="GVU16" s="376"/>
      <c r="GVV16" s="376"/>
      <c r="GVW16" s="376"/>
      <c r="GVX16" s="376"/>
      <c r="GVY16" s="376"/>
      <c r="GVZ16" s="376"/>
      <c r="GWA16" s="376"/>
      <c r="GWB16" s="376"/>
      <c r="GWC16" s="376"/>
      <c r="GWD16" s="376"/>
      <c r="GWE16" s="376"/>
      <c r="GWF16" s="376"/>
      <c r="GWG16" s="376"/>
      <c r="GWH16" s="376"/>
      <c r="GWI16" s="376"/>
      <c r="GWJ16" s="376"/>
      <c r="GWK16" s="376"/>
      <c r="GWL16" s="376"/>
      <c r="GWM16" s="376"/>
      <c r="GWN16" s="376"/>
      <c r="GWO16" s="376"/>
      <c r="GWP16" s="376"/>
      <c r="GWQ16" s="376"/>
      <c r="GWR16" s="376"/>
      <c r="GWS16" s="376"/>
      <c r="GWT16" s="376"/>
      <c r="GWU16" s="376"/>
      <c r="GWV16" s="376"/>
      <c r="GWW16" s="376"/>
      <c r="GWX16" s="376"/>
      <c r="GWY16" s="376"/>
      <c r="GWZ16" s="376"/>
      <c r="GXA16" s="376"/>
      <c r="GXB16" s="376"/>
      <c r="GXC16" s="376"/>
      <c r="GXD16" s="376"/>
      <c r="GXE16" s="376"/>
      <c r="GXF16" s="376"/>
      <c r="GXG16" s="376"/>
      <c r="GXH16" s="376"/>
      <c r="GXI16" s="376"/>
      <c r="GXJ16" s="376"/>
      <c r="GXK16" s="376"/>
      <c r="GXL16" s="376"/>
      <c r="GXM16" s="376"/>
      <c r="GXN16" s="376"/>
      <c r="GXO16" s="376"/>
      <c r="GXP16" s="376"/>
      <c r="GXQ16" s="376"/>
      <c r="GXR16" s="376"/>
      <c r="GXS16" s="376"/>
      <c r="GXT16" s="376"/>
      <c r="GXU16" s="376"/>
      <c r="GXV16" s="376"/>
      <c r="GXW16" s="376"/>
      <c r="GXX16" s="376"/>
      <c r="GXY16" s="376"/>
      <c r="GXZ16" s="376"/>
      <c r="GYA16" s="376"/>
      <c r="GYB16" s="376"/>
      <c r="GYC16" s="376"/>
      <c r="GYD16" s="376"/>
      <c r="GYE16" s="376"/>
      <c r="GYF16" s="376"/>
      <c r="GYG16" s="376"/>
      <c r="GYH16" s="376"/>
    </row>
    <row r="17" spans="1:5390" x14ac:dyDescent="0.2">
      <c r="A17" s="219">
        <v>2.1</v>
      </c>
      <c r="B17" t="s">
        <v>236</v>
      </c>
      <c r="C17" s="220" t="s">
        <v>231</v>
      </c>
      <c r="D17" s="241">
        <f>AVERAGE(G17:K17)</f>
        <v>219609.27801711479</v>
      </c>
      <c r="E17" s="236">
        <f>AVERAGE(G17:AX17)</f>
        <v>253382.41184138943</v>
      </c>
      <c r="F17" s="312"/>
      <c r="G17" s="117">
        <v>304170.60478306346</v>
      </c>
      <c r="H17" s="117">
        <v>5322.3210622264414</v>
      </c>
      <c r="I17" s="117">
        <v>121965.52497018875</v>
      </c>
      <c r="J17" s="117">
        <v>277558.40757421276</v>
      </c>
      <c r="K17" s="117">
        <v>389029.5316958825</v>
      </c>
      <c r="L17" s="117">
        <v>782188.2001811472</v>
      </c>
      <c r="M17" s="117">
        <v>422735.17552108614</v>
      </c>
      <c r="N17" s="117">
        <v>328384.37430431688</v>
      </c>
      <c r="O17" s="117">
        <v>384633.72602739726</v>
      </c>
      <c r="P17" s="117">
        <v>55717.654320987655</v>
      </c>
      <c r="Q17" s="117">
        <v>720005.86459608492</v>
      </c>
      <c r="R17" s="117">
        <v>1464667.7617264534</v>
      </c>
      <c r="S17" s="117">
        <v>458103.14206568513</v>
      </c>
      <c r="T17" s="117">
        <v>19004.282623393425</v>
      </c>
      <c r="U17" s="117"/>
      <c r="V17" s="117">
        <v>97670.703125</v>
      </c>
      <c r="W17" s="117"/>
      <c r="X17" s="117">
        <v>2867.1972210994486</v>
      </c>
      <c r="Y17" s="117">
        <v>57165.454545454544</v>
      </c>
      <c r="Z17" s="117"/>
      <c r="AA17" s="117">
        <v>18195.011281417563</v>
      </c>
      <c r="AB17" s="117">
        <v>443686.44937052508</v>
      </c>
      <c r="AC17" s="116"/>
      <c r="AD17" s="116"/>
      <c r="AE17" s="116"/>
      <c r="AF17" s="116">
        <v>29328.628230616301</v>
      </c>
      <c r="AG17" s="116">
        <v>12498.810811938956</v>
      </c>
      <c r="AH17" s="116">
        <v>304904.54545454541</v>
      </c>
      <c r="AI17" s="117"/>
      <c r="AJ17" s="117"/>
      <c r="AK17" s="117">
        <v>177102.79214064116</v>
      </c>
      <c r="AL17" s="116"/>
      <c r="AM17" s="116"/>
      <c r="AN17" s="116">
        <v>38156.802360977548</v>
      </c>
      <c r="AO17" s="116"/>
      <c r="AP17" s="116">
        <v>1869.9482619712544</v>
      </c>
      <c r="AQ17" s="116">
        <v>103555.72266674388</v>
      </c>
      <c r="AR17" s="116">
        <v>73972.638396244976</v>
      </c>
      <c r="AS17" s="116"/>
      <c r="AT17" s="116"/>
      <c r="AU17" s="116"/>
      <c r="AV17" s="116">
        <v>246.25623960066557</v>
      </c>
      <c r="AW17" s="116"/>
      <c r="AX17" s="115"/>
      <c r="AY17" s="292"/>
      <c r="AZ17" s="292"/>
      <c r="BA17" s="292"/>
    </row>
    <row r="18" spans="1:5390" x14ac:dyDescent="0.2">
      <c r="A18" s="219">
        <v>2.2000000000000002</v>
      </c>
      <c r="B18" t="s">
        <v>237</v>
      </c>
      <c r="C18" s="220" t="s">
        <v>218</v>
      </c>
      <c r="D18" s="241">
        <f t="shared" ref="D18:D27" si="2">AVERAGE(G18:K18)</f>
        <v>33.336714806936442</v>
      </c>
      <c r="E18" s="236">
        <f t="shared" ref="E18:E27" si="3">AVERAGE(G18:AX18)</f>
        <v>23.54966604531818</v>
      </c>
      <c r="F18" s="312"/>
      <c r="G18" s="117">
        <v>63.758306014598041</v>
      </c>
      <c r="H18" s="117">
        <v>35.308945336936013</v>
      </c>
      <c r="I18" s="117">
        <v>25.308132509164114</v>
      </c>
      <c r="J18" s="117">
        <v>19.889421033177051</v>
      </c>
      <c r="K18" s="117">
        <v>22.418769140807008</v>
      </c>
      <c r="L18" s="117">
        <v>82.083521677862905</v>
      </c>
      <c r="M18" s="117">
        <v>19.404138508559203</v>
      </c>
      <c r="N18" s="117">
        <v>11.847940212760257</v>
      </c>
      <c r="O18" s="117">
        <v>52.311147500000004</v>
      </c>
      <c r="P18" s="117">
        <v>44.217394553263325</v>
      </c>
      <c r="Q18" s="117">
        <v>71.301711357764404</v>
      </c>
      <c r="R18" s="117">
        <v>43.095102192689311</v>
      </c>
      <c r="S18" s="117">
        <v>57.56643020577522</v>
      </c>
      <c r="T18" s="117">
        <v>7.5423007482391782</v>
      </c>
      <c r="U18" s="117">
        <v>5.7192467523990125</v>
      </c>
      <c r="V18" s="117">
        <v>31.559765192470529</v>
      </c>
      <c r="W18" s="117">
        <v>14.669526479319806</v>
      </c>
      <c r="X18" s="117">
        <v>9.6916435832710714</v>
      </c>
      <c r="Y18" s="117">
        <v>11.339542105052773</v>
      </c>
      <c r="Z18" s="117">
        <v>4.1830785599084752</v>
      </c>
      <c r="AA18" s="117">
        <v>14.729277168453173</v>
      </c>
      <c r="AB18" s="117">
        <v>56.367920657006309</v>
      </c>
      <c r="AC18" s="116">
        <v>10.323132735426009</v>
      </c>
      <c r="AD18" s="116">
        <v>33.942453323136029</v>
      </c>
      <c r="AE18" s="116">
        <v>35.722501395868228</v>
      </c>
      <c r="AF18" s="116">
        <v>16.335766918429002</v>
      </c>
      <c r="AG18" s="116">
        <v>3.662840161369723</v>
      </c>
      <c r="AH18" s="116">
        <v>11.41371076923077</v>
      </c>
      <c r="AI18" s="117">
        <v>8.0822634318168269</v>
      </c>
      <c r="AJ18" s="117">
        <v>2.6992237256386735</v>
      </c>
      <c r="AK18" s="117">
        <v>4.2117994874944404</v>
      </c>
      <c r="AL18" s="116">
        <v>19.137820367742343</v>
      </c>
      <c r="AM18" s="116">
        <v>2.8208231119051486</v>
      </c>
      <c r="AN18" s="116">
        <v>13.2466219363659</v>
      </c>
      <c r="AO18" s="116">
        <v>14.720348972497968</v>
      </c>
      <c r="AP18" s="116">
        <v>9.3048701924066766</v>
      </c>
      <c r="AQ18" s="116">
        <v>13.373031707810478</v>
      </c>
      <c r="AR18" s="116">
        <v>9.0823893075894855</v>
      </c>
      <c r="AS18" s="116">
        <v>22.228229450834128</v>
      </c>
      <c r="AT18" s="116">
        <v>6.6446363125124357</v>
      </c>
      <c r="AU18" s="116">
        <v>40.421983934318916</v>
      </c>
      <c r="AV18" s="116">
        <v>43.845808149069221</v>
      </c>
      <c r="AW18" s="116">
        <v>6.4217488849661368</v>
      </c>
      <c r="AX18" s="117">
        <v>4.2300402280938689</v>
      </c>
      <c r="AY18" s="292"/>
      <c r="AZ18" s="292"/>
      <c r="BA18" s="292"/>
    </row>
    <row r="19" spans="1:5390" x14ac:dyDescent="0.2">
      <c r="A19" s="219">
        <v>2.2999999999999998</v>
      </c>
      <c r="B19" t="s">
        <v>238</v>
      </c>
      <c r="C19" s="220" t="s">
        <v>811</v>
      </c>
      <c r="D19" s="241">
        <f t="shared" si="2"/>
        <v>40.99698155834308</v>
      </c>
      <c r="E19" s="236">
        <f t="shared" si="3"/>
        <v>128.33109929438876</v>
      </c>
      <c r="F19" s="312"/>
      <c r="G19" s="117"/>
      <c r="H19" s="117">
        <v>77.261075965931724</v>
      </c>
      <c r="I19" s="117">
        <v>11.526713310320201</v>
      </c>
      <c r="J19" s="117">
        <v>10.761092923409434</v>
      </c>
      <c r="K19" s="117">
        <v>64.439044033710942</v>
      </c>
      <c r="L19" s="117">
        <v>1029.8211511242805</v>
      </c>
      <c r="M19" s="117"/>
      <c r="N19" s="117">
        <v>567.13292908725111</v>
      </c>
      <c r="O19" s="117"/>
      <c r="P19" s="117">
        <v>7.1361728395061732</v>
      </c>
      <c r="Q19" s="117"/>
      <c r="R19" s="117">
        <v>257.1129152282117</v>
      </c>
      <c r="S19" s="117">
        <v>1.7538544666236267</v>
      </c>
      <c r="T19" s="117">
        <v>87.850624061669365</v>
      </c>
      <c r="U19" s="117">
        <v>6.0929731995185312</v>
      </c>
      <c r="V19" s="117">
        <v>50.2</v>
      </c>
      <c r="W19" s="117">
        <v>19.375103929941101</v>
      </c>
      <c r="X19" s="117">
        <v>3.2570271860825764</v>
      </c>
      <c r="Y19" s="117"/>
      <c r="Z19" s="117">
        <v>1.56</v>
      </c>
      <c r="AA19" s="117"/>
      <c r="AB19" s="117">
        <v>19.969000000000001</v>
      </c>
      <c r="AC19" s="116">
        <v>8.6642563636363636</v>
      </c>
      <c r="AD19" s="116"/>
      <c r="AE19" s="116">
        <v>643.34385964912281</v>
      </c>
      <c r="AF19" s="116">
        <v>5.3714824630541873</v>
      </c>
      <c r="AG19" s="116">
        <v>3.7929917203860999</v>
      </c>
      <c r="AH19" s="116">
        <v>9.5846666666666671</v>
      </c>
      <c r="AI19" s="117">
        <v>33.729061417901356</v>
      </c>
      <c r="AJ19" s="117">
        <v>6.6225213334677244</v>
      </c>
      <c r="AK19" s="117">
        <v>21.987500000000001</v>
      </c>
      <c r="AL19" s="116">
        <v>15.167692519244719</v>
      </c>
      <c r="AM19" s="116">
        <v>7.82</v>
      </c>
      <c r="AN19" s="116">
        <v>9.6891906458498323</v>
      </c>
      <c r="AO19" s="116">
        <v>7.0761600000000007</v>
      </c>
      <c r="AP19" s="116">
        <v>151.6554683992801</v>
      </c>
      <c r="AQ19" s="116">
        <v>10.616916305291149</v>
      </c>
      <c r="AR19" s="116">
        <v>1.7204764405048247</v>
      </c>
      <c r="AS19" s="116"/>
      <c r="AT19" s="116"/>
      <c r="AU19" s="116">
        <v>268.88338333333331</v>
      </c>
      <c r="AV19" s="116">
        <v>16.706873406267992</v>
      </c>
      <c r="AW19" s="116">
        <v>6.0977702561157319</v>
      </c>
      <c r="AX19" s="117">
        <v>1047.8085270270271</v>
      </c>
      <c r="AY19" s="292"/>
      <c r="AZ19" s="292"/>
      <c r="BA19" s="292"/>
    </row>
    <row r="20" spans="1:5390" x14ac:dyDescent="0.2">
      <c r="A20" s="219">
        <v>2.4</v>
      </c>
      <c r="B20" t="s">
        <v>239</v>
      </c>
      <c r="C20" s="220" t="s">
        <v>231</v>
      </c>
      <c r="D20" s="241">
        <f t="shared" si="2"/>
        <v>1160318.1692547745</v>
      </c>
      <c r="E20" s="236">
        <f t="shared" si="3"/>
        <v>638834.46554360399</v>
      </c>
      <c r="F20" s="312"/>
      <c r="G20" s="117">
        <v>1558515.3334137569</v>
      </c>
      <c r="H20" s="117">
        <v>381300.33062997903</v>
      </c>
      <c r="I20" s="117">
        <v>1352705.2405323468</v>
      </c>
      <c r="J20" s="117">
        <v>1008544.3253219101</v>
      </c>
      <c r="K20" s="117">
        <v>1500525.6163758792</v>
      </c>
      <c r="L20" s="117">
        <v>2479458.6529774219</v>
      </c>
      <c r="M20" s="117">
        <v>1117203.5427081187</v>
      </c>
      <c r="N20" s="117">
        <v>536394.55615876708</v>
      </c>
      <c r="O20" s="117">
        <v>859338.62328767136</v>
      </c>
      <c r="P20" s="117">
        <v>486507.33333333331</v>
      </c>
      <c r="Q20" s="117">
        <v>617781.26754225767</v>
      </c>
      <c r="R20" s="117">
        <v>1461935.9331392702</v>
      </c>
      <c r="S20" s="117">
        <v>443219.30133314116</v>
      </c>
      <c r="T20" s="117">
        <v>385605.16576700885</v>
      </c>
      <c r="U20" s="117">
        <v>51545.717733627251</v>
      </c>
      <c r="V20" s="117">
        <v>386403.125</v>
      </c>
      <c r="W20" s="117">
        <v>818087.33982371772</v>
      </c>
      <c r="X20" s="117">
        <v>409559.52548764262</v>
      </c>
      <c r="Y20" s="117">
        <v>116592.03727272725</v>
      </c>
      <c r="Z20" s="117">
        <v>127720.48120303915</v>
      </c>
      <c r="AA20" s="117">
        <v>411792.30647911504</v>
      </c>
      <c r="AB20" s="117">
        <v>3199770.5195256257</v>
      </c>
      <c r="AC20" s="116">
        <v>68681.166666666672</v>
      </c>
      <c r="AD20" s="116">
        <v>364000.31925854995</v>
      </c>
      <c r="AE20" s="116">
        <v>70138.15789473684</v>
      </c>
      <c r="AF20" s="116">
        <v>76177.816103379708</v>
      </c>
      <c r="AG20" s="116">
        <v>625670.64801015053</v>
      </c>
      <c r="AH20" s="116">
        <v>824361.59090909082</v>
      </c>
      <c r="AI20" s="117">
        <v>60164.201386672306</v>
      </c>
      <c r="AJ20" s="117">
        <v>118035.00596447449</v>
      </c>
      <c r="AK20" s="117">
        <v>185868.45915201656</v>
      </c>
      <c r="AL20" s="116">
        <v>226583.17312295883</v>
      </c>
      <c r="AM20" s="116">
        <v>304885.56558500911</v>
      </c>
      <c r="AN20" s="116">
        <v>415154.45674726751</v>
      </c>
      <c r="AO20" s="116">
        <v>653683.4615384615</v>
      </c>
      <c r="AP20" s="116">
        <v>883196.90370359342</v>
      </c>
      <c r="AQ20" s="116">
        <v>1136643.725733456</v>
      </c>
      <c r="AR20" s="116">
        <v>887602.34292045783</v>
      </c>
      <c r="AS20" s="116">
        <v>318729.23499636422</v>
      </c>
      <c r="AT20" s="116">
        <v>92252.297891632508</v>
      </c>
      <c r="AU20" s="116">
        <v>127798.99456521738</v>
      </c>
      <c r="AV20" s="116">
        <v>324084.32612312812</v>
      </c>
      <c r="AW20" s="116">
        <v>357720.18128859496</v>
      </c>
      <c r="AX20" s="117">
        <v>276778.17931034486</v>
      </c>
      <c r="AY20" s="292"/>
      <c r="AZ20" s="292"/>
      <c r="BA20" s="292"/>
    </row>
    <row r="21" spans="1:5390" x14ac:dyDescent="0.2">
      <c r="A21" s="219">
        <v>2.5</v>
      </c>
      <c r="B21" t="s">
        <v>240</v>
      </c>
      <c r="C21" s="220" t="s">
        <v>811</v>
      </c>
      <c r="D21" s="241">
        <f t="shared" si="2"/>
        <v>129.38707588410074</v>
      </c>
      <c r="E21" s="236">
        <f t="shared" si="3"/>
        <v>60.792823392216206</v>
      </c>
      <c r="F21" s="312"/>
      <c r="G21" s="117">
        <v>222.72756228010431</v>
      </c>
      <c r="H21" s="117">
        <v>91.664274308124078</v>
      </c>
      <c r="I21" s="117">
        <v>101.61323424792029</v>
      </c>
      <c r="J21" s="117">
        <v>95.961327621961473</v>
      </c>
      <c r="K21" s="117">
        <v>134.96898096239369</v>
      </c>
      <c r="L21" s="117">
        <v>290.32862413184779</v>
      </c>
      <c r="M21" s="117">
        <v>89.377986475872362</v>
      </c>
      <c r="N21" s="117">
        <v>56.115792206863027</v>
      </c>
      <c r="O21" s="117">
        <v>121.70585882597906</v>
      </c>
      <c r="P21" s="117">
        <v>68.65581082297858</v>
      </c>
      <c r="Q21" s="117">
        <v>83.400156937886649</v>
      </c>
      <c r="R21" s="117">
        <v>219.19582632023375</v>
      </c>
      <c r="S21" s="117">
        <v>44.884735318304614</v>
      </c>
      <c r="T21" s="117">
        <v>24.398048424077981</v>
      </c>
      <c r="U21" s="117">
        <v>18.775396880428005</v>
      </c>
      <c r="V21" s="117">
        <v>96.03649635036497</v>
      </c>
      <c r="W21" s="117">
        <v>45.436191707876176</v>
      </c>
      <c r="X21" s="117">
        <v>34.665896416666072</v>
      </c>
      <c r="Y21" s="117">
        <v>14.027320127504554</v>
      </c>
      <c r="Z21" s="117">
        <v>20.850697114409204</v>
      </c>
      <c r="AA21" s="117">
        <v>19.485096076320893</v>
      </c>
      <c r="AB21" s="117">
        <v>84.44379040312387</v>
      </c>
      <c r="AC21" s="116">
        <v>20.665258595943836</v>
      </c>
      <c r="AD21" s="116">
        <v>16.376610793487892</v>
      </c>
      <c r="AE21" s="116">
        <v>30.344444444444445</v>
      </c>
      <c r="AF21" s="116">
        <v>29.975269898391193</v>
      </c>
      <c r="AG21" s="116">
        <v>23.450793316237053</v>
      </c>
      <c r="AH21" s="116">
        <v>48.031073497465606</v>
      </c>
      <c r="AI21" s="117">
        <v>16.678841454265136</v>
      </c>
      <c r="AJ21" s="117">
        <v>19.880418778936843</v>
      </c>
      <c r="AK21" s="117">
        <v>97.224567773167365</v>
      </c>
      <c r="AL21" s="116">
        <v>23.327557672595358</v>
      </c>
      <c r="AM21" s="116">
        <v>14.137186368888889</v>
      </c>
      <c r="AN21" s="116">
        <v>40.091304533159622</v>
      </c>
      <c r="AO21" s="116">
        <v>43.686070405845761</v>
      </c>
      <c r="AP21" s="116">
        <v>17.102023865693557</v>
      </c>
      <c r="AQ21" s="116">
        <v>43.153907512370346</v>
      </c>
      <c r="AR21" s="116">
        <v>40.609880595210377</v>
      </c>
      <c r="AS21" s="116">
        <v>36.069136666822494</v>
      </c>
      <c r="AT21" s="116">
        <v>21.783264070740497</v>
      </c>
      <c r="AU21" s="116">
        <v>25.077425582848136</v>
      </c>
      <c r="AV21" s="116">
        <v>46.947431967589054</v>
      </c>
      <c r="AW21" s="116">
        <v>24.418588252167737</v>
      </c>
      <c r="AX21" s="117">
        <v>17.13406925</v>
      </c>
      <c r="AY21" s="292"/>
      <c r="AZ21" s="292"/>
      <c r="BA21" s="292"/>
    </row>
    <row r="22" spans="1:5390" x14ac:dyDescent="0.2">
      <c r="A22" s="219">
        <v>2.6</v>
      </c>
      <c r="B22" t="s">
        <v>241</v>
      </c>
      <c r="C22" s="220" t="s">
        <v>811</v>
      </c>
      <c r="D22" s="241">
        <f t="shared" si="2"/>
        <v>4364.774723718152</v>
      </c>
      <c r="E22" s="236">
        <f t="shared" si="3"/>
        <v>2110.4110121735062</v>
      </c>
      <c r="F22" s="312"/>
      <c r="G22" s="117">
        <v>4087.9867932537277</v>
      </c>
      <c r="H22" s="117">
        <v>1970.1733731581903</v>
      </c>
      <c r="I22" s="117">
        <v>5347.9618794496837</v>
      </c>
      <c r="J22" s="117">
        <v>3843.3226369557556</v>
      </c>
      <c r="K22" s="117">
        <v>6574.4289357734033</v>
      </c>
      <c r="L22" s="117">
        <v>4017.5442204280193</v>
      </c>
      <c r="M22" s="117">
        <v>3582.7203724013493</v>
      </c>
      <c r="N22" s="117">
        <v>1947.7526290579303</v>
      </c>
      <c r="O22" s="117"/>
      <c r="P22" s="117">
        <v>3051.472992638247</v>
      </c>
      <c r="Q22" s="117"/>
      <c r="R22" s="117">
        <v>1012.5520505708374</v>
      </c>
      <c r="S22" s="117">
        <v>1673.3624233673793</v>
      </c>
      <c r="T22" s="117">
        <v>1983.3340252719599</v>
      </c>
      <c r="U22" s="117">
        <v>2415.2392887838332</v>
      </c>
      <c r="V22" s="117"/>
      <c r="W22" s="117">
        <v>2155.4661858222607</v>
      </c>
      <c r="X22" s="117">
        <v>978.35394819368867</v>
      </c>
      <c r="Y22" s="117">
        <v>1158.130903235251</v>
      </c>
      <c r="Z22" s="117">
        <v>1255.7345474560775</v>
      </c>
      <c r="AA22" s="117">
        <v>1145.7554399666258</v>
      </c>
      <c r="AB22" s="117">
        <v>1886.3170082030683</v>
      </c>
      <c r="AC22" s="116">
        <v>1489.7364493670884</v>
      </c>
      <c r="AD22" s="116"/>
      <c r="AE22" s="116">
        <v>1784.0649629629629</v>
      </c>
      <c r="AF22" s="116">
        <v>1042.1306409086301</v>
      </c>
      <c r="AG22" s="116"/>
      <c r="AH22" s="116">
        <v>1447.0035503714041</v>
      </c>
      <c r="AI22" s="117">
        <v>1081.2193730859012</v>
      </c>
      <c r="AJ22" s="117"/>
      <c r="AK22" s="117">
        <v>1472.2179009057006</v>
      </c>
      <c r="AL22" s="116">
        <v>1060.7594140104129</v>
      </c>
      <c r="AM22" s="116"/>
      <c r="AN22" s="116">
        <v>4495.94353727219</v>
      </c>
      <c r="AO22" s="116">
        <v>904.51593366452369</v>
      </c>
      <c r="AP22" s="116">
        <v>1740.699012331125</v>
      </c>
      <c r="AQ22" s="116">
        <v>1595.1708377200782</v>
      </c>
      <c r="AR22" s="116">
        <v>1488.6582733466973</v>
      </c>
      <c r="AS22" s="116">
        <v>2890.1434495764715</v>
      </c>
      <c r="AT22" s="116">
        <v>1170.9609599277087</v>
      </c>
      <c r="AU22" s="116">
        <v>1172.1552751452318</v>
      </c>
      <c r="AV22" s="116">
        <v>1462.1907676190474</v>
      </c>
      <c r="AW22" s="116">
        <v>1018.8263436339308</v>
      </c>
      <c r="AX22" s="117">
        <v>681.20111458333326</v>
      </c>
      <c r="AY22" s="292"/>
      <c r="AZ22" s="292"/>
      <c r="BA22" s="292"/>
    </row>
    <row r="23" spans="1:5390" x14ac:dyDescent="0.2">
      <c r="A23" s="219">
        <v>2.7</v>
      </c>
      <c r="B23" t="s">
        <v>242</v>
      </c>
      <c r="C23" s="220" t="s">
        <v>811</v>
      </c>
      <c r="D23" s="241">
        <f t="shared" si="2"/>
        <v>1111.3478318982941</v>
      </c>
      <c r="E23" s="236">
        <f t="shared" si="3"/>
        <v>1073.89785710256</v>
      </c>
      <c r="F23" s="312"/>
      <c r="G23" s="117">
        <v>646.67341097158533</v>
      </c>
      <c r="H23" s="117">
        <v>2159.7472586193867</v>
      </c>
      <c r="I23" s="117"/>
      <c r="J23" s="117">
        <v>664.2758311174473</v>
      </c>
      <c r="K23" s="117">
        <v>974.69482688475705</v>
      </c>
      <c r="L23" s="117">
        <v>2026.1268684225026</v>
      </c>
      <c r="M23" s="117"/>
      <c r="N23" s="117"/>
      <c r="O23" s="117">
        <v>636.83573071294177</v>
      </c>
      <c r="P23" s="117">
        <v>757.56217926536738</v>
      </c>
      <c r="Q23" s="117">
        <v>2778.7484132167961</v>
      </c>
      <c r="R23" s="117">
        <v>2415.512153597957</v>
      </c>
      <c r="S23" s="117">
        <v>605.87382396783289</v>
      </c>
      <c r="T23" s="117">
        <v>441.4305858570691</v>
      </c>
      <c r="U23" s="117"/>
      <c r="V23" s="117">
        <v>2091.8850704225351</v>
      </c>
      <c r="W23" s="117">
        <v>335.03410201153935</v>
      </c>
      <c r="X23" s="117">
        <v>456.20503031855304</v>
      </c>
      <c r="Y23" s="117"/>
      <c r="Z23" s="117"/>
      <c r="AA23" s="117"/>
      <c r="AB23" s="117">
        <v>886.06020594250924</v>
      </c>
      <c r="AC23" s="116"/>
      <c r="AD23" s="116">
        <v>209.08589905015853</v>
      </c>
      <c r="AE23" s="116">
        <v>479.97382978723402</v>
      </c>
      <c r="AF23" s="116">
        <v>774.42211546323495</v>
      </c>
      <c r="AG23" s="116">
        <v>152.07012457791657</v>
      </c>
      <c r="AH23" s="116">
        <v>1215.5142857142857</v>
      </c>
      <c r="AI23" s="117"/>
      <c r="AJ23" s="117">
        <v>537.49070720009911</v>
      </c>
      <c r="AK23" s="117">
        <v>7924.5283018867922</v>
      </c>
      <c r="AL23" s="116">
        <v>806.99163877163926</v>
      </c>
      <c r="AM23" s="116">
        <v>151.14864864864865</v>
      </c>
      <c r="AN23" s="116"/>
      <c r="AO23" s="116">
        <v>395.04610951008647</v>
      </c>
      <c r="AP23" s="116">
        <v>672.75635991482147</v>
      </c>
      <c r="AQ23" s="116">
        <v>505.53029104563234</v>
      </c>
      <c r="AR23" s="116">
        <v>226.25055387717435</v>
      </c>
      <c r="AS23" s="116">
        <v>663.89898856013508</v>
      </c>
      <c r="AT23" s="116">
        <v>52.791364760122484</v>
      </c>
      <c r="AU23" s="116">
        <v>2125.1340978886756</v>
      </c>
      <c r="AV23" s="116">
        <v>313.89434306569348</v>
      </c>
      <c r="AW23" s="116"/>
      <c r="AX23" s="117">
        <v>355.43613333333337</v>
      </c>
      <c r="AY23" s="292"/>
      <c r="AZ23" s="292"/>
      <c r="BA23" s="292"/>
    </row>
    <row r="24" spans="1:5390" x14ac:dyDescent="0.2">
      <c r="A24" s="219">
        <v>2.8</v>
      </c>
      <c r="B24" t="s">
        <v>243</v>
      </c>
      <c r="C24" s="220" t="s">
        <v>231</v>
      </c>
      <c r="D24" s="241">
        <f t="shared" si="2"/>
        <v>911021.04227524565</v>
      </c>
      <c r="E24" s="236">
        <f t="shared" si="3"/>
        <v>631322.65590031922</v>
      </c>
      <c r="F24" s="312"/>
      <c r="G24" s="117">
        <v>1150166.0237911933</v>
      </c>
      <c r="H24" s="117">
        <v>383364.20352768421</v>
      </c>
      <c r="I24" s="117">
        <v>1997655.7969005965</v>
      </c>
      <c r="J24" s="117">
        <v>537453.1215763631</v>
      </c>
      <c r="K24" s="117">
        <v>486466.06558039133</v>
      </c>
      <c r="L24" s="117">
        <v>2811738.9010210079</v>
      </c>
      <c r="M24" s="117">
        <v>935987.60092912707</v>
      </c>
      <c r="N24" s="117">
        <v>736408.96258211997</v>
      </c>
      <c r="O24" s="117">
        <v>1738641.1239726029</v>
      </c>
      <c r="P24" s="117">
        <v>663250.03703703685</v>
      </c>
      <c r="Q24" s="117">
        <v>435663.07454483525</v>
      </c>
      <c r="R24" s="117">
        <v>2575471.1845575557</v>
      </c>
      <c r="S24" s="117">
        <v>723555.24843716179</v>
      </c>
      <c r="T24" s="117">
        <v>91218.750961073485</v>
      </c>
      <c r="U24" s="117">
        <v>70699.763103117919</v>
      </c>
      <c r="V24" s="117">
        <v>918028.984375</v>
      </c>
      <c r="W24" s="117">
        <v>797911.75371763378</v>
      </c>
      <c r="X24" s="117">
        <v>137711.60941147699</v>
      </c>
      <c r="Y24" s="117">
        <v>116701.02727272727</v>
      </c>
      <c r="Z24" s="117">
        <v>62075.31344834304</v>
      </c>
      <c r="AA24" s="117">
        <v>152714.86525895519</v>
      </c>
      <c r="AB24" s="117">
        <v>3210951.5010004221</v>
      </c>
      <c r="AC24" s="116">
        <v>469355.45444444427</v>
      </c>
      <c r="AD24" s="116">
        <v>111631.29473585254</v>
      </c>
      <c r="AE24" s="116">
        <v>918082.23684210528</v>
      </c>
      <c r="AF24" s="116">
        <v>134256.60337972167</v>
      </c>
      <c r="AG24" s="116">
        <v>251637.53075542182</v>
      </c>
      <c r="AH24" s="116">
        <v>592572.72727272718</v>
      </c>
      <c r="AI24" s="117">
        <v>32861.594158306951</v>
      </c>
      <c r="AJ24" s="117">
        <v>67806.392993342917</v>
      </c>
      <c r="AK24" s="117">
        <v>162403.30920372286</v>
      </c>
      <c r="AL24" s="116">
        <v>207668.8252687277</v>
      </c>
      <c r="AM24" s="116">
        <v>39681.101462522849</v>
      </c>
      <c r="AN24" s="116">
        <v>189754.89857606031</v>
      </c>
      <c r="AO24" s="116">
        <v>1663573.8</v>
      </c>
      <c r="AP24" s="116">
        <v>139112.70611745253</v>
      </c>
      <c r="AQ24" s="116">
        <v>444608.84544456453</v>
      </c>
      <c r="AR24" s="116">
        <v>253632.95256383813</v>
      </c>
      <c r="AS24" s="116">
        <v>109325.67198756388</v>
      </c>
      <c r="AT24" s="116">
        <v>52706.498341025741</v>
      </c>
      <c r="AU24" s="116">
        <v>88828.989130434784</v>
      </c>
      <c r="AV24" s="116">
        <v>694298.67886855244</v>
      </c>
      <c r="AW24" s="116">
        <v>233403.25115318206</v>
      </c>
      <c r="AX24" s="117">
        <v>187158.58390804598</v>
      </c>
      <c r="AY24" s="292"/>
      <c r="AZ24" s="292"/>
      <c r="BA24" s="292"/>
    </row>
    <row r="25" spans="1:5390" x14ac:dyDescent="0.2">
      <c r="A25" s="219">
        <v>2.9</v>
      </c>
      <c r="B25" t="s">
        <v>235</v>
      </c>
      <c r="C25" s="220" t="s">
        <v>231</v>
      </c>
      <c r="D25" s="241">
        <f t="shared" si="2"/>
        <v>809376.78467258415</v>
      </c>
      <c r="E25" s="236">
        <f t="shared" si="3"/>
        <v>537618.39431050839</v>
      </c>
      <c r="F25" s="312"/>
      <c r="G25" s="117">
        <v>2780346.1601374028</v>
      </c>
      <c r="H25" s="117">
        <v>571880.49070284935</v>
      </c>
      <c r="I25" s="117">
        <v>335343.46698144876</v>
      </c>
      <c r="J25" s="117">
        <v>142933.56920348239</v>
      </c>
      <c r="K25" s="117">
        <v>216380.23633773753</v>
      </c>
      <c r="L25" s="117">
        <v>781721.03458217718</v>
      </c>
      <c r="M25" s="117">
        <v>249964.56127072079</v>
      </c>
      <c r="N25" s="117">
        <v>135598.86853733007</v>
      </c>
      <c r="O25" s="117">
        <v>461767.88356164377</v>
      </c>
      <c r="P25" s="117">
        <v>51424.691358024691</v>
      </c>
      <c r="Q25" s="117">
        <v>310659.08928773401</v>
      </c>
      <c r="R25" s="117">
        <v>9636374.7611798309</v>
      </c>
      <c r="S25" s="117">
        <v>1205747.6928507844</v>
      </c>
      <c r="T25" s="117">
        <v>4866.1427523052662</v>
      </c>
      <c r="U25" s="117">
        <v>43230.264110043659</v>
      </c>
      <c r="V25" s="117">
        <v>380612.5</v>
      </c>
      <c r="W25" s="117">
        <v>1093484.946441612</v>
      </c>
      <c r="X25" s="117">
        <v>222147.76373336915</v>
      </c>
      <c r="Y25" s="117">
        <v>24848.045454545452</v>
      </c>
      <c r="Z25" s="117">
        <v>14360.377451094922</v>
      </c>
      <c r="AA25" s="117">
        <v>6443.0649216286411</v>
      </c>
      <c r="AB25" s="117">
        <v>2160997.1373403734</v>
      </c>
      <c r="AC25" s="116">
        <v>5555.5555555555557</v>
      </c>
      <c r="AD25" s="116">
        <v>127840.91878434338</v>
      </c>
      <c r="AE25" s="116">
        <v>343585.5263157895</v>
      </c>
      <c r="AF25" s="116">
        <v>22601.391650099402</v>
      </c>
      <c r="AG25" s="116">
        <v>104655.70071427857</v>
      </c>
      <c r="AH25" s="116">
        <v>264766.59090909088</v>
      </c>
      <c r="AI25" s="117">
        <v>3634.0935176000303</v>
      </c>
      <c r="AJ25" s="117">
        <v>1066.651430214074</v>
      </c>
      <c r="AK25" s="117">
        <v>79732.161323681488</v>
      </c>
      <c r="AL25" s="116">
        <v>227288.667587798</v>
      </c>
      <c r="AM25" s="116">
        <v>9329.0676416819006</v>
      </c>
      <c r="AN25" s="116">
        <v>135658.30712075622</v>
      </c>
      <c r="AO25" s="116">
        <v>35160.184615384613</v>
      </c>
      <c r="AP25" s="116">
        <v>130415.24046463506</v>
      </c>
      <c r="AQ25" s="116">
        <v>173693.88287592737</v>
      </c>
      <c r="AR25" s="116">
        <v>56052.851284617485</v>
      </c>
      <c r="AS25" s="116">
        <v>747202.42739803181</v>
      </c>
      <c r="AT25" s="116">
        <v>7404.4553489680156</v>
      </c>
      <c r="AU25" s="116">
        <v>175992.14673913043</v>
      </c>
      <c r="AV25" s="116">
        <v>102910.15973377705</v>
      </c>
      <c r="AW25" s="116">
        <v>45991.038845668467</v>
      </c>
      <c r="AX25" s="117">
        <v>23539.581609195404</v>
      </c>
      <c r="AY25" s="292"/>
      <c r="AZ25" s="292"/>
      <c r="BA25" s="292"/>
    </row>
    <row r="26" spans="1:5390" x14ac:dyDescent="0.2">
      <c r="A26" s="245">
        <v>2.1</v>
      </c>
      <c r="B26" t="s">
        <v>244</v>
      </c>
      <c r="C26" s="220" t="s">
        <v>231</v>
      </c>
      <c r="D26" s="241">
        <f t="shared" si="2"/>
        <v>1040749.9141902855</v>
      </c>
      <c r="E26" s="236">
        <f t="shared" si="3"/>
        <v>652730.01880327857</v>
      </c>
      <c r="F26" s="312"/>
      <c r="G26" s="117">
        <v>2601445.8178445594</v>
      </c>
      <c r="H26" s="117">
        <v>698337.27733459347</v>
      </c>
      <c r="I26" s="117">
        <v>736986.8823648229</v>
      </c>
      <c r="J26" s="117">
        <v>731586.87255668186</v>
      </c>
      <c r="K26" s="117">
        <v>435392.72085076949</v>
      </c>
      <c r="L26" s="117">
        <v>991175.69474272116</v>
      </c>
      <c r="M26" s="117">
        <v>708060.31649688375</v>
      </c>
      <c r="N26" s="117">
        <v>366756.11785826512</v>
      </c>
      <c r="O26" s="117">
        <v>708563.0273972603</v>
      </c>
      <c r="P26" s="117">
        <v>801578.45061728393</v>
      </c>
      <c r="Q26" s="117">
        <v>492113.91269453207</v>
      </c>
      <c r="R26" s="117">
        <v>10704195.038532453</v>
      </c>
      <c r="S26" s="117">
        <v>525199.7347066825</v>
      </c>
      <c r="T26" s="117">
        <v>224221.3824942997</v>
      </c>
      <c r="U26" s="117">
        <v>18306.556502308682</v>
      </c>
      <c r="V26" s="117">
        <v>220580.78125</v>
      </c>
      <c r="W26" s="117">
        <v>277632.38716572733</v>
      </c>
      <c r="X26" s="117">
        <v>58359.228169432768</v>
      </c>
      <c r="Y26" s="117">
        <v>28566.570909090908</v>
      </c>
      <c r="Z26" s="117">
        <v>73385.921375124453</v>
      </c>
      <c r="AA26" s="117">
        <v>60995.422447809651</v>
      </c>
      <c r="AB26" s="117">
        <v>524243.59835717018</v>
      </c>
      <c r="AC26" s="116">
        <v>212583.44444444444</v>
      </c>
      <c r="AD26" s="116">
        <v>138216.60040544745</v>
      </c>
      <c r="AE26" s="116">
        <v>2605829.6710526315</v>
      </c>
      <c r="AF26" s="116">
        <v>100112.29622266401</v>
      </c>
      <c r="AG26" s="116">
        <v>160238.42784772071</v>
      </c>
      <c r="AH26" s="116">
        <v>147925</v>
      </c>
      <c r="AI26" s="117">
        <v>27096.20081068722</v>
      </c>
      <c r="AJ26" s="117">
        <v>22297.540774763576</v>
      </c>
      <c r="AK26" s="117">
        <v>179319.13133402276</v>
      </c>
      <c r="AL26" s="116">
        <v>150343.52423084073</v>
      </c>
      <c r="AM26" s="116">
        <v>50337.122943327238</v>
      </c>
      <c r="AN26" s="116">
        <v>179739.75382953815</v>
      </c>
      <c r="AO26" s="116">
        <v>662708.41538461531</v>
      </c>
      <c r="AP26" s="116">
        <v>228594.36326351218</v>
      </c>
      <c r="AQ26" s="116">
        <v>260882.94649254435</v>
      </c>
      <c r="AR26" s="116">
        <v>275563.88555606769</v>
      </c>
      <c r="AS26" s="116">
        <v>550295.24830720015</v>
      </c>
      <c r="AT26" s="116">
        <v>54143.792324322974</v>
      </c>
      <c r="AU26" s="116">
        <v>159722.53804347824</v>
      </c>
      <c r="AV26" s="116">
        <v>244491.19800332782</v>
      </c>
      <c r="AW26" s="116">
        <v>200552.30765749523</v>
      </c>
      <c r="AX26" s="117">
        <v>121443.70574712644</v>
      </c>
      <c r="AY26" s="292"/>
      <c r="AZ26" s="292"/>
      <c r="BA26" s="292"/>
    </row>
    <row r="27" spans="1:5390" x14ac:dyDescent="0.2">
      <c r="A27" s="219">
        <v>2.11</v>
      </c>
      <c r="B27" t="s">
        <v>245</v>
      </c>
      <c r="C27" s="220" t="s">
        <v>231</v>
      </c>
      <c r="D27" s="241">
        <f t="shared" si="2"/>
        <v>830256.73345414398</v>
      </c>
      <c r="E27" s="236">
        <f t="shared" si="3"/>
        <v>403635.52521534503</v>
      </c>
      <c r="F27" s="312"/>
      <c r="G27" s="117">
        <v>1314197.4253933015</v>
      </c>
      <c r="H27" s="117">
        <v>609830.85781229695</v>
      </c>
      <c r="I27" s="117">
        <v>639196.86832908227</v>
      </c>
      <c r="J27" s="117">
        <v>560895.70003090054</v>
      </c>
      <c r="K27" s="117">
        <v>1027162.8157051387</v>
      </c>
      <c r="L27" s="117">
        <v>5143265.6090968112</v>
      </c>
      <c r="M27" s="117">
        <v>183008.81700713377</v>
      </c>
      <c r="N27" s="117">
        <v>198310.45616743987</v>
      </c>
      <c r="O27" s="117">
        <v>1293811.3561643837</v>
      </c>
      <c r="P27" s="117">
        <v>332646.29629629629</v>
      </c>
      <c r="Q27" s="117">
        <v>877500.5436560415</v>
      </c>
      <c r="R27" s="117">
        <v>875975.77892463224</v>
      </c>
      <c r="S27" s="117">
        <v>337175.66453078238</v>
      </c>
      <c r="T27" s="117">
        <v>54089.056656528541</v>
      </c>
      <c r="U27" s="117">
        <v>83553.429951203478</v>
      </c>
      <c r="V27" s="117">
        <v>241440.4296875</v>
      </c>
      <c r="W27" s="117">
        <v>175356.90541760478</v>
      </c>
      <c r="X27" s="117">
        <v>23477.624769337897</v>
      </c>
      <c r="Y27" s="117">
        <v>48346.463636363631</v>
      </c>
      <c r="Z27" s="117">
        <v>11401.541943499109</v>
      </c>
      <c r="AA27" s="117">
        <v>4522.679278169473</v>
      </c>
      <c r="AB27" s="117">
        <v>2106586.8035175609</v>
      </c>
      <c r="AC27" s="116">
        <v>40960</v>
      </c>
      <c r="AD27" s="116">
        <v>29666.812980625065</v>
      </c>
      <c r="AE27" s="116">
        <v>213815.78947368421</v>
      </c>
      <c r="AF27" s="116">
        <v>83554.970178926436</v>
      </c>
      <c r="AG27" s="116">
        <v>54919.630212737095</v>
      </c>
      <c r="AH27" s="116">
        <v>3605.9090909090905</v>
      </c>
      <c r="AI27" s="117">
        <v>4980.3339512253724</v>
      </c>
      <c r="AJ27" s="117">
        <v>9210.4176820567973</v>
      </c>
      <c r="AK27" s="117">
        <v>62047.569803516031</v>
      </c>
      <c r="AL27" s="116">
        <v>85921.610415111907</v>
      </c>
      <c r="AM27" s="116">
        <v>2742.230347349177</v>
      </c>
      <c r="AN27" s="116">
        <v>45190.28733311432</v>
      </c>
      <c r="AO27" s="116">
        <v>445625.13846153847</v>
      </c>
      <c r="AP27" s="116">
        <v>742.19022106420107</v>
      </c>
      <c r="AQ27" s="116">
        <v>85191.295223533802</v>
      </c>
      <c r="AR27" s="116">
        <v>51487.081291026057</v>
      </c>
      <c r="AS27" s="116">
        <v>48665.001133126985</v>
      </c>
      <c r="AT27" s="116">
        <v>5350.2489771121818</v>
      </c>
      <c r="AU27" s="116">
        <v>50516.103260869568</v>
      </c>
      <c r="AV27" s="116">
        <v>240332.31946755407</v>
      </c>
      <c r="AW27" s="116">
        <v>19519.482779696507</v>
      </c>
      <c r="AX27" s="117">
        <v>34165.563218390809</v>
      </c>
      <c r="AY27" s="292"/>
      <c r="AZ27" s="292"/>
      <c r="BA27" s="292"/>
    </row>
    <row r="28" spans="1:5390" ht="13.5" thickBot="1" x14ac:dyDescent="0.25">
      <c r="A28" s="219"/>
      <c r="C28" s="220"/>
      <c r="D28" s="240"/>
      <c r="E28" s="234"/>
      <c r="G28" s="115"/>
      <c r="H28" s="115"/>
      <c r="I28" s="115"/>
      <c r="J28" s="115"/>
      <c r="K28" s="115"/>
      <c r="L28" s="115"/>
      <c r="M28" s="115"/>
      <c r="N28" s="115"/>
      <c r="O28" s="115"/>
      <c r="P28" s="115"/>
      <c r="Q28" s="115"/>
      <c r="R28" s="115"/>
      <c r="S28" s="115"/>
      <c r="T28" s="115"/>
      <c r="U28" s="115"/>
      <c r="V28" s="115"/>
      <c r="W28" s="115"/>
      <c r="X28" s="115"/>
      <c r="Y28" s="115"/>
      <c r="Z28" s="115"/>
      <c r="AA28" s="115"/>
      <c r="AB28" s="115"/>
      <c r="AC28" s="114"/>
      <c r="AD28" s="114"/>
      <c r="AE28" s="114"/>
      <c r="AF28" s="114"/>
      <c r="AG28" s="114"/>
      <c r="AH28" s="114"/>
      <c r="AI28" s="115"/>
      <c r="AJ28" s="115"/>
      <c r="AK28" s="115"/>
      <c r="AL28" s="114"/>
      <c r="AM28" s="114"/>
      <c r="AN28" s="114"/>
      <c r="AO28" s="114"/>
      <c r="AP28" s="114"/>
      <c r="AQ28" s="114"/>
      <c r="AR28" s="114"/>
      <c r="AS28" s="114"/>
      <c r="AT28" s="114"/>
      <c r="AU28" s="114"/>
      <c r="AV28" s="114"/>
      <c r="AW28" s="114"/>
      <c r="AX28" s="115"/>
    </row>
    <row r="29" spans="1:5390" s="112" customFormat="1" ht="13.5" thickBot="1" x14ac:dyDescent="0.25">
      <c r="A29" s="272"/>
      <c r="B29" s="273" t="s">
        <v>957</v>
      </c>
      <c r="C29" s="272"/>
      <c r="D29" s="262"/>
      <c r="E29" s="263">
        <f>AVERAGE(G29:AX29)</f>
        <v>35288636.071366251</v>
      </c>
      <c r="F29" s="310"/>
      <c r="G29" s="274">
        <v>13947559.77477934</v>
      </c>
      <c r="H29" s="274">
        <v>45346306.998085812</v>
      </c>
      <c r="I29" s="274">
        <v>233097104.39273304</v>
      </c>
      <c r="J29" s="274">
        <v>232071178.9489024</v>
      </c>
      <c r="K29" s="274">
        <v>74370371.023924828</v>
      </c>
      <c r="L29" s="274">
        <v>102807720.60572028</v>
      </c>
      <c r="M29" s="274">
        <v>223975483.32280746</v>
      </c>
      <c r="N29" s="274">
        <v>81330302.244864345</v>
      </c>
      <c r="O29" s="274">
        <v>21869551.641000003</v>
      </c>
      <c r="P29" s="274">
        <v>12846115.060000001</v>
      </c>
      <c r="Q29" s="274">
        <v>12997960.061022837</v>
      </c>
      <c r="R29" s="274">
        <v>40600995.962647296</v>
      </c>
      <c r="S29" s="274">
        <v>27740397.215955608</v>
      </c>
      <c r="T29" s="274">
        <v>15571886.702375285</v>
      </c>
      <c r="U29" s="274">
        <v>4095029.5554598435</v>
      </c>
      <c r="V29" s="274">
        <v>8327440.6500000004</v>
      </c>
      <c r="W29" s="274">
        <v>5729965.8701075884</v>
      </c>
      <c r="X29" s="274">
        <v>2278264.6341553899</v>
      </c>
      <c r="Y29" s="274">
        <v>1946379.2662000002</v>
      </c>
      <c r="Z29" s="274">
        <v>7280967.6296320772</v>
      </c>
      <c r="AA29" s="274">
        <v>9371169.2887113914</v>
      </c>
      <c r="AB29" s="274">
        <v>47466645.663100749</v>
      </c>
      <c r="AC29" s="275">
        <v>2572395.6510000001</v>
      </c>
      <c r="AD29" s="275">
        <v>6957741.8574692421</v>
      </c>
      <c r="AE29" s="275">
        <v>4938913.59</v>
      </c>
      <c r="AF29" s="275">
        <v>16902935.289999999</v>
      </c>
      <c r="AG29" s="275">
        <v>8714599.4957503416</v>
      </c>
      <c r="AH29" s="275">
        <v>37220592</v>
      </c>
      <c r="AI29" s="274">
        <v>5864728.7247121055</v>
      </c>
      <c r="AJ29" s="274">
        <v>5390306.0281540919</v>
      </c>
      <c r="AK29" s="274">
        <v>17635745</v>
      </c>
      <c r="AL29" s="275">
        <v>6132834.1195758618</v>
      </c>
      <c r="AM29" s="275">
        <v>4180702.1616000002</v>
      </c>
      <c r="AN29" s="275">
        <v>8384554.477085704</v>
      </c>
      <c r="AO29" s="275">
        <v>6337653.5599999996</v>
      </c>
      <c r="AP29" s="275">
        <v>24856599.716891531</v>
      </c>
      <c r="AQ29" s="275">
        <v>58724419.668859601</v>
      </c>
      <c r="AR29" s="275">
        <v>38056664.438427933</v>
      </c>
      <c r="AS29" s="275">
        <v>17420665.022231288</v>
      </c>
      <c r="AT29" s="275">
        <v>11215019.073326794</v>
      </c>
      <c r="AU29" s="275">
        <v>6613211.7499999991</v>
      </c>
      <c r="AV29" s="275">
        <v>17098938.039999995</v>
      </c>
      <c r="AW29" s="275">
        <v>12144710.182845084</v>
      </c>
      <c r="AX29" s="274">
        <v>10267260.779999997</v>
      </c>
      <c r="AY29" s="291"/>
      <c r="AZ29" s="291"/>
      <c r="BA29" s="291"/>
      <c r="BB29" s="291"/>
      <c r="BC29" s="291"/>
      <c r="BD29" s="291"/>
      <c r="BE29" s="291"/>
      <c r="BF29" s="291"/>
      <c r="BG29" s="291"/>
      <c r="BH29" s="291"/>
      <c r="BI29" s="291"/>
      <c r="BJ29" s="291"/>
      <c r="BK29" s="291"/>
      <c r="BL29" s="291"/>
      <c r="BM29" s="291"/>
      <c r="BN29" s="291"/>
      <c r="BO29" s="379"/>
      <c r="BP29" s="379"/>
      <c r="BQ29" s="379"/>
      <c r="BR29" s="379"/>
      <c r="BS29" s="379"/>
      <c r="BT29" s="379"/>
      <c r="BU29" s="379"/>
      <c r="BV29" s="379"/>
      <c r="BW29" s="379"/>
      <c r="BX29" s="379"/>
      <c r="BY29" s="379"/>
      <c r="BZ29" s="379"/>
      <c r="CA29" s="379"/>
      <c r="CB29" s="379"/>
      <c r="CC29" s="379"/>
      <c r="CD29" s="379"/>
      <c r="CE29" s="379"/>
      <c r="CF29" s="379"/>
      <c r="CG29" s="379"/>
      <c r="CH29" s="379"/>
      <c r="CI29" s="379"/>
      <c r="CJ29" s="379"/>
      <c r="CK29" s="379"/>
      <c r="CL29" s="379"/>
      <c r="CM29" s="379"/>
      <c r="CN29" s="380"/>
      <c r="CO29" s="380"/>
      <c r="CP29" s="380"/>
      <c r="CQ29" s="380"/>
      <c r="CR29" s="380"/>
      <c r="CS29" s="380"/>
      <c r="CT29" s="380"/>
      <c r="CU29" s="380"/>
      <c r="CV29" s="380"/>
      <c r="CW29" s="380"/>
      <c r="CX29" s="380"/>
      <c r="CY29" s="380"/>
      <c r="CZ29" s="380"/>
      <c r="DA29" s="380"/>
      <c r="DB29" s="380"/>
      <c r="DC29" s="380"/>
      <c r="DD29" s="380"/>
      <c r="DE29" s="380"/>
      <c r="DF29" s="380"/>
      <c r="DG29" s="380"/>
      <c r="DH29" s="380"/>
      <c r="DI29" s="380"/>
      <c r="DJ29" s="380"/>
      <c r="DK29" s="380"/>
      <c r="DL29" s="380"/>
      <c r="DM29" s="380"/>
      <c r="DN29" s="380"/>
      <c r="DO29" s="380"/>
      <c r="DP29" s="380"/>
      <c r="DQ29" s="380"/>
      <c r="DR29" s="380"/>
      <c r="DS29" s="380"/>
      <c r="DT29" s="380"/>
      <c r="DU29" s="380"/>
      <c r="DV29" s="380"/>
      <c r="DW29" s="380"/>
      <c r="DX29" s="380"/>
      <c r="DY29" s="380"/>
      <c r="DZ29" s="380"/>
      <c r="EA29" s="380"/>
      <c r="EB29" s="380"/>
      <c r="EC29" s="380"/>
      <c r="ED29" s="380"/>
      <c r="EE29" s="380"/>
      <c r="EF29" s="380"/>
      <c r="EG29" s="380"/>
      <c r="EH29" s="380"/>
      <c r="EI29" s="380"/>
      <c r="EJ29" s="380"/>
      <c r="EK29" s="380"/>
      <c r="EL29" s="380"/>
      <c r="EM29" s="380"/>
      <c r="EN29" s="380"/>
      <c r="EO29" s="380"/>
      <c r="EP29" s="380"/>
      <c r="EQ29" s="380"/>
      <c r="ER29" s="380"/>
      <c r="ES29" s="380"/>
      <c r="ET29" s="380"/>
      <c r="EU29" s="380"/>
      <c r="EV29" s="380"/>
      <c r="EW29" s="380"/>
      <c r="EX29" s="380"/>
      <c r="EY29" s="380"/>
      <c r="EZ29" s="380"/>
      <c r="FA29" s="380"/>
      <c r="FB29" s="380"/>
      <c r="FC29" s="380"/>
      <c r="FD29" s="380"/>
      <c r="FE29" s="380"/>
      <c r="FF29" s="380"/>
      <c r="FG29" s="380"/>
      <c r="FH29" s="380"/>
      <c r="FI29" s="380"/>
      <c r="FJ29" s="380"/>
      <c r="FK29" s="380"/>
      <c r="FL29" s="380"/>
      <c r="FM29" s="380"/>
      <c r="FN29" s="380"/>
      <c r="FO29" s="380"/>
      <c r="FP29" s="380"/>
      <c r="FQ29" s="380"/>
      <c r="FR29" s="380"/>
      <c r="FS29" s="380"/>
      <c r="FT29" s="380"/>
      <c r="FU29" s="380"/>
      <c r="FV29" s="380"/>
      <c r="FW29" s="380"/>
      <c r="FX29" s="380"/>
      <c r="FY29" s="380"/>
      <c r="FZ29" s="380"/>
      <c r="GA29" s="380"/>
      <c r="GB29" s="380"/>
      <c r="GC29" s="380"/>
      <c r="GD29" s="380"/>
      <c r="GE29" s="380"/>
      <c r="GF29" s="380"/>
      <c r="GG29" s="380"/>
      <c r="GH29" s="380"/>
      <c r="GI29" s="380"/>
      <c r="GJ29" s="380"/>
      <c r="GK29" s="380"/>
      <c r="GL29" s="380"/>
      <c r="GM29" s="380"/>
      <c r="GN29" s="380"/>
      <c r="GO29" s="380"/>
      <c r="GP29" s="380"/>
      <c r="GQ29" s="380"/>
      <c r="GR29" s="380"/>
      <c r="GS29" s="380"/>
      <c r="GT29" s="380"/>
      <c r="GU29" s="380"/>
      <c r="GV29" s="380"/>
      <c r="GW29" s="380"/>
      <c r="GX29" s="380"/>
      <c r="GY29" s="380"/>
      <c r="GZ29" s="380"/>
      <c r="HA29" s="380"/>
      <c r="HB29" s="380"/>
      <c r="HC29" s="380"/>
      <c r="HD29" s="380"/>
      <c r="HE29" s="380"/>
      <c r="HF29" s="380"/>
      <c r="HG29" s="380"/>
      <c r="HH29" s="380"/>
      <c r="HI29" s="380"/>
      <c r="HJ29" s="380"/>
      <c r="HK29" s="380"/>
      <c r="HL29" s="380"/>
      <c r="HM29" s="380"/>
      <c r="HN29" s="380"/>
      <c r="HO29" s="380"/>
      <c r="HP29" s="380"/>
      <c r="HQ29" s="380"/>
      <c r="HR29" s="380"/>
      <c r="HS29" s="380"/>
      <c r="HT29" s="380"/>
      <c r="HU29" s="380"/>
      <c r="HV29" s="380"/>
      <c r="HW29" s="380"/>
      <c r="HX29" s="380"/>
      <c r="HY29" s="380"/>
      <c r="HZ29" s="380"/>
      <c r="IA29" s="380"/>
      <c r="IB29" s="380"/>
      <c r="IC29" s="380"/>
      <c r="ID29" s="380"/>
      <c r="IE29" s="380"/>
      <c r="IF29" s="380"/>
      <c r="IG29" s="380"/>
      <c r="IH29" s="380"/>
      <c r="II29" s="380"/>
      <c r="IJ29" s="380"/>
      <c r="IK29" s="380"/>
      <c r="IL29" s="380"/>
      <c r="IM29" s="380"/>
      <c r="IN29" s="380"/>
      <c r="IO29" s="380"/>
      <c r="IP29" s="380"/>
      <c r="IQ29" s="380"/>
      <c r="IR29" s="380"/>
      <c r="IS29" s="380"/>
      <c r="IT29" s="380"/>
      <c r="IU29" s="380"/>
      <c r="IV29" s="380"/>
      <c r="IW29" s="380"/>
      <c r="IX29" s="380"/>
      <c r="IY29" s="380"/>
      <c r="IZ29" s="380"/>
      <c r="JA29" s="380"/>
      <c r="JB29" s="380"/>
      <c r="JC29" s="380"/>
      <c r="JD29" s="380"/>
      <c r="JE29" s="380"/>
      <c r="JF29" s="380"/>
      <c r="JG29" s="380"/>
      <c r="JH29" s="380"/>
      <c r="JI29" s="380"/>
      <c r="JJ29" s="380"/>
      <c r="JK29" s="380"/>
      <c r="JL29" s="380"/>
      <c r="JM29" s="380"/>
      <c r="JN29" s="380"/>
      <c r="JO29" s="380"/>
      <c r="JP29" s="380"/>
      <c r="JQ29" s="380"/>
      <c r="JR29" s="380"/>
      <c r="JS29" s="380"/>
      <c r="JT29" s="380"/>
      <c r="JU29" s="380"/>
      <c r="JV29" s="380"/>
      <c r="JW29" s="380"/>
      <c r="JX29" s="380"/>
      <c r="JY29" s="380"/>
      <c r="JZ29" s="380"/>
      <c r="KA29" s="380"/>
      <c r="KB29" s="380"/>
      <c r="KC29" s="380"/>
      <c r="KD29" s="380"/>
      <c r="KE29" s="380"/>
      <c r="KF29" s="380"/>
      <c r="KG29" s="380"/>
      <c r="KH29" s="380"/>
      <c r="KI29" s="380"/>
      <c r="KJ29" s="380"/>
      <c r="KK29" s="380"/>
      <c r="KL29" s="380"/>
      <c r="KM29" s="380"/>
      <c r="KN29" s="380"/>
      <c r="KO29" s="380"/>
      <c r="KP29" s="380"/>
      <c r="KQ29" s="380"/>
      <c r="KR29" s="380"/>
      <c r="KS29" s="380"/>
      <c r="KT29" s="380"/>
      <c r="KU29" s="380"/>
      <c r="KV29" s="380"/>
      <c r="KW29" s="380"/>
      <c r="KX29" s="380"/>
      <c r="KY29" s="380"/>
      <c r="KZ29" s="380"/>
      <c r="LA29" s="380"/>
      <c r="LB29" s="380"/>
      <c r="LC29" s="380"/>
      <c r="LD29" s="380"/>
      <c r="LE29" s="380"/>
      <c r="LF29" s="380"/>
      <c r="LG29" s="380"/>
      <c r="LH29" s="380"/>
      <c r="LI29" s="380"/>
      <c r="LJ29" s="380"/>
      <c r="LK29" s="380"/>
      <c r="LL29" s="380"/>
      <c r="LM29" s="380"/>
      <c r="LN29" s="380"/>
      <c r="LO29" s="380"/>
      <c r="LP29" s="380"/>
      <c r="LQ29" s="380"/>
      <c r="LR29" s="380"/>
      <c r="LS29" s="380"/>
      <c r="LT29" s="380"/>
      <c r="LU29" s="380"/>
      <c r="LV29" s="380"/>
      <c r="LW29" s="380"/>
      <c r="LX29" s="380"/>
      <c r="LY29" s="380"/>
      <c r="LZ29" s="380"/>
      <c r="MA29" s="380"/>
      <c r="MB29" s="380"/>
      <c r="MC29" s="380"/>
      <c r="MD29" s="380"/>
      <c r="ME29" s="380"/>
      <c r="MF29" s="380"/>
      <c r="MG29" s="380"/>
      <c r="MH29" s="380"/>
      <c r="MI29" s="380"/>
      <c r="MJ29" s="380"/>
      <c r="MK29" s="380"/>
      <c r="ML29" s="380"/>
      <c r="MM29" s="380"/>
      <c r="MN29" s="380"/>
      <c r="MO29" s="380"/>
      <c r="MP29" s="380"/>
      <c r="MQ29" s="380"/>
      <c r="MR29" s="380"/>
      <c r="MS29" s="380"/>
      <c r="MT29" s="380"/>
      <c r="MU29" s="380"/>
      <c r="MV29" s="380"/>
      <c r="MW29" s="380"/>
      <c r="MX29" s="380"/>
      <c r="MY29" s="380"/>
      <c r="MZ29" s="380"/>
      <c r="NA29" s="380"/>
      <c r="NB29" s="380"/>
      <c r="NC29" s="380"/>
      <c r="ND29" s="380"/>
      <c r="NE29" s="380"/>
      <c r="NF29" s="380"/>
      <c r="NG29" s="380"/>
      <c r="NH29" s="380"/>
      <c r="NI29" s="380"/>
      <c r="NJ29" s="380"/>
      <c r="NK29" s="380"/>
      <c r="NL29" s="380"/>
      <c r="NM29" s="380"/>
      <c r="NN29" s="380"/>
      <c r="NO29" s="380"/>
      <c r="NP29" s="380"/>
      <c r="NQ29" s="380"/>
      <c r="NR29" s="380"/>
      <c r="NS29" s="380"/>
      <c r="NT29" s="380"/>
      <c r="NU29" s="380"/>
      <c r="NV29" s="380"/>
      <c r="NW29" s="380"/>
      <c r="NX29" s="380"/>
      <c r="NY29" s="380"/>
      <c r="NZ29" s="380"/>
      <c r="OA29" s="380"/>
      <c r="OB29" s="380"/>
      <c r="OC29" s="380"/>
      <c r="OD29" s="380"/>
      <c r="OE29" s="380"/>
      <c r="OF29" s="380"/>
      <c r="OG29" s="380"/>
      <c r="OH29" s="380"/>
      <c r="OI29" s="380"/>
      <c r="OJ29" s="380"/>
      <c r="OK29" s="380"/>
      <c r="OL29" s="380"/>
      <c r="OM29" s="380"/>
      <c r="ON29" s="380"/>
      <c r="OO29" s="380"/>
      <c r="OP29" s="380"/>
      <c r="OQ29" s="380"/>
      <c r="OR29" s="380"/>
      <c r="OS29" s="380"/>
      <c r="OT29" s="380"/>
      <c r="OU29" s="380"/>
      <c r="OV29" s="380"/>
      <c r="OW29" s="380"/>
      <c r="OX29" s="380"/>
      <c r="OY29" s="380"/>
      <c r="OZ29" s="380"/>
      <c r="PA29" s="380"/>
      <c r="PB29" s="380"/>
      <c r="PC29" s="380"/>
      <c r="PD29" s="380"/>
      <c r="PE29" s="380"/>
      <c r="PF29" s="380"/>
      <c r="PG29" s="380"/>
      <c r="PH29" s="380"/>
      <c r="PI29" s="380"/>
      <c r="PJ29" s="380"/>
      <c r="PK29" s="380"/>
      <c r="PL29" s="380"/>
      <c r="PM29" s="380"/>
      <c r="PN29" s="380"/>
      <c r="PO29" s="380"/>
      <c r="PP29" s="380"/>
      <c r="PQ29" s="380"/>
      <c r="PR29" s="380"/>
      <c r="PS29" s="380"/>
      <c r="PT29" s="380"/>
      <c r="PU29" s="380"/>
      <c r="PV29" s="380"/>
      <c r="PW29" s="380"/>
      <c r="PX29" s="380"/>
      <c r="PY29" s="380"/>
      <c r="PZ29" s="380"/>
      <c r="QA29" s="380"/>
      <c r="QB29" s="380"/>
      <c r="QC29" s="380"/>
      <c r="QD29" s="380"/>
      <c r="QE29" s="380"/>
      <c r="QF29" s="380"/>
      <c r="QG29" s="380"/>
      <c r="QH29" s="380"/>
      <c r="QI29" s="380"/>
      <c r="QJ29" s="380"/>
      <c r="QK29" s="380"/>
      <c r="QL29" s="380"/>
      <c r="QM29" s="380"/>
      <c r="QN29" s="380"/>
      <c r="QO29" s="380"/>
      <c r="QP29" s="380"/>
      <c r="QQ29" s="380"/>
      <c r="QR29" s="380"/>
      <c r="QS29" s="380"/>
      <c r="QT29" s="380"/>
      <c r="QU29" s="380"/>
      <c r="QV29" s="380"/>
      <c r="QW29" s="380"/>
      <c r="QX29" s="380"/>
      <c r="QY29" s="380"/>
      <c r="QZ29" s="380"/>
      <c r="RA29" s="380"/>
      <c r="RB29" s="380"/>
      <c r="RC29" s="380"/>
      <c r="RD29" s="380"/>
      <c r="RE29" s="380"/>
      <c r="RF29" s="380"/>
      <c r="RG29" s="380"/>
      <c r="RH29" s="380"/>
      <c r="RI29" s="380"/>
      <c r="RJ29" s="380"/>
      <c r="RK29" s="380"/>
      <c r="RL29" s="380"/>
      <c r="RM29" s="380"/>
      <c r="RN29" s="380"/>
      <c r="RO29" s="380"/>
      <c r="RP29" s="380"/>
      <c r="RQ29" s="380"/>
      <c r="RR29" s="380"/>
      <c r="RS29" s="380"/>
      <c r="RT29" s="380"/>
      <c r="RU29" s="380"/>
      <c r="RV29" s="380"/>
      <c r="RW29" s="380"/>
      <c r="RX29" s="380"/>
      <c r="RY29" s="380"/>
      <c r="RZ29" s="380"/>
      <c r="SA29" s="380"/>
      <c r="SB29" s="380"/>
      <c r="SC29" s="380"/>
      <c r="SD29" s="380"/>
      <c r="SE29" s="380"/>
      <c r="SF29" s="380"/>
      <c r="SG29" s="380"/>
      <c r="SH29" s="380"/>
      <c r="SI29" s="380"/>
      <c r="SJ29" s="380"/>
      <c r="SK29" s="380"/>
      <c r="SL29" s="380"/>
      <c r="SM29" s="380"/>
      <c r="SN29" s="380"/>
      <c r="SO29" s="380"/>
      <c r="SP29" s="380"/>
      <c r="SQ29" s="380"/>
      <c r="SR29" s="380"/>
      <c r="SS29" s="380"/>
      <c r="ST29" s="380"/>
      <c r="SU29" s="380"/>
      <c r="SV29" s="380"/>
      <c r="SW29" s="380"/>
      <c r="SX29" s="380"/>
      <c r="SY29" s="380"/>
      <c r="SZ29" s="380"/>
      <c r="TA29" s="380"/>
      <c r="TB29" s="380"/>
      <c r="TC29" s="380"/>
      <c r="TD29" s="380"/>
      <c r="TE29" s="380"/>
      <c r="TF29" s="380"/>
      <c r="TG29" s="380"/>
      <c r="TH29" s="380"/>
      <c r="TI29" s="380"/>
      <c r="TJ29" s="380"/>
      <c r="TK29" s="380"/>
      <c r="TL29" s="380"/>
      <c r="TM29" s="380"/>
      <c r="TN29" s="380"/>
      <c r="TO29" s="380"/>
      <c r="TP29" s="380"/>
      <c r="TQ29" s="380"/>
      <c r="TR29" s="380"/>
      <c r="TS29" s="380"/>
      <c r="TT29" s="380"/>
      <c r="TU29" s="380"/>
      <c r="TV29" s="380"/>
      <c r="TW29" s="380"/>
      <c r="TX29" s="380"/>
      <c r="TY29" s="380"/>
      <c r="TZ29" s="380"/>
      <c r="UA29" s="380"/>
      <c r="UB29" s="380"/>
      <c r="UC29" s="380"/>
      <c r="UD29" s="380"/>
      <c r="UE29" s="380"/>
      <c r="UF29" s="380"/>
      <c r="UG29" s="380"/>
      <c r="UH29" s="380"/>
      <c r="UI29" s="380"/>
      <c r="UJ29" s="380"/>
      <c r="UK29" s="380"/>
      <c r="UL29" s="380"/>
      <c r="UM29" s="380"/>
      <c r="UN29" s="380"/>
      <c r="UO29" s="380"/>
      <c r="UP29" s="380"/>
      <c r="UQ29" s="380"/>
      <c r="UR29" s="380"/>
      <c r="US29" s="380"/>
      <c r="UT29" s="380"/>
      <c r="UU29" s="380"/>
      <c r="UV29" s="380"/>
      <c r="UW29" s="380"/>
      <c r="UX29" s="380"/>
      <c r="UY29" s="380"/>
      <c r="UZ29" s="380"/>
      <c r="VA29" s="380"/>
      <c r="VB29" s="380"/>
      <c r="VC29" s="380"/>
      <c r="VD29" s="380"/>
      <c r="VE29" s="380"/>
      <c r="VF29" s="380"/>
      <c r="VG29" s="380"/>
      <c r="VH29" s="380"/>
      <c r="VI29" s="380"/>
      <c r="VJ29" s="380"/>
      <c r="VK29" s="380"/>
      <c r="VL29" s="380"/>
      <c r="VM29" s="380"/>
      <c r="VN29" s="380"/>
      <c r="VO29" s="380"/>
      <c r="VP29" s="380"/>
      <c r="VQ29" s="380"/>
      <c r="VR29" s="380"/>
      <c r="VS29" s="380"/>
      <c r="VT29" s="380"/>
      <c r="VU29" s="380"/>
      <c r="VV29" s="380"/>
      <c r="VW29" s="380"/>
      <c r="VX29" s="380"/>
      <c r="VY29" s="380"/>
      <c r="VZ29" s="380"/>
      <c r="WA29" s="380"/>
      <c r="WB29" s="380"/>
      <c r="WC29" s="380"/>
      <c r="WD29" s="380"/>
      <c r="WE29" s="380"/>
      <c r="WF29" s="380"/>
      <c r="WG29" s="380"/>
      <c r="WH29" s="380"/>
      <c r="WI29" s="380"/>
      <c r="WJ29" s="380"/>
      <c r="WK29" s="380"/>
      <c r="WL29" s="380"/>
      <c r="WM29" s="380"/>
      <c r="WN29" s="380"/>
      <c r="WO29" s="380"/>
      <c r="WP29" s="380"/>
      <c r="WQ29" s="380"/>
      <c r="WR29" s="380"/>
      <c r="WS29" s="380"/>
      <c r="WT29" s="380"/>
      <c r="WU29" s="380"/>
      <c r="WV29" s="380"/>
      <c r="WW29" s="380"/>
      <c r="WX29" s="380"/>
      <c r="WY29" s="380"/>
      <c r="WZ29" s="380"/>
      <c r="XA29" s="380"/>
      <c r="XB29" s="380"/>
      <c r="XC29" s="380"/>
      <c r="XD29" s="380"/>
      <c r="XE29" s="380"/>
      <c r="XF29" s="380"/>
      <c r="XG29" s="380"/>
      <c r="XH29" s="380"/>
      <c r="XI29" s="380"/>
      <c r="XJ29" s="380"/>
      <c r="XK29" s="380"/>
      <c r="XL29" s="380"/>
      <c r="XM29" s="380"/>
      <c r="XN29" s="380"/>
      <c r="XO29" s="380"/>
      <c r="XP29" s="380"/>
      <c r="XQ29" s="380"/>
      <c r="XR29" s="380"/>
      <c r="XS29" s="380"/>
      <c r="XT29" s="380"/>
      <c r="XU29" s="380"/>
      <c r="XV29" s="380"/>
      <c r="XW29" s="380"/>
      <c r="XX29" s="380"/>
      <c r="XY29" s="380"/>
      <c r="XZ29" s="380"/>
      <c r="YA29" s="380"/>
      <c r="YB29" s="380"/>
      <c r="YC29" s="380"/>
      <c r="YD29" s="380"/>
      <c r="YE29" s="380"/>
      <c r="YF29" s="380"/>
      <c r="YG29" s="380"/>
      <c r="YH29" s="380"/>
      <c r="YI29" s="380"/>
      <c r="YJ29" s="380"/>
      <c r="YK29" s="380"/>
      <c r="YL29" s="380"/>
      <c r="YM29" s="380"/>
      <c r="YN29" s="380"/>
      <c r="YO29" s="380"/>
      <c r="YP29" s="380"/>
      <c r="YQ29" s="380"/>
      <c r="YR29" s="380"/>
      <c r="YS29" s="380"/>
      <c r="YT29" s="380"/>
      <c r="YU29" s="380"/>
      <c r="YV29" s="380"/>
      <c r="YW29" s="380"/>
      <c r="YX29" s="380"/>
      <c r="YY29" s="380"/>
      <c r="YZ29" s="380"/>
      <c r="ZA29" s="380"/>
      <c r="ZB29" s="380"/>
      <c r="ZC29" s="380"/>
      <c r="ZD29" s="380"/>
      <c r="ZE29" s="380"/>
      <c r="ZF29" s="380"/>
      <c r="ZG29" s="380"/>
      <c r="ZH29" s="380"/>
      <c r="ZI29" s="380"/>
      <c r="ZJ29" s="380"/>
      <c r="ZK29" s="380"/>
      <c r="ZL29" s="380"/>
      <c r="ZM29" s="380"/>
      <c r="ZN29" s="380"/>
      <c r="ZO29" s="380"/>
      <c r="ZP29" s="380"/>
      <c r="ZQ29" s="380"/>
      <c r="ZR29" s="380"/>
      <c r="ZS29" s="380"/>
      <c r="ZT29" s="380"/>
      <c r="ZU29" s="380"/>
      <c r="ZV29" s="380"/>
      <c r="ZW29" s="380"/>
      <c r="ZX29" s="380"/>
      <c r="ZY29" s="380"/>
      <c r="ZZ29" s="380"/>
      <c r="AAA29" s="380"/>
      <c r="AAB29" s="380"/>
      <c r="AAC29" s="380"/>
      <c r="AAD29" s="380"/>
      <c r="AAE29" s="380"/>
      <c r="AAF29" s="380"/>
      <c r="AAG29" s="380"/>
      <c r="AAH29" s="380"/>
      <c r="AAI29" s="380"/>
      <c r="AAJ29" s="380"/>
      <c r="AAK29" s="380"/>
      <c r="AAL29" s="380"/>
      <c r="AAM29" s="380"/>
      <c r="AAN29" s="380"/>
      <c r="AAO29" s="380"/>
      <c r="AAP29" s="380"/>
      <c r="AAQ29" s="380"/>
      <c r="AAR29" s="380"/>
      <c r="AAS29" s="380"/>
      <c r="AAT29" s="380"/>
      <c r="AAU29" s="380"/>
      <c r="AAV29" s="380"/>
      <c r="AAW29" s="380"/>
      <c r="AAX29" s="380"/>
      <c r="AAY29" s="380"/>
      <c r="AAZ29" s="380"/>
      <c r="ABA29" s="380"/>
      <c r="ABB29" s="380"/>
      <c r="ABC29" s="380"/>
      <c r="ABD29" s="380"/>
      <c r="ABE29" s="380"/>
      <c r="ABF29" s="380"/>
      <c r="ABG29" s="380"/>
      <c r="ABH29" s="380"/>
      <c r="ABI29" s="380"/>
      <c r="ABJ29" s="380"/>
      <c r="ABK29" s="380"/>
      <c r="ABL29" s="380"/>
      <c r="ABM29" s="380"/>
      <c r="ABN29" s="380"/>
      <c r="ABO29" s="380"/>
      <c r="ABP29" s="380"/>
      <c r="ABQ29" s="380"/>
      <c r="ABR29" s="380"/>
      <c r="ABS29" s="380"/>
      <c r="ABT29" s="380"/>
      <c r="ABU29" s="380"/>
      <c r="ABV29" s="380"/>
      <c r="ABW29" s="380"/>
      <c r="ABX29" s="380"/>
      <c r="ABY29" s="380"/>
      <c r="ABZ29" s="380"/>
      <c r="ACA29" s="380"/>
      <c r="ACB29" s="380"/>
      <c r="ACC29" s="380"/>
      <c r="ACD29" s="380"/>
      <c r="ACE29" s="380"/>
      <c r="ACF29" s="380"/>
      <c r="ACG29" s="380"/>
      <c r="ACH29" s="380"/>
      <c r="ACI29" s="380"/>
      <c r="ACJ29" s="380"/>
      <c r="ACK29" s="380"/>
      <c r="ACL29" s="380"/>
      <c r="ACM29" s="380"/>
      <c r="ACN29" s="380"/>
      <c r="ACO29" s="380"/>
      <c r="ACP29" s="380"/>
      <c r="ACQ29" s="380"/>
      <c r="ACR29" s="380"/>
      <c r="ACS29" s="380"/>
      <c r="ACT29" s="380"/>
      <c r="ACU29" s="380"/>
      <c r="ACV29" s="380"/>
      <c r="ACW29" s="380"/>
      <c r="ACX29" s="380"/>
      <c r="ACY29" s="380"/>
      <c r="ACZ29" s="380"/>
      <c r="ADA29" s="380"/>
      <c r="ADB29" s="380"/>
      <c r="ADC29" s="380"/>
      <c r="ADD29" s="380"/>
      <c r="ADE29" s="380"/>
      <c r="ADF29" s="380"/>
      <c r="ADG29" s="380"/>
      <c r="ADH29" s="380"/>
      <c r="ADI29" s="380"/>
      <c r="ADJ29" s="380"/>
      <c r="ADK29" s="380"/>
      <c r="ADL29" s="380"/>
      <c r="ADM29" s="380"/>
      <c r="ADN29" s="380"/>
      <c r="ADO29" s="380"/>
      <c r="ADP29" s="380"/>
      <c r="ADQ29" s="380"/>
      <c r="ADR29" s="380"/>
      <c r="ADS29" s="380"/>
      <c r="ADT29" s="380"/>
      <c r="ADU29" s="380"/>
      <c r="ADV29" s="380"/>
      <c r="ADW29" s="380"/>
      <c r="ADX29" s="380"/>
      <c r="ADY29" s="380"/>
      <c r="ADZ29" s="380"/>
      <c r="AEA29" s="380"/>
      <c r="AEB29" s="380"/>
      <c r="AEC29" s="380"/>
      <c r="AED29" s="380"/>
      <c r="AEE29" s="380"/>
      <c r="AEF29" s="380"/>
      <c r="AEG29" s="380"/>
      <c r="AEH29" s="380"/>
      <c r="AEI29" s="380"/>
      <c r="AEJ29" s="380"/>
      <c r="AEK29" s="380"/>
      <c r="AEL29" s="380"/>
      <c r="AEM29" s="380"/>
      <c r="AEN29" s="380"/>
      <c r="AEO29" s="380"/>
      <c r="AEP29" s="380"/>
      <c r="AEQ29" s="380"/>
      <c r="AER29" s="380"/>
      <c r="AES29" s="380"/>
      <c r="AET29" s="380"/>
      <c r="AEU29" s="380"/>
      <c r="AEV29" s="380"/>
      <c r="AEW29" s="380"/>
      <c r="AEX29" s="380"/>
      <c r="AEY29" s="380"/>
      <c r="AEZ29" s="380"/>
      <c r="AFA29" s="380"/>
      <c r="AFB29" s="380"/>
      <c r="AFC29" s="380"/>
      <c r="AFD29" s="380"/>
      <c r="AFE29" s="380"/>
      <c r="AFF29" s="380"/>
      <c r="AFG29" s="380"/>
      <c r="AFH29" s="380"/>
      <c r="AFI29" s="380"/>
      <c r="AFJ29" s="380"/>
      <c r="AFK29" s="380"/>
      <c r="AFL29" s="380"/>
      <c r="AFM29" s="380"/>
      <c r="AFN29" s="380"/>
      <c r="AFO29" s="380"/>
      <c r="AFP29" s="380"/>
      <c r="AFQ29" s="380"/>
      <c r="AFR29" s="380"/>
      <c r="AFS29" s="380"/>
      <c r="AFT29" s="380"/>
      <c r="AFU29" s="380"/>
      <c r="AFV29" s="380"/>
      <c r="AFW29" s="380"/>
      <c r="AFX29" s="380"/>
      <c r="AFY29" s="380"/>
      <c r="AFZ29" s="380"/>
      <c r="AGA29" s="380"/>
      <c r="AGB29" s="380"/>
      <c r="AGC29" s="380"/>
      <c r="AGD29" s="380"/>
      <c r="AGE29" s="380"/>
      <c r="AGF29" s="380"/>
      <c r="AGG29" s="380"/>
      <c r="AGH29" s="380"/>
      <c r="AGI29" s="380"/>
      <c r="AGJ29" s="380"/>
      <c r="AGK29" s="380"/>
      <c r="AGL29" s="380"/>
      <c r="AGM29" s="380"/>
      <c r="AGN29" s="380"/>
      <c r="AGO29" s="380"/>
      <c r="AGP29" s="380"/>
      <c r="AGQ29" s="380"/>
      <c r="AGR29" s="380"/>
      <c r="AGS29" s="380"/>
      <c r="AGT29" s="380"/>
      <c r="AGU29" s="380"/>
      <c r="AGV29" s="380"/>
      <c r="AGW29" s="380"/>
      <c r="AGX29" s="380"/>
      <c r="AGY29" s="380"/>
      <c r="AGZ29" s="380"/>
      <c r="AHA29" s="380"/>
      <c r="AHB29" s="380"/>
      <c r="AHC29" s="380"/>
      <c r="AHD29" s="380"/>
      <c r="AHE29" s="380"/>
      <c r="AHF29" s="380"/>
      <c r="AHG29" s="380"/>
      <c r="AHH29" s="380"/>
      <c r="AHI29" s="380"/>
      <c r="AHJ29" s="380"/>
      <c r="AHK29" s="380"/>
      <c r="AHL29" s="380"/>
      <c r="AHM29" s="380"/>
      <c r="AHN29" s="380"/>
      <c r="AHO29" s="380"/>
      <c r="AHP29" s="380"/>
      <c r="AHQ29" s="380"/>
      <c r="AHR29" s="380"/>
      <c r="AHS29" s="380"/>
      <c r="AHT29" s="380"/>
      <c r="AHU29" s="380"/>
      <c r="AHV29" s="380"/>
      <c r="AHW29" s="380"/>
      <c r="AHX29" s="380"/>
      <c r="AHY29" s="380"/>
      <c r="AHZ29" s="380"/>
      <c r="AIA29" s="380"/>
      <c r="AIB29" s="380"/>
      <c r="AIC29" s="380"/>
      <c r="AID29" s="380"/>
      <c r="AIE29" s="380"/>
      <c r="AIF29" s="380"/>
      <c r="AIG29" s="380"/>
      <c r="AIH29" s="380"/>
      <c r="AII29" s="380"/>
      <c r="AIJ29" s="380"/>
      <c r="AIK29" s="380"/>
      <c r="AIL29" s="380"/>
      <c r="AIM29" s="380"/>
      <c r="AIN29" s="380"/>
      <c r="AIO29" s="380"/>
      <c r="AIP29" s="380"/>
      <c r="AIQ29" s="380"/>
      <c r="AIR29" s="380"/>
      <c r="AIS29" s="380"/>
      <c r="AIT29" s="380"/>
      <c r="AIU29" s="380"/>
      <c r="AIV29" s="380"/>
      <c r="AIW29" s="380"/>
      <c r="AIX29" s="380"/>
      <c r="AIY29" s="380"/>
      <c r="AIZ29" s="380"/>
      <c r="AJA29" s="380"/>
      <c r="AJB29" s="380"/>
      <c r="AJC29" s="380"/>
      <c r="AJD29" s="380"/>
      <c r="AJE29" s="380"/>
      <c r="AJF29" s="380"/>
      <c r="AJG29" s="380"/>
      <c r="AJH29" s="380"/>
      <c r="AJI29" s="380"/>
      <c r="AJJ29" s="380"/>
      <c r="AJK29" s="380"/>
      <c r="AJL29" s="380"/>
      <c r="AJM29" s="380"/>
      <c r="AJN29" s="380"/>
      <c r="AJO29" s="380"/>
      <c r="AJP29" s="380"/>
      <c r="AJQ29" s="380"/>
      <c r="AJR29" s="380"/>
      <c r="AJS29" s="380"/>
      <c r="AJT29" s="380"/>
      <c r="AJU29" s="380"/>
      <c r="AJV29" s="380"/>
      <c r="AJW29" s="380"/>
      <c r="AJX29" s="380"/>
      <c r="AJY29" s="380"/>
      <c r="AJZ29" s="380"/>
      <c r="AKA29" s="380"/>
      <c r="AKB29" s="380"/>
      <c r="AKC29" s="380"/>
      <c r="AKD29" s="380"/>
      <c r="AKE29" s="380"/>
      <c r="AKF29" s="380"/>
      <c r="AKG29" s="380"/>
      <c r="AKH29" s="380"/>
      <c r="AKI29" s="380"/>
      <c r="AKJ29" s="380"/>
      <c r="AKK29" s="380"/>
      <c r="AKL29" s="380"/>
      <c r="AKM29" s="380"/>
      <c r="AKN29" s="380"/>
      <c r="AKO29" s="380"/>
      <c r="AKP29" s="380"/>
      <c r="AKQ29" s="380"/>
      <c r="AKR29" s="380"/>
      <c r="AKS29" s="380"/>
      <c r="AKT29" s="380"/>
      <c r="AKU29" s="380"/>
      <c r="AKV29" s="380"/>
      <c r="AKW29" s="380"/>
      <c r="AKX29" s="380"/>
      <c r="AKY29" s="380"/>
      <c r="AKZ29" s="380"/>
      <c r="ALA29" s="380"/>
      <c r="ALB29" s="380"/>
      <c r="ALC29" s="380"/>
      <c r="ALD29" s="380"/>
      <c r="ALE29" s="380"/>
      <c r="ALF29" s="380"/>
      <c r="ALG29" s="380"/>
      <c r="ALH29" s="380"/>
      <c r="ALI29" s="380"/>
      <c r="ALJ29" s="380"/>
      <c r="ALK29" s="380"/>
      <c r="ALL29" s="380"/>
      <c r="ALM29" s="380"/>
      <c r="ALN29" s="380"/>
      <c r="ALO29" s="380"/>
      <c r="ALP29" s="380"/>
      <c r="ALQ29" s="380"/>
      <c r="ALR29" s="380"/>
      <c r="ALS29" s="380"/>
      <c r="ALT29" s="380"/>
      <c r="ALU29" s="380"/>
      <c r="ALV29" s="380"/>
      <c r="ALW29" s="380"/>
      <c r="ALX29" s="380"/>
      <c r="ALY29" s="380"/>
      <c r="ALZ29" s="380"/>
      <c r="AMA29" s="380"/>
      <c r="AMB29" s="380"/>
      <c r="AMC29" s="380"/>
      <c r="AMD29" s="380"/>
      <c r="AME29" s="380"/>
      <c r="AMF29" s="380"/>
      <c r="AMG29" s="380"/>
      <c r="AMH29" s="380"/>
      <c r="AMI29" s="380"/>
      <c r="AMJ29" s="380"/>
      <c r="AMK29" s="380"/>
      <c r="AML29" s="380"/>
      <c r="AMM29" s="380"/>
      <c r="AMN29" s="380"/>
      <c r="AMO29" s="380"/>
      <c r="AMP29" s="380"/>
      <c r="AMQ29" s="380"/>
      <c r="AMR29" s="380"/>
      <c r="AMS29" s="380"/>
      <c r="AMT29" s="380"/>
      <c r="AMU29" s="380"/>
      <c r="AMV29" s="380"/>
      <c r="AMW29" s="380"/>
      <c r="AMX29" s="380"/>
      <c r="AMY29" s="380"/>
      <c r="AMZ29" s="380"/>
      <c r="ANA29" s="380"/>
      <c r="ANB29" s="380"/>
      <c r="ANC29" s="380"/>
      <c r="AND29" s="380"/>
      <c r="ANE29" s="380"/>
      <c r="ANF29" s="380"/>
      <c r="ANG29" s="380"/>
      <c r="ANH29" s="380"/>
      <c r="ANI29" s="380"/>
      <c r="ANJ29" s="380"/>
      <c r="ANK29" s="380"/>
      <c r="ANL29" s="380"/>
      <c r="ANM29" s="380"/>
      <c r="ANN29" s="380"/>
      <c r="ANO29" s="380"/>
      <c r="ANP29" s="380"/>
      <c r="ANQ29" s="380"/>
      <c r="ANR29" s="380"/>
      <c r="ANS29" s="380"/>
      <c r="ANT29" s="380"/>
      <c r="ANU29" s="380"/>
      <c r="ANV29" s="380"/>
      <c r="ANW29" s="380"/>
      <c r="ANX29" s="380"/>
      <c r="ANY29" s="380"/>
      <c r="ANZ29" s="380"/>
      <c r="AOA29" s="380"/>
      <c r="AOB29" s="380"/>
      <c r="AOC29" s="380"/>
      <c r="AOD29" s="380"/>
      <c r="AOE29" s="380"/>
      <c r="AOF29" s="380"/>
      <c r="AOG29" s="380"/>
      <c r="AOH29" s="380"/>
      <c r="AOI29" s="380"/>
      <c r="AOJ29" s="380"/>
      <c r="AOK29" s="380"/>
      <c r="AOL29" s="380"/>
      <c r="AOM29" s="380"/>
      <c r="AON29" s="380"/>
      <c r="AOO29" s="380"/>
      <c r="AOP29" s="380"/>
      <c r="AOQ29" s="380"/>
      <c r="AOR29" s="380"/>
      <c r="AOS29" s="380"/>
      <c r="AOT29" s="380"/>
      <c r="AOU29" s="380"/>
      <c r="AOV29" s="380"/>
      <c r="AOW29" s="380"/>
      <c r="AOX29" s="380"/>
      <c r="AOY29" s="380"/>
      <c r="AOZ29" s="380"/>
      <c r="APA29" s="380"/>
      <c r="APB29" s="380"/>
      <c r="APC29" s="380"/>
      <c r="APD29" s="380"/>
      <c r="APE29" s="380"/>
      <c r="APF29" s="380"/>
      <c r="APG29" s="380"/>
      <c r="APH29" s="380"/>
      <c r="API29" s="380"/>
      <c r="APJ29" s="380"/>
      <c r="APK29" s="380"/>
      <c r="APL29" s="380"/>
      <c r="APM29" s="380"/>
      <c r="APN29" s="380"/>
      <c r="APO29" s="380"/>
      <c r="APP29" s="380"/>
      <c r="APQ29" s="380"/>
      <c r="APR29" s="380"/>
      <c r="APS29" s="380"/>
      <c r="APT29" s="380"/>
      <c r="APU29" s="380"/>
      <c r="APV29" s="380"/>
      <c r="APW29" s="380"/>
      <c r="APX29" s="380"/>
      <c r="APY29" s="380"/>
      <c r="APZ29" s="380"/>
      <c r="AQA29" s="380"/>
      <c r="AQB29" s="380"/>
      <c r="AQC29" s="380"/>
      <c r="AQD29" s="380"/>
      <c r="AQE29" s="380"/>
      <c r="AQF29" s="380"/>
      <c r="AQG29" s="380"/>
      <c r="AQH29" s="380"/>
      <c r="AQI29" s="380"/>
      <c r="AQJ29" s="380"/>
      <c r="AQK29" s="380"/>
      <c r="AQL29" s="380"/>
      <c r="AQM29" s="380"/>
      <c r="AQN29" s="380"/>
      <c r="AQO29" s="380"/>
      <c r="AQP29" s="380"/>
      <c r="AQQ29" s="380"/>
      <c r="AQR29" s="380"/>
      <c r="AQS29" s="380"/>
      <c r="AQT29" s="380"/>
      <c r="AQU29" s="380"/>
      <c r="AQV29" s="380"/>
      <c r="AQW29" s="380"/>
      <c r="AQX29" s="380"/>
      <c r="AQY29" s="380"/>
      <c r="AQZ29" s="380"/>
      <c r="ARA29" s="380"/>
      <c r="ARB29" s="380"/>
      <c r="ARC29" s="380"/>
      <c r="ARD29" s="380"/>
      <c r="ARE29" s="380"/>
      <c r="ARF29" s="380"/>
      <c r="ARG29" s="380"/>
      <c r="ARH29" s="380"/>
      <c r="ARI29" s="380"/>
      <c r="ARJ29" s="380"/>
      <c r="ARK29" s="380"/>
      <c r="ARL29" s="380"/>
      <c r="ARM29" s="380"/>
      <c r="ARN29" s="380"/>
      <c r="ARO29" s="380"/>
      <c r="ARP29" s="380"/>
      <c r="ARQ29" s="380"/>
      <c r="ARR29" s="380"/>
      <c r="ARS29" s="380"/>
      <c r="ART29" s="380"/>
      <c r="ARU29" s="380"/>
      <c r="ARV29" s="380"/>
      <c r="ARW29" s="380"/>
      <c r="ARX29" s="380"/>
      <c r="ARY29" s="380"/>
      <c r="ARZ29" s="380"/>
      <c r="ASA29" s="380"/>
      <c r="ASB29" s="380"/>
      <c r="ASC29" s="380"/>
      <c r="ASD29" s="380"/>
      <c r="ASE29" s="380"/>
      <c r="ASF29" s="380"/>
      <c r="ASG29" s="380"/>
      <c r="ASH29" s="380"/>
      <c r="ASI29" s="380"/>
      <c r="ASJ29" s="380"/>
      <c r="ASK29" s="380"/>
      <c r="ASL29" s="380"/>
      <c r="ASM29" s="380"/>
      <c r="ASN29" s="380"/>
      <c r="ASO29" s="380"/>
      <c r="ASP29" s="380"/>
      <c r="ASQ29" s="380"/>
      <c r="ASR29" s="380"/>
      <c r="ASS29" s="380"/>
      <c r="AST29" s="380"/>
      <c r="ASU29" s="380"/>
      <c r="ASV29" s="380"/>
      <c r="ASW29" s="380"/>
      <c r="ASX29" s="380"/>
      <c r="ASY29" s="380"/>
      <c r="ASZ29" s="380"/>
      <c r="ATA29" s="380"/>
      <c r="ATB29" s="380"/>
      <c r="ATC29" s="380"/>
      <c r="ATD29" s="380"/>
      <c r="ATE29" s="380"/>
      <c r="ATF29" s="380"/>
      <c r="ATG29" s="380"/>
      <c r="ATH29" s="380"/>
      <c r="ATI29" s="380"/>
      <c r="ATJ29" s="380"/>
      <c r="ATK29" s="380"/>
      <c r="ATL29" s="380"/>
      <c r="ATM29" s="380"/>
      <c r="ATN29" s="380"/>
      <c r="ATO29" s="380"/>
      <c r="ATP29" s="380"/>
      <c r="ATQ29" s="380"/>
      <c r="ATR29" s="380"/>
      <c r="ATS29" s="380"/>
      <c r="ATT29" s="380"/>
      <c r="ATU29" s="380"/>
      <c r="ATV29" s="380"/>
      <c r="ATW29" s="380"/>
      <c r="ATX29" s="380"/>
      <c r="ATY29" s="380"/>
      <c r="ATZ29" s="380"/>
      <c r="AUA29" s="380"/>
      <c r="AUB29" s="380"/>
      <c r="AUC29" s="380"/>
      <c r="AUD29" s="380"/>
      <c r="AUE29" s="380"/>
      <c r="AUF29" s="380"/>
      <c r="AUG29" s="380"/>
      <c r="AUH29" s="380"/>
      <c r="AUI29" s="380"/>
      <c r="AUJ29" s="380"/>
      <c r="AUK29" s="380"/>
      <c r="AUL29" s="380"/>
      <c r="AUM29" s="380"/>
      <c r="AUN29" s="380"/>
      <c r="AUO29" s="380"/>
      <c r="AUP29" s="380"/>
      <c r="AUQ29" s="380"/>
      <c r="AUR29" s="380"/>
      <c r="AUS29" s="380"/>
      <c r="AUT29" s="380"/>
      <c r="AUU29" s="380"/>
      <c r="AUV29" s="380"/>
      <c r="AUW29" s="380"/>
      <c r="AUX29" s="380"/>
      <c r="AUY29" s="380"/>
      <c r="AUZ29" s="380"/>
      <c r="AVA29" s="380"/>
      <c r="AVB29" s="380"/>
      <c r="AVC29" s="380"/>
      <c r="AVD29" s="380"/>
      <c r="AVE29" s="380"/>
      <c r="AVF29" s="380"/>
      <c r="AVG29" s="380"/>
      <c r="AVH29" s="380"/>
      <c r="AVI29" s="380"/>
      <c r="AVJ29" s="380"/>
      <c r="AVK29" s="380"/>
      <c r="AVL29" s="380"/>
      <c r="AVM29" s="380"/>
      <c r="AVN29" s="380"/>
      <c r="AVO29" s="380"/>
      <c r="AVP29" s="380"/>
      <c r="AVQ29" s="380"/>
      <c r="AVR29" s="380"/>
      <c r="AVS29" s="380"/>
      <c r="AVT29" s="380"/>
      <c r="AVU29" s="380"/>
      <c r="AVV29" s="380"/>
      <c r="AVW29" s="380"/>
      <c r="AVX29" s="380"/>
      <c r="AVY29" s="380"/>
      <c r="AVZ29" s="380"/>
      <c r="AWA29" s="380"/>
      <c r="AWB29" s="380"/>
      <c r="AWC29" s="380"/>
      <c r="AWD29" s="380"/>
      <c r="AWE29" s="380"/>
      <c r="AWF29" s="380"/>
      <c r="AWG29" s="380"/>
      <c r="AWH29" s="380"/>
      <c r="AWI29" s="380"/>
      <c r="AWJ29" s="380"/>
      <c r="AWK29" s="380"/>
      <c r="AWL29" s="380"/>
      <c r="AWM29" s="380"/>
      <c r="AWN29" s="380"/>
      <c r="AWO29" s="380"/>
      <c r="AWP29" s="380"/>
      <c r="AWQ29" s="380"/>
      <c r="AWR29" s="380"/>
      <c r="AWS29" s="380"/>
      <c r="AWT29" s="380"/>
      <c r="AWU29" s="380"/>
      <c r="AWV29" s="380"/>
      <c r="AWW29" s="380"/>
      <c r="AWX29" s="380"/>
      <c r="AWY29" s="380"/>
      <c r="AWZ29" s="380"/>
      <c r="AXA29" s="380"/>
      <c r="AXB29" s="380"/>
      <c r="AXC29" s="380"/>
      <c r="AXD29" s="380"/>
      <c r="AXE29" s="380"/>
      <c r="AXF29" s="380"/>
      <c r="AXG29" s="380"/>
      <c r="AXH29" s="380"/>
      <c r="AXI29" s="380"/>
      <c r="AXJ29" s="380"/>
      <c r="AXK29" s="380"/>
      <c r="AXL29" s="380"/>
      <c r="AXM29" s="380"/>
      <c r="AXN29" s="380"/>
      <c r="AXO29" s="380"/>
      <c r="AXP29" s="380"/>
      <c r="AXQ29" s="380"/>
      <c r="AXR29" s="380"/>
      <c r="AXS29" s="380"/>
      <c r="AXT29" s="380"/>
      <c r="AXU29" s="380"/>
      <c r="AXV29" s="380"/>
      <c r="AXW29" s="380"/>
      <c r="AXX29" s="380"/>
      <c r="AXY29" s="380"/>
      <c r="AXZ29" s="380"/>
      <c r="AYA29" s="380"/>
      <c r="AYB29" s="380"/>
      <c r="AYC29" s="380"/>
      <c r="AYD29" s="380"/>
      <c r="AYE29" s="380"/>
      <c r="AYF29" s="380"/>
      <c r="AYG29" s="380"/>
      <c r="AYH29" s="380"/>
      <c r="AYI29" s="380"/>
      <c r="AYJ29" s="380"/>
      <c r="AYK29" s="380"/>
      <c r="AYL29" s="380"/>
      <c r="AYM29" s="380"/>
      <c r="AYN29" s="380"/>
      <c r="AYO29" s="380"/>
      <c r="AYP29" s="380"/>
      <c r="AYQ29" s="380"/>
      <c r="AYR29" s="380"/>
      <c r="AYS29" s="380"/>
      <c r="AYT29" s="380"/>
      <c r="AYU29" s="380"/>
      <c r="AYV29" s="380"/>
      <c r="AYW29" s="380"/>
      <c r="AYX29" s="380"/>
      <c r="AYY29" s="380"/>
      <c r="AYZ29" s="380"/>
      <c r="AZA29" s="380"/>
      <c r="AZB29" s="380"/>
      <c r="AZC29" s="380"/>
      <c r="AZD29" s="380"/>
      <c r="AZE29" s="380"/>
      <c r="AZF29" s="380"/>
      <c r="AZG29" s="380"/>
      <c r="AZH29" s="380"/>
      <c r="AZI29" s="380"/>
      <c r="AZJ29" s="380"/>
      <c r="AZK29" s="380"/>
      <c r="AZL29" s="380"/>
      <c r="AZM29" s="380"/>
      <c r="AZN29" s="380"/>
      <c r="AZO29" s="380"/>
      <c r="AZP29" s="380"/>
      <c r="AZQ29" s="380"/>
      <c r="AZR29" s="380"/>
      <c r="AZS29" s="380"/>
      <c r="AZT29" s="380"/>
      <c r="AZU29" s="380"/>
      <c r="AZV29" s="380"/>
      <c r="AZW29" s="380"/>
      <c r="AZX29" s="380"/>
      <c r="AZY29" s="380"/>
      <c r="AZZ29" s="380"/>
      <c r="BAA29" s="380"/>
      <c r="BAB29" s="380"/>
      <c r="BAC29" s="380"/>
      <c r="BAD29" s="380"/>
      <c r="BAE29" s="380"/>
      <c r="BAF29" s="380"/>
      <c r="BAG29" s="380"/>
      <c r="BAH29" s="380"/>
      <c r="BAI29" s="380"/>
      <c r="BAJ29" s="380"/>
      <c r="BAK29" s="380"/>
      <c r="BAL29" s="380"/>
      <c r="BAM29" s="380"/>
      <c r="BAN29" s="380"/>
      <c r="BAO29" s="380"/>
      <c r="BAP29" s="380"/>
      <c r="BAQ29" s="380"/>
      <c r="BAR29" s="380"/>
      <c r="BAS29" s="380"/>
      <c r="BAT29" s="380"/>
      <c r="BAU29" s="380"/>
      <c r="BAV29" s="380"/>
      <c r="BAW29" s="380"/>
      <c r="BAX29" s="380"/>
      <c r="BAY29" s="380"/>
      <c r="BAZ29" s="380"/>
      <c r="BBA29" s="380"/>
      <c r="BBB29" s="380"/>
      <c r="BBC29" s="380"/>
      <c r="BBD29" s="380"/>
      <c r="BBE29" s="380"/>
      <c r="BBF29" s="380"/>
      <c r="BBG29" s="380"/>
      <c r="BBH29" s="380"/>
      <c r="BBI29" s="380"/>
      <c r="BBJ29" s="380"/>
      <c r="BBK29" s="380"/>
      <c r="BBL29" s="380"/>
      <c r="BBM29" s="380"/>
      <c r="BBN29" s="380"/>
      <c r="BBO29" s="380"/>
      <c r="BBP29" s="380"/>
      <c r="BBQ29" s="380"/>
      <c r="BBR29" s="380"/>
      <c r="BBS29" s="380"/>
      <c r="BBT29" s="380"/>
      <c r="BBU29" s="380"/>
      <c r="BBV29" s="380"/>
      <c r="BBW29" s="380"/>
      <c r="BBX29" s="380"/>
      <c r="BBY29" s="380"/>
      <c r="BBZ29" s="380"/>
      <c r="BCA29" s="380"/>
      <c r="BCB29" s="380"/>
      <c r="BCC29" s="380"/>
      <c r="BCD29" s="380"/>
      <c r="BCE29" s="380"/>
      <c r="BCF29" s="380"/>
      <c r="BCG29" s="380"/>
      <c r="BCH29" s="380"/>
      <c r="BCI29" s="380"/>
      <c r="BCJ29" s="380"/>
      <c r="BCK29" s="380"/>
      <c r="BCL29" s="380"/>
      <c r="BCM29" s="380"/>
      <c r="BCN29" s="380"/>
      <c r="BCO29" s="380"/>
      <c r="BCP29" s="380"/>
      <c r="BCQ29" s="380"/>
      <c r="BCR29" s="380"/>
      <c r="BCS29" s="380"/>
      <c r="BCT29" s="380"/>
      <c r="BCU29" s="380"/>
      <c r="BCV29" s="380"/>
      <c r="BCW29" s="380"/>
      <c r="BCX29" s="380"/>
      <c r="BCY29" s="380"/>
      <c r="BCZ29" s="380"/>
      <c r="BDA29" s="380"/>
      <c r="BDB29" s="380"/>
      <c r="BDC29" s="380"/>
      <c r="BDD29" s="380"/>
      <c r="BDE29" s="380"/>
      <c r="BDF29" s="380"/>
      <c r="BDG29" s="380"/>
      <c r="BDH29" s="380"/>
      <c r="BDI29" s="380"/>
      <c r="BDJ29" s="380"/>
      <c r="BDK29" s="380"/>
      <c r="BDL29" s="380"/>
      <c r="BDM29" s="380"/>
      <c r="BDN29" s="380"/>
      <c r="BDO29" s="380"/>
      <c r="BDP29" s="380"/>
      <c r="BDQ29" s="380"/>
      <c r="BDR29" s="380"/>
      <c r="BDS29" s="380"/>
      <c r="BDT29" s="380"/>
      <c r="BDU29" s="380"/>
      <c r="BDV29" s="380"/>
      <c r="BDW29" s="380"/>
      <c r="BDX29" s="380"/>
      <c r="BDY29" s="380"/>
      <c r="BDZ29" s="380"/>
      <c r="BEA29" s="380"/>
      <c r="BEB29" s="380"/>
      <c r="BEC29" s="380"/>
      <c r="BED29" s="380"/>
      <c r="BEE29" s="380"/>
      <c r="BEF29" s="380"/>
      <c r="BEG29" s="380"/>
      <c r="BEH29" s="380"/>
      <c r="BEI29" s="380"/>
      <c r="BEJ29" s="380"/>
      <c r="BEK29" s="380"/>
      <c r="BEL29" s="380"/>
      <c r="BEM29" s="380"/>
      <c r="BEN29" s="380"/>
      <c r="BEO29" s="380"/>
      <c r="BEP29" s="380"/>
      <c r="BEQ29" s="380"/>
      <c r="BER29" s="380"/>
      <c r="BES29" s="380"/>
      <c r="BET29" s="380"/>
      <c r="BEU29" s="380"/>
      <c r="BEV29" s="380"/>
      <c r="BEW29" s="380"/>
      <c r="BEX29" s="380"/>
      <c r="BEY29" s="380"/>
      <c r="BEZ29" s="380"/>
      <c r="BFA29" s="380"/>
      <c r="BFB29" s="380"/>
      <c r="BFC29" s="380"/>
      <c r="BFD29" s="380"/>
      <c r="BFE29" s="380"/>
      <c r="BFF29" s="380"/>
      <c r="BFG29" s="380"/>
      <c r="BFH29" s="380"/>
      <c r="BFI29" s="380"/>
      <c r="BFJ29" s="380"/>
      <c r="BFK29" s="380"/>
      <c r="BFL29" s="380"/>
      <c r="BFM29" s="380"/>
      <c r="BFN29" s="380"/>
      <c r="BFO29" s="380"/>
      <c r="BFP29" s="380"/>
      <c r="BFQ29" s="380"/>
      <c r="BFR29" s="380"/>
      <c r="BFS29" s="380"/>
      <c r="BFT29" s="380"/>
      <c r="BFU29" s="380"/>
      <c r="BFV29" s="380"/>
      <c r="BFW29" s="380"/>
      <c r="BFX29" s="380"/>
      <c r="BFY29" s="380"/>
      <c r="BFZ29" s="380"/>
      <c r="BGA29" s="380"/>
      <c r="BGB29" s="380"/>
      <c r="BGC29" s="380"/>
      <c r="BGD29" s="380"/>
      <c r="BGE29" s="380"/>
      <c r="BGF29" s="380"/>
      <c r="BGG29" s="380"/>
      <c r="BGH29" s="380"/>
      <c r="BGI29" s="380"/>
      <c r="BGJ29" s="380"/>
      <c r="BGK29" s="380"/>
      <c r="BGL29" s="380"/>
      <c r="BGM29" s="380"/>
      <c r="BGN29" s="380"/>
      <c r="BGO29" s="380"/>
      <c r="BGP29" s="380"/>
      <c r="BGQ29" s="380"/>
      <c r="BGR29" s="380"/>
      <c r="BGS29" s="380"/>
      <c r="BGT29" s="380"/>
      <c r="BGU29" s="380"/>
      <c r="BGV29" s="380"/>
      <c r="BGW29" s="380"/>
      <c r="BGX29" s="380"/>
      <c r="BGY29" s="380"/>
      <c r="BGZ29" s="380"/>
      <c r="BHA29" s="380"/>
      <c r="BHB29" s="380"/>
      <c r="BHC29" s="380"/>
      <c r="BHD29" s="380"/>
      <c r="BHE29" s="380"/>
      <c r="BHF29" s="380"/>
      <c r="BHG29" s="380"/>
      <c r="BHH29" s="380"/>
      <c r="BHI29" s="380"/>
      <c r="BHJ29" s="380"/>
      <c r="BHK29" s="380"/>
      <c r="BHL29" s="380"/>
      <c r="BHM29" s="380"/>
      <c r="BHN29" s="380"/>
      <c r="BHO29" s="380"/>
      <c r="BHP29" s="380"/>
      <c r="BHQ29" s="380"/>
      <c r="BHR29" s="380"/>
      <c r="BHS29" s="380"/>
      <c r="BHT29" s="380"/>
      <c r="BHU29" s="380"/>
      <c r="BHV29" s="380"/>
      <c r="BHW29" s="380"/>
      <c r="BHX29" s="380"/>
      <c r="BHY29" s="380"/>
      <c r="BHZ29" s="380"/>
      <c r="BIA29" s="380"/>
      <c r="BIB29" s="380"/>
      <c r="BIC29" s="380"/>
      <c r="BID29" s="380"/>
      <c r="BIE29" s="380"/>
      <c r="BIF29" s="380"/>
      <c r="BIG29" s="380"/>
      <c r="BIH29" s="380"/>
      <c r="BII29" s="380"/>
      <c r="BIJ29" s="380"/>
      <c r="BIK29" s="380"/>
      <c r="BIL29" s="380"/>
      <c r="BIM29" s="380"/>
      <c r="BIN29" s="380"/>
      <c r="BIO29" s="380"/>
      <c r="BIP29" s="380"/>
      <c r="BIQ29" s="380"/>
      <c r="BIR29" s="380"/>
      <c r="BIS29" s="380"/>
      <c r="BIT29" s="380"/>
      <c r="BIU29" s="380"/>
      <c r="BIV29" s="380"/>
      <c r="BIW29" s="380"/>
      <c r="BIX29" s="380"/>
      <c r="BIY29" s="380"/>
      <c r="BIZ29" s="380"/>
      <c r="BJA29" s="380"/>
      <c r="BJB29" s="380"/>
      <c r="BJC29" s="380"/>
      <c r="BJD29" s="380"/>
      <c r="BJE29" s="380"/>
      <c r="BJF29" s="380"/>
      <c r="BJG29" s="380"/>
      <c r="BJH29" s="380"/>
      <c r="BJI29" s="380"/>
      <c r="BJJ29" s="380"/>
      <c r="BJK29" s="380"/>
      <c r="BJL29" s="380"/>
      <c r="BJM29" s="380"/>
      <c r="BJN29" s="380"/>
      <c r="BJO29" s="380"/>
      <c r="BJP29" s="380"/>
      <c r="BJQ29" s="380"/>
      <c r="BJR29" s="380"/>
      <c r="BJS29" s="380"/>
      <c r="BJT29" s="380"/>
      <c r="BJU29" s="380"/>
      <c r="BJV29" s="380"/>
      <c r="BJW29" s="380"/>
      <c r="BJX29" s="380"/>
      <c r="BJY29" s="380"/>
      <c r="BJZ29" s="380"/>
      <c r="BKA29" s="380"/>
      <c r="BKB29" s="380"/>
      <c r="BKC29" s="380"/>
      <c r="BKD29" s="380"/>
      <c r="BKE29" s="380"/>
      <c r="BKF29" s="380"/>
      <c r="BKG29" s="380"/>
      <c r="BKH29" s="380"/>
      <c r="BKI29" s="380"/>
      <c r="BKJ29" s="380"/>
      <c r="BKK29" s="380"/>
      <c r="BKL29" s="380"/>
      <c r="BKM29" s="380"/>
      <c r="BKN29" s="380"/>
      <c r="BKO29" s="380"/>
      <c r="BKP29" s="380"/>
      <c r="BKQ29" s="380"/>
      <c r="BKR29" s="380"/>
      <c r="BKS29" s="380"/>
      <c r="BKT29" s="380"/>
      <c r="BKU29" s="380"/>
      <c r="BKV29" s="380"/>
      <c r="BKW29" s="380"/>
      <c r="BKX29" s="380"/>
      <c r="BKY29" s="380"/>
      <c r="BKZ29" s="380"/>
      <c r="BLA29" s="380"/>
      <c r="BLB29" s="380"/>
      <c r="BLC29" s="380"/>
      <c r="BLD29" s="380"/>
      <c r="BLE29" s="380"/>
      <c r="BLF29" s="380"/>
      <c r="BLG29" s="380"/>
      <c r="BLH29" s="380"/>
      <c r="BLI29" s="380"/>
      <c r="BLJ29" s="380"/>
      <c r="BLK29" s="380"/>
      <c r="BLL29" s="380"/>
      <c r="BLM29" s="380"/>
      <c r="BLN29" s="380"/>
      <c r="BLO29" s="380"/>
      <c r="BLP29" s="380"/>
      <c r="BLQ29" s="380"/>
      <c r="BLR29" s="380"/>
      <c r="BLS29" s="380"/>
      <c r="BLT29" s="380"/>
      <c r="BLU29" s="380"/>
      <c r="BLV29" s="380"/>
      <c r="BLW29" s="380"/>
      <c r="BLX29" s="380"/>
      <c r="BLY29" s="380"/>
      <c r="BLZ29" s="380"/>
      <c r="BMA29" s="380"/>
      <c r="BMB29" s="380"/>
      <c r="BMC29" s="380"/>
      <c r="BMD29" s="380"/>
      <c r="BME29" s="380"/>
      <c r="BMF29" s="380"/>
      <c r="BMG29" s="380"/>
      <c r="BMH29" s="380"/>
      <c r="BMI29" s="380"/>
      <c r="BMJ29" s="380"/>
      <c r="BMK29" s="380"/>
      <c r="BML29" s="380"/>
      <c r="BMM29" s="380"/>
      <c r="BMN29" s="380"/>
      <c r="BMO29" s="380"/>
      <c r="BMP29" s="380"/>
      <c r="BMQ29" s="380"/>
      <c r="BMR29" s="380"/>
      <c r="BMS29" s="380"/>
      <c r="BMT29" s="380"/>
      <c r="BMU29" s="380"/>
      <c r="BMV29" s="380"/>
      <c r="BMW29" s="380"/>
      <c r="BMX29" s="380"/>
      <c r="BMY29" s="380"/>
      <c r="BMZ29" s="380"/>
      <c r="BNA29" s="380"/>
      <c r="BNB29" s="380"/>
      <c r="BNC29" s="380"/>
      <c r="BND29" s="380"/>
      <c r="BNE29" s="380"/>
      <c r="BNF29" s="380"/>
      <c r="BNG29" s="380"/>
      <c r="BNH29" s="380"/>
      <c r="BNI29" s="380"/>
      <c r="BNJ29" s="380"/>
      <c r="BNK29" s="380"/>
      <c r="BNL29" s="380"/>
      <c r="BNM29" s="380"/>
      <c r="BNN29" s="380"/>
      <c r="BNO29" s="380"/>
      <c r="BNP29" s="380"/>
      <c r="BNQ29" s="380"/>
      <c r="BNR29" s="380"/>
      <c r="BNS29" s="380"/>
      <c r="BNT29" s="380"/>
      <c r="BNU29" s="380"/>
      <c r="BNV29" s="380"/>
      <c r="BNW29" s="380"/>
      <c r="BNX29" s="380"/>
      <c r="BNY29" s="380"/>
      <c r="BNZ29" s="380"/>
      <c r="BOA29" s="380"/>
      <c r="BOB29" s="380"/>
      <c r="BOC29" s="380"/>
      <c r="BOD29" s="380"/>
      <c r="BOE29" s="380"/>
      <c r="BOF29" s="380"/>
      <c r="BOG29" s="380"/>
      <c r="BOH29" s="380"/>
      <c r="BOI29" s="380"/>
      <c r="BOJ29" s="380"/>
      <c r="BOK29" s="380"/>
      <c r="BOL29" s="380"/>
      <c r="BOM29" s="380"/>
      <c r="BON29" s="380"/>
      <c r="BOO29" s="380"/>
      <c r="BOP29" s="380"/>
      <c r="BOQ29" s="380"/>
      <c r="BOR29" s="380"/>
      <c r="BOS29" s="380"/>
      <c r="BOT29" s="380"/>
      <c r="BOU29" s="380"/>
      <c r="BOV29" s="380"/>
      <c r="BOW29" s="380"/>
      <c r="BOX29" s="380"/>
      <c r="BOY29" s="380"/>
      <c r="BOZ29" s="380"/>
      <c r="BPA29" s="380"/>
      <c r="BPB29" s="380"/>
      <c r="BPC29" s="380"/>
      <c r="BPD29" s="380"/>
      <c r="BPE29" s="380"/>
      <c r="BPF29" s="380"/>
      <c r="BPG29" s="380"/>
      <c r="BPH29" s="380"/>
      <c r="BPI29" s="380"/>
      <c r="BPJ29" s="380"/>
      <c r="BPK29" s="380"/>
      <c r="BPL29" s="380"/>
      <c r="BPM29" s="380"/>
      <c r="BPN29" s="380"/>
      <c r="BPO29" s="380"/>
      <c r="BPP29" s="380"/>
      <c r="BPQ29" s="380"/>
      <c r="BPR29" s="380"/>
      <c r="BPS29" s="380"/>
      <c r="BPT29" s="380"/>
      <c r="BPU29" s="380"/>
      <c r="BPV29" s="380"/>
      <c r="BPW29" s="380"/>
      <c r="BPX29" s="380"/>
      <c r="BPY29" s="380"/>
      <c r="BPZ29" s="380"/>
      <c r="BQA29" s="380"/>
      <c r="BQB29" s="380"/>
      <c r="BQC29" s="380"/>
      <c r="BQD29" s="380"/>
      <c r="BQE29" s="380"/>
      <c r="BQF29" s="380"/>
      <c r="BQG29" s="380"/>
      <c r="BQH29" s="380"/>
      <c r="BQI29" s="380"/>
      <c r="BQJ29" s="380"/>
      <c r="BQK29" s="380"/>
      <c r="BQL29" s="380"/>
      <c r="BQM29" s="380"/>
      <c r="BQN29" s="380"/>
      <c r="BQO29" s="380"/>
      <c r="BQP29" s="380"/>
      <c r="BQQ29" s="380"/>
      <c r="BQR29" s="380"/>
      <c r="BQS29" s="380"/>
      <c r="BQT29" s="380"/>
      <c r="BQU29" s="380"/>
      <c r="BQV29" s="380"/>
      <c r="BQW29" s="380"/>
      <c r="BQX29" s="380"/>
      <c r="BQY29" s="380"/>
      <c r="BQZ29" s="380"/>
      <c r="BRA29" s="380"/>
      <c r="BRB29" s="380"/>
      <c r="BRC29" s="380"/>
      <c r="BRD29" s="380"/>
      <c r="BRE29" s="380"/>
      <c r="BRF29" s="380"/>
      <c r="BRG29" s="380"/>
      <c r="BRH29" s="380"/>
      <c r="BRI29" s="380"/>
      <c r="BRJ29" s="380"/>
      <c r="BRK29" s="380"/>
      <c r="BRL29" s="380"/>
      <c r="BRM29" s="380"/>
      <c r="BRN29" s="380"/>
      <c r="BRO29" s="380"/>
      <c r="BRP29" s="380"/>
      <c r="BRQ29" s="380"/>
      <c r="BRR29" s="380"/>
      <c r="BRS29" s="380"/>
      <c r="BRT29" s="380"/>
      <c r="BRU29" s="380"/>
      <c r="BRV29" s="380"/>
      <c r="BRW29" s="380"/>
      <c r="BRX29" s="380"/>
      <c r="BRY29" s="380"/>
      <c r="BRZ29" s="380"/>
      <c r="BSA29" s="380"/>
      <c r="BSB29" s="380"/>
      <c r="BSC29" s="380"/>
      <c r="BSD29" s="380"/>
      <c r="BSE29" s="380"/>
      <c r="BSF29" s="380"/>
      <c r="BSG29" s="380"/>
      <c r="BSH29" s="380"/>
      <c r="BSI29" s="380"/>
      <c r="BSJ29" s="380"/>
      <c r="BSK29" s="380"/>
      <c r="BSL29" s="380"/>
      <c r="BSM29" s="380"/>
      <c r="BSN29" s="380"/>
      <c r="BSO29" s="380"/>
      <c r="BSP29" s="380"/>
      <c r="BSQ29" s="380"/>
      <c r="BSR29" s="380"/>
      <c r="BSS29" s="380"/>
      <c r="BST29" s="380"/>
      <c r="BSU29" s="380"/>
      <c r="BSV29" s="380"/>
      <c r="BSW29" s="380"/>
      <c r="BSX29" s="380"/>
      <c r="BSY29" s="380"/>
      <c r="BSZ29" s="380"/>
      <c r="BTA29" s="380"/>
      <c r="BTB29" s="380"/>
      <c r="BTC29" s="380"/>
      <c r="BTD29" s="380"/>
      <c r="BTE29" s="380"/>
      <c r="BTF29" s="380"/>
      <c r="BTG29" s="380"/>
      <c r="BTH29" s="380"/>
      <c r="BTI29" s="380"/>
      <c r="BTJ29" s="380"/>
      <c r="BTK29" s="380"/>
      <c r="BTL29" s="380"/>
      <c r="BTM29" s="380"/>
      <c r="BTN29" s="380"/>
      <c r="BTO29" s="380"/>
      <c r="BTP29" s="380"/>
      <c r="BTQ29" s="380"/>
      <c r="BTR29" s="380"/>
      <c r="BTS29" s="380"/>
      <c r="BTT29" s="380"/>
      <c r="BTU29" s="380"/>
      <c r="BTV29" s="380"/>
      <c r="BTW29" s="380"/>
      <c r="BTX29" s="380"/>
      <c r="BTY29" s="380"/>
      <c r="BTZ29" s="380"/>
      <c r="BUA29" s="380"/>
      <c r="BUB29" s="380"/>
      <c r="BUC29" s="380"/>
      <c r="BUD29" s="380"/>
      <c r="BUE29" s="380"/>
      <c r="BUF29" s="380"/>
      <c r="BUG29" s="380"/>
      <c r="BUH29" s="380"/>
      <c r="BUI29" s="380"/>
      <c r="BUJ29" s="380"/>
      <c r="BUK29" s="380"/>
      <c r="BUL29" s="380"/>
      <c r="BUM29" s="380"/>
      <c r="BUN29" s="380"/>
      <c r="BUO29" s="380"/>
      <c r="BUP29" s="380"/>
      <c r="BUQ29" s="380"/>
      <c r="BUR29" s="380"/>
      <c r="BUS29" s="380"/>
      <c r="BUT29" s="380"/>
      <c r="BUU29" s="380"/>
      <c r="BUV29" s="380"/>
      <c r="BUW29" s="380"/>
      <c r="BUX29" s="380"/>
      <c r="BUY29" s="380"/>
      <c r="BUZ29" s="380"/>
      <c r="BVA29" s="380"/>
      <c r="BVB29" s="380"/>
      <c r="BVC29" s="380"/>
      <c r="BVD29" s="380"/>
      <c r="BVE29" s="380"/>
      <c r="BVF29" s="380"/>
      <c r="BVG29" s="380"/>
      <c r="BVH29" s="380"/>
      <c r="BVI29" s="380"/>
      <c r="BVJ29" s="380"/>
      <c r="BVK29" s="380"/>
      <c r="BVL29" s="380"/>
      <c r="BVM29" s="380"/>
      <c r="BVN29" s="380"/>
      <c r="BVO29" s="380"/>
      <c r="BVP29" s="380"/>
      <c r="BVQ29" s="380"/>
      <c r="BVR29" s="380"/>
      <c r="BVS29" s="380"/>
      <c r="BVT29" s="380"/>
      <c r="BVU29" s="380"/>
      <c r="BVV29" s="380"/>
      <c r="BVW29" s="380"/>
      <c r="BVX29" s="380"/>
      <c r="BVY29" s="380"/>
      <c r="BVZ29" s="380"/>
      <c r="BWA29" s="380"/>
      <c r="BWB29" s="380"/>
      <c r="BWC29" s="380"/>
      <c r="BWD29" s="380"/>
      <c r="BWE29" s="380"/>
      <c r="BWF29" s="380"/>
      <c r="BWG29" s="380"/>
      <c r="BWH29" s="380"/>
      <c r="BWI29" s="380"/>
      <c r="BWJ29" s="380"/>
      <c r="BWK29" s="380"/>
      <c r="BWL29" s="380"/>
      <c r="BWM29" s="380"/>
      <c r="BWN29" s="380"/>
      <c r="BWO29" s="380"/>
      <c r="BWP29" s="380"/>
      <c r="BWQ29" s="380"/>
      <c r="BWR29" s="380"/>
      <c r="BWS29" s="380"/>
      <c r="BWT29" s="380"/>
      <c r="BWU29" s="380"/>
      <c r="BWV29" s="380"/>
      <c r="BWW29" s="380"/>
      <c r="BWX29" s="380"/>
      <c r="BWY29" s="380"/>
      <c r="BWZ29" s="380"/>
      <c r="BXA29" s="380"/>
      <c r="BXB29" s="380"/>
      <c r="BXC29" s="380"/>
      <c r="BXD29" s="380"/>
      <c r="BXE29" s="380"/>
      <c r="BXF29" s="380"/>
      <c r="BXG29" s="380"/>
      <c r="BXH29" s="380"/>
      <c r="BXI29" s="380"/>
      <c r="BXJ29" s="380"/>
      <c r="BXK29" s="380"/>
      <c r="BXL29" s="380"/>
      <c r="BXM29" s="380"/>
      <c r="BXN29" s="380"/>
      <c r="BXO29" s="380"/>
      <c r="BXP29" s="380"/>
      <c r="BXQ29" s="380"/>
      <c r="BXR29" s="380"/>
      <c r="BXS29" s="380"/>
      <c r="BXT29" s="380"/>
      <c r="BXU29" s="380"/>
      <c r="BXV29" s="380"/>
      <c r="BXW29" s="380"/>
      <c r="BXX29" s="380"/>
      <c r="BXY29" s="380"/>
      <c r="BXZ29" s="380"/>
      <c r="BYA29" s="380"/>
      <c r="BYB29" s="380"/>
      <c r="BYC29" s="380"/>
      <c r="BYD29" s="380"/>
      <c r="BYE29" s="380"/>
      <c r="BYF29" s="380"/>
      <c r="BYG29" s="380"/>
      <c r="BYH29" s="380"/>
      <c r="BYI29" s="380"/>
      <c r="BYJ29" s="380"/>
      <c r="BYK29" s="380"/>
      <c r="BYL29" s="380"/>
      <c r="BYM29" s="380"/>
      <c r="BYN29" s="380"/>
      <c r="BYO29" s="380"/>
      <c r="BYP29" s="380"/>
      <c r="BYQ29" s="380"/>
      <c r="BYR29" s="380"/>
      <c r="BYS29" s="380"/>
      <c r="BYT29" s="380"/>
      <c r="BYU29" s="380"/>
      <c r="BYV29" s="380"/>
      <c r="BYW29" s="380"/>
      <c r="BYX29" s="380"/>
      <c r="BYY29" s="380"/>
      <c r="BYZ29" s="380"/>
      <c r="BZA29" s="380"/>
      <c r="BZB29" s="380"/>
      <c r="BZC29" s="380"/>
      <c r="BZD29" s="380"/>
      <c r="BZE29" s="380"/>
      <c r="BZF29" s="380"/>
      <c r="BZG29" s="380"/>
      <c r="BZH29" s="380"/>
      <c r="BZI29" s="380"/>
      <c r="BZJ29" s="380"/>
      <c r="BZK29" s="380"/>
      <c r="BZL29" s="380"/>
      <c r="BZM29" s="380"/>
      <c r="BZN29" s="380"/>
      <c r="BZO29" s="380"/>
      <c r="BZP29" s="380"/>
      <c r="BZQ29" s="380"/>
      <c r="BZR29" s="380"/>
      <c r="BZS29" s="380"/>
      <c r="BZT29" s="380"/>
      <c r="BZU29" s="380"/>
      <c r="BZV29" s="380"/>
      <c r="BZW29" s="380"/>
      <c r="BZX29" s="380"/>
      <c r="BZY29" s="380"/>
      <c r="BZZ29" s="380"/>
      <c r="CAA29" s="380"/>
      <c r="CAB29" s="380"/>
      <c r="CAC29" s="380"/>
      <c r="CAD29" s="380"/>
      <c r="CAE29" s="380"/>
      <c r="CAF29" s="380"/>
      <c r="CAG29" s="380"/>
      <c r="CAH29" s="380"/>
      <c r="CAI29" s="380"/>
      <c r="CAJ29" s="380"/>
      <c r="CAK29" s="380"/>
      <c r="CAL29" s="380"/>
      <c r="CAM29" s="380"/>
      <c r="CAN29" s="380"/>
      <c r="CAO29" s="380"/>
      <c r="CAP29" s="380"/>
      <c r="CAQ29" s="380"/>
      <c r="CAR29" s="380"/>
      <c r="CAS29" s="380"/>
      <c r="CAT29" s="380"/>
      <c r="CAU29" s="380"/>
      <c r="CAV29" s="380"/>
      <c r="CAW29" s="380"/>
      <c r="CAX29" s="380"/>
      <c r="CAY29" s="380"/>
      <c r="CAZ29" s="380"/>
      <c r="CBA29" s="380"/>
      <c r="CBB29" s="380"/>
      <c r="CBC29" s="380"/>
      <c r="CBD29" s="380"/>
      <c r="CBE29" s="380"/>
      <c r="CBF29" s="380"/>
      <c r="CBG29" s="380"/>
      <c r="CBH29" s="380"/>
      <c r="CBI29" s="380"/>
      <c r="CBJ29" s="380"/>
      <c r="CBK29" s="380"/>
      <c r="CBL29" s="380"/>
      <c r="CBM29" s="380"/>
      <c r="CBN29" s="380"/>
      <c r="CBO29" s="380"/>
      <c r="CBP29" s="380"/>
      <c r="CBQ29" s="380"/>
      <c r="CBR29" s="380"/>
      <c r="CBS29" s="380"/>
      <c r="CBT29" s="380"/>
      <c r="CBU29" s="380"/>
      <c r="CBV29" s="380"/>
      <c r="CBW29" s="380"/>
      <c r="CBX29" s="380"/>
      <c r="CBY29" s="380"/>
      <c r="CBZ29" s="380"/>
      <c r="CCA29" s="380"/>
      <c r="CCB29" s="380"/>
      <c r="CCC29" s="380"/>
      <c r="CCD29" s="380"/>
      <c r="CCE29" s="380"/>
      <c r="CCF29" s="380"/>
      <c r="CCG29" s="380"/>
      <c r="CCH29" s="380"/>
      <c r="CCI29" s="380"/>
      <c r="CCJ29" s="380"/>
      <c r="CCK29" s="380"/>
      <c r="CCL29" s="380"/>
      <c r="CCM29" s="380"/>
      <c r="CCN29" s="380"/>
      <c r="CCO29" s="380"/>
      <c r="CCP29" s="380"/>
      <c r="CCQ29" s="380"/>
      <c r="CCR29" s="380"/>
      <c r="CCS29" s="380"/>
      <c r="CCT29" s="380"/>
      <c r="CCU29" s="380"/>
      <c r="CCV29" s="380"/>
      <c r="CCW29" s="380"/>
      <c r="CCX29" s="380"/>
      <c r="CCY29" s="380"/>
      <c r="CCZ29" s="380"/>
      <c r="CDA29" s="380"/>
      <c r="CDB29" s="380"/>
      <c r="CDC29" s="380"/>
      <c r="CDD29" s="380"/>
      <c r="CDE29" s="380"/>
      <c r="CDF29" s="380"/>
      <c r="CDG29" s="380"/>
      <c r="CDH29" s="380"/>
      <c r="CDI29" s="380"/>
      <c r="CDJ29" s="380"/>
      <c r="CDK29" s="380"/>
      <c r="CDL29" s="380"/>
      <c r="CDM29" s="380"/>
      <c r="CDN29" s="380"/>
      <c r="CDO29" s="380"/>
      <c r="CDP29" s="380"/>
      <c r="CDQ29" s="380"/>
      <c r="CDR29" s="380"/>
      <c r="CDS29" s="380"/>
      <c r="CDT29" s="380"/>
      <c r="CDU29" s="380"/>
      <c r="CDV29" s="380"/>
      <c r="CDW29" s="380"/>
      <c r="CDX29" s="380"/>
      <c r="CDY29" s="380"/>
      <c r="CDZ29" s="380"/>
      <c r="CEA29" s="380"/>
      <c r="CEB29" s="380"/>
      <c r="CEC29" s="380"/>
      <c r="CED29" s="380"/>
      <c r="CEE29" s="380"/>
      <c r="CEF29" s="380"/>
      <c r="CEG29" s="380"/>
      <c r="CEH29" s="380"/>
      <c r="CEI29" s="380"/>
      <c r="CEJ29" s="380"/>
      <c r="CEK29" s="380"/>
      <c r="CEL29" s="380"/>
      <c r="CEM29" s="380"/>
      <c r="CEN29" s="380"/>
      <c r="CEO29" s="380"/>
      <c r="CEP29" s="380"/>
      <c r="CEQ29" s="380"/>
      <c r="CER29" s="380"/>
      <c r="CES29" s="380"/>
      <c r="CET29" s="380"/>
      <c r="CEU29" s="380"/>
      <c r="CEV29" s="380"/>
      <c r="CEW29" s="380"/>
      <c r="CEX29" s="380"/>
      <c r="CEY29" s="380"/>
      <c r="CEZ29" s="380"/>
      <c r="CFA29" s="380"/>
      <c r="CFB29" s="380"/>
      <c r="CFC29" s="380"/>
      <c r="CFD29" s="380"/>
      <c r="CFE29" s="380"/>
      <c r="CFF29" s="380"/>
      <c r="CFG29" s="380"/>
      <c r="CFH29" s="380"/>
      <c r="CFI29" s="380"/>
      <c r="CFJ29" s="380"/>
      <c r="CFK29" s="380"/>
      <c r="CFL29" s="380"/>
      <c r="CFM29" s="380"/>
      <c r="CFN29" s="380"/>
      <c r="CFO29" s="380"/>
      <c r="CFP29" s="380"/>
      <c r="CFQ29" s="380"/>
      <c r="CFR29" s="380"/>
      <c r="CFS29" s="380"/>
      <c r="CFT29" s="380"/>
      <c r="CFU29" s="380"/>
      <c r="CFV29" s="380"/>
      <c r="CFW29" s="380"/>
      <c r="CFX29" s="380"/>
      <c r="CFY29" s="380"/>
      <c r="CFZ29" s="380"/>
      <c r="CGA29" s="380"/>
      <c r="CGB29" s="380"/>
      <c r="CGC29" s="380"/>
      <c r="CGD29" s="380"/>
      <c r="CGE29" s="380"/>
      <c r="CGF29" s="380"/>
      <c r="CGG29" s="380"/>
      <c r="CGH29" s="380"/>
      <c r="CGI29" s="380"/>
      <c r="CGJ29" s="380"/>
      <c r="CGK29" s="380"/>
      <c r="CGL29" s="380"/>
      <c r="CGM29" s="380"/>
      <c r="CGN29" s="380"/>
      <c r="CGO29" s="380"/>
      <c r="CGP29" s="380"/>
      <c r="CGQ29" s="380"/>
      <c r="CGR29" s="380"/>
      <c r="CGS29" s="380"/>
      <c r="CGT29" s="380"/>
      <c r="CGU29" s="380"/>
      <c r="CGV29" s="380"/>
      <c r="CGW29" s="380"/>
      <c r="CGX29" s="380"/>
      <c r="CGY29" s="380"/>
      <c r="CGZ29" s="380"/>
      <c r="CHA29" s="380"/>
      <c r="CHB29" s="380"/>
      <c r="CHC29" s="380"/>
      <c r="CHD29" s="380"/>
      <c r="CHE29" s="380"/>
      <c r="CHF29" s="380"/>
      <c r="CHG29" s="380"/>
      <c r="CHH29" s="380"/>
      <c r="CHI29" s="380"/>
      <c r="CHJ29" s="380"/>
      <c r="CHK29" s="380"/>
      <c r="CHL29" s="380"/>
      <c r="CHM29" s="380"/>
      <c r="CHN29" s="380"/>
      <c r="CHO29" s="380"/>
      <c r="CHP29" s="380"/>
      <c r="CHQ29" s="380"/>
      <c r="CHR29" s="380"/>
      <c r="CHS29" s="380"/>
      <c r="CHT29" s="380"/>
      <c r="CHU29" s="380"/>
      <c r="CHV29" s="380"/>
      <c r="CHW29" s="380"/>
      <c r="CHX29" s="380"/>
      <c r="CHY29" s="380"/>
      <c r="CHZ29" s="380"/>
      <c r="CIA29" s="380"/>
      <c r="CIB29" s="380"/>
      <c r="CIC29" s="380"/>
      <c r="CID29" s="380"/>
      <c r="CIE29" s="380"/>
      <c r="CIF29" s="380"/>
      <c r="CIG29" s="380"/>
      <c r="CIH29" s="380"/>
      <c r="CII29" s="380"/>
      <c r="CIJ29" s="380"/>
      <c r="CIK29" s="380"/>
      <c r="CIL29" s="380"/>
      <c r="CIM29" s="380"/>
      <c r="CIN29" s="380"/>
      <c r="CIO29" s="380"/>
      <c r="CIP29" s="380"/>
      <c r="CIQ29" s="380"/>
      <c r="CIR29" s="380"/>
      <c r="CIS29" s="380"/>
      <c r="CIT29" s="380"/>
      <c r="CIU29" s="380"/>
      <c r="CIV29" s="380"/>
      <c r="CIW29" s="380"/>
      <c r="CIX29" s="380"/>
      <c r="CIY29" s="380"/>
      <c r="CIZ29" s="380"/>
      <c r="CJA29" s="380"/>
      <c r="CJB29" s="380"/>
      <c r="CJC29" s="380"/>
      <c r="CJD29" s="380"/>
      <c r="CJE29" s="380"/>
      <c r="CJF29" s="380"/>
      <c r="CJG29" s="380"/>
      <c r="CJH29" s="380"/>
      <c r="CJI29" s="380"/>
      <c r="CJJ29" s="380"/>
      <c r="CJK29" s="380"/>
      <c r="CJL29" s="380"/>
      <c r="CJM29" s="380"/>
      <c r="CJN29" s="380"/>
      <c r="CJO29" s="380"/>
      <c r="CJP29" s="380"/>
      <c r="CJQ29" s="380"/>
      <c r="CJR29" s="380"/>
      <c r="CJS29" s="380"/>
      <c r="CJT29" s="380"/>
      <c r="CJU29" s="380"/>
      <c r="CJV29" s="380"/>
      <c r="CJW29" s="380"/>
      <c r="CJX29" s="380"/>
      <c r="CJY29" s="380"/>
      <c r="CJZ29" s="380"/>
      <c r="CKA29" s="380"/>
      <c r="CKB29" s="380"/>
      <c r="CKC29" s="380"/>
      <c r="CKD29" s="380"/>
      <c r="CKE29" s="380"/>
      <c r="CKF29" s="380"/>
      <c r="CKG29" s="380"/>
      <c r="CKH29" s="380"/>
      <c r="CKI29" s="380"/>
      <c r="CKJ29" s="380"/>
      <c r="CKK29" s="380"/>
      <c r="CKL29" s="380"/>
      <c r="CKM29" s="380"/>
      <c r="CKN29" s="380"/>
      <c r="CKO29" s="380"/>
      <c r="CKP29" s="380"/>
      <c r="CKQ29" s="380"/>
      <c r="CKR29" s="380"/>
      <c r="CKS29" s="380"/>
      <c r="CKT29" s="380"/>
      <c r="CKU29" s="380"/>
      <c r="CKV29" s="380"/>
      <c r="CKW29" s="380"/>
      <c r="CKX29" s="380"/>
      <c r="CKY29" s="380"/>
      <c r="CKZ29" s="380"/>
      <c r="CLA29" s="380"/>
      <c r="CLB29" s="380"/>
      <c r="CLC29" s="380"/>
      <c r="CLD29" s="380"/>
      <c r="CLE29" s="380"/>
      <c r="CLF29" s="380"/>
      <c r="CLG29" s="380"/>
      <c r="CLH29" s="380"/>
      <c r="CLI29" s="380"/>
      <c r="CLJ29" s="380"/>
      <c r="CLK29" s="380"/>
      <c r="CLL29" s="380"/>
      <c r="CLM29" s="380"/>
      <c r="CLN29" s="380"/>
      <c r="CLO29" s="380"/>
      <c r="CLP29" s="380"/>
      <c r="CLQ29" s="380"/>
      <c r="CLR29" s="380"/>
      <c r="CLS29" s="380"/>
      <c r="CLT29" s="380"/>
      <c r="CLU29" s="380"/>
      <c r="CLV29" s="380"/>
      <c r="CLW29" s="380"/>
      <c r="CLX29" s="380"/>
      <c r="CLY29" s="380"/>
      <c r="CLZ29" s="380"/>
      <c r="CMA29" s="380"/>
      <c r="CMB29" s="380"/>
      <c r="CMC29" s="380"/>
      <c r="CMD29" s="380"/>
      <c r="CME29" s="380"/>
      <c r="CMF29" s="380"/>
      <c r="CMG29" s="380"/>
      <c r="CMH29" s="380"/>
      <c r="CMI29" s="380"/>
      <c r="CMJ29" s="380"/>
      <c r="CMK29" s="380"/>
      <c r="CML29" s="380"/>
      <c r="CMM29" s="380"/>
      <c r="CMN29" s="380"/>
      <c r="CMO29" s="380"/>
      <c r="CMP29" s="380"/>
      <c r="CMQ29" s="380"/>
      <c r="CMR29" s="380"/>
      <c r="CMS29" s="380"/>
      <c r="CMT29" s="380"/>
      <c r="CMU29" s="380"/>
      <c r="CMV29" s="380"/>
      <c r="CMW29" s="380"/>
      <c r="CMX29" s="380"/>
      <c r="CMY29" s="380"/>
      <c r="CMZ29" s="380"/>
      <c r="CNA29" s="380"/>
      <c r="CNB29" s="380"/>
      <c r="CNC29" s="380"/>
      <c r="CND29" s="380"/>
      <c r="CNE29" s="380"/>
      <c r="CNF29" s="380"/>
      <c r="CNG29" s="380"/>
      <c r="CNH29" s="380"/>
      <c r="CNI29" s="380"/>
      <c r="CNJ29" s="380"/>
      <c r="CNK29" s="380"/>
      <c r="CNL29" s="380"/>
      <c r="CNM29" s="380"/>
      <c r="CNN29" s="380"/>
      <c r="CNO29" s="380"/>
      <c r="CNP29" s="380"/>
      <c r="CNQ29" s="380"/>
      <c r="CNR29" s="380"/>
      <c r="CNS29" s="380"/>
      <c r="CNT29" s="380"/>
      <c r="CNU29" s="380"/>
      <c r="CNV29" s="380"/>
      <c r="CNW29" s="380"/>
      <c r="CNX29" s="380"/>
      <c r="CNY29" s="380"/>
      <c r="CNZ29" s="380"/>
      <c r="COA29" s="380"/>
      <c r="COB29" s="380"/>
      <c r="COC29" s="380"/>
      <c r="COD29" s="380"/>
      <c r="COE29" s="380"/>
      <c r="COF29" s="380"/>
      <c r="COG29" s="380"/>
      <c r="COH29" s="380"/>
      <c r="COI29" s="380"/>
      <c r="COJ29" s="380"/>
      <c r="COK29" s="380"/>
      <c r="COL29" s="380"/>
      <c r="COM29" s="380"/>
      <c r="CON29" s="380"/>
      <c r="COO29" s="380"/>
      <c r="COP29" s="380"/>
      <c r="COQ29" s="380"/>
      <c r="COR29" s="380"/>
      <c r="COS29" s="380"/>
      <c r="COT29" s="380"/>
      <c r="COU29" s="380"/>
      <c r="COV29" s="380"/>
      <c r="COW29" s="380"/>
      <c r="COX29" s="380"/>
      <c r="COY29" s="380"/>
      <c r="COZ29" s="380"/>
      <c r="CPA29" s="380"/>
      <c r="CPB29" s="380"/>
      <c r="CPC29" s="380"/>
      <c r="CPD29" s="380"/>
      <c r="CPE29" s="380"/>
      <c r="CPF29" s="380"/>
      <c r="CPG29" s="380"/>
      <c r="CPH29" s="380"/>
      <c r="CPI29" s="380"/>
      <c r="CPJ29" s="380"/>
      <c r="CPK29" s="380"/>
      <c r="CPL29" s="380"/>
      <c r="CPM29" s="380"/>
      <c r="CPN29" s="380"/>
      <c r="CPO29" s="380"/>
      <c r="CPP29" s="380"/>
      <c r="CPQ29" s="380"/>
      <c r="CPR29" s="380"/>
      <c r="CPS29" s="380"/>
      <c r="CPT29" s="380"/>
      <c r="CPU29" s="380"/>
      <c r="CPV29" s="380"/>
      <c r="CPW29" s="380"/>
      <c r="CPX29" s="380"/>
      <c r="CPY29" s="380"/>
      <c r="CPZ29" s="380"/>
      <c r="CQA29" s="380"/>
      <c r="CQB29" s="380"/>
      <c r="CQC29" s="380"/>
      <c r="CQD29" s="380"/>
      <c r="CQE29" s="380"/>
      <c r="CQF29" s="380"/>
      <c r="CQG29" s="380"/>
      <c r="CQH29" s="380"/>
      <c r="CQI29" s="380"/>
      <c r="CQJ29" s="380"/>
      <c r="CQK29" s="380"/>
      <c r="CQL29" s="380"/>
      <c r="CQM29" s="380"/>
      <c r="CQN29" s="380"/>
      <c r="CQO29" s="380"/>
      <c r="CQP29" s="380"/>
      <c r="CQQ29" s="380"/>
      <c r="CQR29" s="380"/>
      <c r="CQS29" s="380"/>
      <c r="CQT29" s="380"/>
      <c r="CQU29" s="380"/>
      <c r="CQV29" s="380"/>
      <c r="CQW29" s="380"/>
      <c r="CQX29" s="380"/>
      <c r="CQY29" s="380"/>
      <c r="CQZ29" s="380"/>
      <c r="CRA29" s="380"/>
      <c r="CRB29" s="380"/>
      <c r="CRC29" s="380"/>
      <c r="CRD29" s="380"/>
      <c r="CRE29" s="380"/>
      <c r="CRF29" s="380"/>
      <c r="CRG29" s="380"/>
      <c r="CRH29" s="380"/>
      <c r="CRI29" s="380"/>
      <c r="CRJ29" s="380"/>
      <c r="CRK29" s="380"/>
      <c r="CRL29" s="380"/>
      <c r="CRM29" s="380"/>
      <c r="CRN29" s="380"/>
      <c r="CRO29" s="380"/>
      <c r="CRP29" s="380"/>
      <c r="CRQ29" s="380"/>
      <c r="CRR29" s="380"/>
      <c r="CRS29" s="380"/>
      <c r="CRT29" s="380"/>
      <c r="CRU29" s="380"/>
      <c r="CRV29" s="380"/>
      <c r="CRW29" s="380"/>
      <c r="CRX29" s="380"/>
      <c r="CRY29" s="380"/>
      <c r="CRZ29" s="380"/>
      <c r="CSA29" s="380"/>
      <c r="CSB29" s="380"/>
      <c r="CSC29" s="380"/>
      <c r="CSD29" s="380"/>
      <c r="CSE29" s="380"/>
      <c r="CSF29" s="380"/>
      <c r="CSG29" s="380"/>
      <c r="CSH29" s="380"/>
      <c r="CSI29" s="380"/>
      <c r="CSJ29" s="380"/>
      <c r="CSK29" s="380"/>
      <c r="CSL29" s="380"/>
      <c r="CSM29" s="380"/>
      <c r="CSN29" s="380"/>
      <c r="CSO29" s="380"/>
      <c r="CSP29" s="380"/>
      <c r="CSQ29" s="380"/>
      <c r="CSR29" s="380"/>
      <c r="CSS29" s="380"/>
      <c r="CST29" s="380"/>
      <c r="CSU29" s="380"/>
      <c r="CSV29" s="380"/>
      <c r="CSW29" s="380"/>
      <c r="CSX29" s="380"/>
      <c r="CSY29" s="380"/>
      <c r="CSZ29" s="380"/>
      <c r="CTA29" s="380"/>
      <c r="CTB29" s="380"/>
      <c r="CTC29" s="380"/>
      <c r="CTD29" s="380"/>
      <c r="CTE29" s="380"/>
      <c r="CTF29" s="380"/>
      <c r="CTG29" s="380"/>
      <c r="CTH29" s="380"/>
      <c r="CTI29" s="380"/>
      <c r="CTJ29" s="380"/>
      <c r="CTK29" s="380"/>
      <c r="CTL29" s="380"/>
      <c r="CTM29" s="380"/>
      <c r="CTN29" s="380"/>
      <c r="CTO29" s="380"/>
      <c r="CTP29" s="380"/>
      <c r="CTQ29" s="380"/>
      <c r="CTR29" s="380"/>
      <c r="CTS29" s="380"/>
      <c r="CTT29" s="380"/>
      <c r="CTU29" s="380"/>
      <c r="CTV29" s="380"/>
      <c r="CTW29" s="380"/>
      <c r="CTX29" s="380"/>
      <c r="CTY29" s="380"/>
      <c r="CTZ29" s="380"/>
      <c r="CUA29" s="380"/>
      <c r="CUB29" s="380"/>
      <c r="CUC29" s="380"/>
      <c r="CUD29" s="380"/>
      <c r="CUE29" s="380"/>
      <c r="CUF29" s="380"/>
      <c r="CUG29" s="380"/>
      <c r="CUH29" s="380"/>
      <c r="CUI29" s="380"/>
      <c r="CUJ29" s="380"/>
      <c r="CUK29" s="380"/>
      <c r="CUL29" s="380"/>
      <c r="CUM29" s="380"/>
      <c r="CUN29" s="380"/>
      <c r="CUO29" s="380"/>
      <c r="CUP29" s="380"/>
      <c r="CUQ29" s="380"/>
      <c r="CUR29" s="380"/>
      <c r="CUS29" s="380"/>
      <c r="CUT29" s="380"/>
      <c r="CUU29" s="380"/>
      <c r="CUV29" s="380"/>
      <c r="CUW29" s="380"/>
      <c r="CUX29" s="380"/>
      <c r="CUY29" s="380"/>
      <c r="CUZ29" s="380"/>
      <c r="CVA29" s="380"/>
      <c r="CVB29" s="380"/>
      <c r="CVC29" s="380"/>
      <c r="CVD29" s="380"/>
      <c r="CVE29" s="380"/>
      <c r="CVF29" s="380"/>
      <c r="CVG29" s="380"/>
      <c r="CVH29" s="380"/>
      <c r="CVI29" s="380"/>
      <c r="CVJ29" s="380"/>
      <c r="CVK29" s="380"/>
      <c r="CVL29" s="380"/>
      <c r="CVM29" s="380"/>
      <c r="CVN29" s="380"/>
      <c r="CVO29" s="380"/>
      <c r="CVP29" s="380"/>
      <c r="CVQ29" s="380"/>
      <c r="CVR29" s="380"/>
      <c r="CVS29" s="380"/>
      <c r="CVT29" s="380"/>
      <c r="CVU29" s="380"/>
      <c r="CVV29" s="380"/>
      <c r="CVW29" s="380"/>
      <c r="CVX29" s="380"/>
      <c r="CVY29" s="380"/>
      <c r="CVZ29" s="380"/>
      <c r="CWA29" s="380"/>
      <c r="CWB29" s="380"/>
      <c r="CWC29" s="380"/>
      <c r="CWD29" s="380"/>
      <c r="CWE29" s="380"/>
      <c r="CWF29" s="380"/>
      <c r="CWG29" s="380"/>
      <c r="CWH29" s="380"/>
      <c r="CWI29" s="380"/>
      <c r="CWJ29" s="380"/>
      <c r="CWK29" s="380"/>
      <c r="CWL29" s="380"/>
      <c r="CWM29" s="380"/>
      <c r="CWN29" s="380"/>
      <c r="CWO29" s="380"/>
      <c r="CWP29" s="380"/>
      <c r="CWQ29" s="380"/>
      <c r="CWR29" s="380"/>
      <c r="CWS29" s="380"/>
      <c r="CWT29" s="380"/>
      <c r="CWU29" s="380"/>
      <c r="CWV29" s="380"/>
      <c r="CWW29" s="380"/>
      <c r="CWX29" s="380"/>
      <c r="CWY29" s="380"/>
      <c r="CWZ29" s="380"/>
      <c r="CXA29" s="380"/>
      <c r="CXB29" s="380"/>
      <c r="CXC29" s="380"/>
      <c r="CXD29" s="380"/>
      <c r="CXE29" s="380"/>
      <c r="CXF29" s="380"/>
      <c r="CXG29" s="380"/>
      <c r="CXH29" s="380"/>
      <c r="CXI29" s="380"/>
      <c r="CXJ29" s="380"/>
      <c r="CXK29" s="380"/>
      <c r="CXL29" s="380"/>
      <c r="CXM29" s="380"/>
      <c r="CXN29" s="380"/>
      <c r="CXO29" s="380"/>
      <c r="CXP29" s="380"/>
      <c r="CXQ29" s="380"/>
      <c r="CXR29" s="380"/>
      <c r="CXS29" s="380"/>
      <c r="CXT29" s="380"/>
      <c r="CXU29" s="380"/>
      <c r="CXV29" s="380"/>
      <c r="CXW29" s="380"/>
      <c r="CXX29" s="380"/>
      <c r="CXY29" s="380"/>
      <c r="CXZ29" s="380"/>
      <c r="CYA29" s="380"/>
      <c r="CYB29" s="380"/>
      <c r="CYC29" s="380"/>
      <c r="CYD29" s="380"/>
      <c r="CYE29" s="380"/>
      <c r="CYF29" s="380"/>
      <c r="CYG29" s="380"/>
      <c r="CYH29" s="380"/>
      <c r="CYI29" s="380"/>
      <c r="CYJ29" s="380"/>
      <c r="CYK29" s="380"/>
      <c r="CYL29" s="380"/>
      <c r="CYM29" s="380"/>
      <c r="CYN29" s="380"/>
      <c r="CYO29" s="380"/>
      <c r="CYP29" s="380"/>
      <c r="CYQ29" s="380"/>
      <c r="CYR29" s="380"/>
      <c r="CYS29" s="380"/>
      <c r="CYT29" s="380"/>
      <c r="CYU29" s="380"/>
      <c r="CYV29" s="380"/>
      <c r="CYW29" s="380"/>
      <c r="CYX29" s="380"/>
      <c r="CYY29" s="380"/>
      <c r="CYZ29" s="380"/>
      <c r="CZA29" s="380"/>
      <c r="CZB29" s="380"/>
      <c r="CZC29" s="380"/>
      <c r="CZD29" s="380"/>
      <c r="CZE29" s="380"/>
      <c r="CZF29" s="380"/>
      <c r="CZG29" s="380"/>
      <c r="CZH29" s="380"/>
      <c r="CZI29" s="380"/>
      <c r="CZJ29" s="380"/>
      <c r="CZK29" s="380"/>
      <c r="CZL29" s="380"/>
      <c r="CZM29" s="380"/>
      <c r="CZN29" s="380"/>
      <c r="CZO29" s="380"/>
      <c r="CZP29" s="380"/>
      <c r="CZQ29" s="380"/>
      <c r="CZR29" s="380"/>
      <c r="CZS29" s="380"/>
      <c r="CZT29" s="380"/>
      <c r="CZU29" s="380"/>
      <c r="CZV29" s="380"/>
      <c r="CZW29" s="380"/>
      <c r="CZX29" s="380"/>
      <c r="CZY29" s="380"/>
      <c r="CZZ29" s="380"/>
      <c r="DAA29" s="380"/>
      <c r="DAB29" s="380"/>
      <c r="DAC29" s="380"/>
      <c r="DAD29" s="380"/>
      <c r="DAE29" s="380"/>
      <c r="DAF29" s="380"/>
      <c r="DAG29" s="380"/>
      <c r="DAH29" s="380"/>
      <c r="DAI29" s="380"/>
      <c r="DAJ29" s="380"/>
      <c r="DAK29" s="380"/>
      <c r="DAL29" s="380"/>
      <c r="DAM29" s="380"/>
      <c r="DAN29" s="380"/>
      <c r="DAO29" s="380"/>
      <c r="DAP29" s="380"/>
      <c r="DAQ29" s="380"/>
      <c r="DAR29" s="380"/>
      <c r="DAS29" s="380"/>
      <c r="DAT29" s="380"/>
      <c r="DAU29" s="380"/>
      <c r="DAV29" s="380"/>
      <c r="DAW29" s="380"/>
      <c r="DAX29" s="380"/>
      <c r="DAY29" s="380"/>
      <c r="DAZ29" s="380"/>
      <c r="DBA29" s="380"/>
      <c r="DBB29" s="380"/>
      <c r="DBC29" s="380"/>
      <c r="DBD29" s="380"/>
      <c r="DBE29" s="380"/>
      <c r="DBF29" s="380"/>
      <c r="DBG29" s="380"/>
      <c r="DBH29" s="380"/>
      <c r="DBI29" s="380"/>
      <c r="DBJ29" s="380"/>
      <c r="DBK29" s="380"/>
      <c r="DBL29" s="380"/>
      <c r="DBM29" s="380"/>
      <c r="DBN29" s="380"/>
      <c r="DBO29" s="380"/>
      <c r="DBP29" s="380"/>
      <c r="DBQ29" s="380"/>
      <c r="DBR29" s="380"/>
      <c r="DBS29" s="380"/>
      <c r="DBT29" s="380"/>
      <c r="DBU29" s="380"/>
      <c r="DBV29" s="380"/>
      <c r="DBW29" s="380"/>
      <c r="DBX29" s="380"/>
      <c r="DBY29" s="380"/>
      <c r="DBZ29" s="380"/>
      <c r="DCA29" s="380"/>
      <c r="DCB29" s="380"/>
      <c r="DCC29" s="380"/>
      <c r="DCD29" s="380"/>
      <c r="DCE29" s="380"/>
      <c r="DCF29" s="380"/>
      <c r="DCG29" s="380"/>
      <c r="DCH29" s="380"/>
      <c r="DCI29" s="380"/>
      <c r="DCJ29" s="380"/>
      <c r="DCK29" s="380"/>
      <c r="DCL29" s="380"/>
      <c r="DCM29" s="380"/>
      <c r="DCN29" s="380"/>
      <c r="DCO29" s="380"/>
      <c r="DCP29" s="380"/>
      <c r="DCQ29" s="380"/>
      <c r="DCR29" s="380"/>
      <c r="DCS29" s="380"/>
      <c r="DCT29" s="380"/>
      <c r="DCU29" s="380"/>
      <c r="DCV29" s="380"/>
      <c r="DCW29" s="380"/>
      <c r="DCX29" s="380"/>
      <c r="DCY29" s="380"/>
      <c r="DCZ29" s="380"/>
      <c r="DDA29" s="380"/>
      <c r="DDB29" s="380"/>
      <c r="DDC29" s="380"/>
      <c r="DDD29" s="380"/>
      <c r="DDE29" s="380"/>
      <c r="DDF29" s="380"/>
      <c r="DDG29" s="380"/>
      <c r="DDH29" s="380"/>
      <c r="DDI29" s="380"/>
      <c r="DDJ29" s="380"/>
      <c r="DDK29" s="380"/>
      <c r="DDL29" s="380"/>
      <c r="DDM29" s="380"/>
      <c r="DDN29" s="380"/>
      <c r="DDO29" s="380"/>
      <c r="DDP29" s="380"/>
      <c r="DDQ29" s="380"/>
      <c r="DDR29" s="380"/>
      <c r="DDS29" s="380"/>
      <c r="DDT29" s="380"/>
      <c r="DDU29" s="380"/>
      <c r="DDV29" s="380"/>
      <c r="DDW29" s="380"/>
      <c r="DDX29" s="380"/>
      <c r="DDY29" s="380"/>
      <c r="DDZ29" s="380"/>
      <c r="DEA29" s="380"/>
      <c r="DEB29" s="380"/>
      <c r="DEC29" s="380"/>
      <c r="DED29" s="380"/>
      <c r="DEE29" s="380"/>
      <c r="DEF29" s="380"/>
      <c r="DEG29" s="380"/>
      <c r="DEH29" s="380"/>
      <c r="DEI29" s="380"/>
      <c r="DEJ29" s="380"/>
      <c r="DEK29" s="380"/>
      <c r="DEL29" s="380"/>
      <c r="DEM29" s="380"/>
      <c r="DEN29" s="380"/>
      <c r="DEO29" s="380"/>
      <c r="DEP29" s="380"/>
      <c r="DEQ29" s="380"/>
      <c r="DER29" s="380"/>
      <c r="DES29" s="380"/>
      <c r="DET29" s="380"/>
      <c r="DEU29" s="380"/>
      <c r="DEV29" s="380"/>
      <c r="DEW29" s="380"/>
      <c r="DEX29" s="380"/>
      <c r="DEY29" s="380"/>
      <c r="DEZ29" s="380"/>
      <c r="DFA29" s="380"/>
      <c r="DFB29" s="380"/>
      <c r="DFC29" s="380"/>
      <c r="DFD29" s="380"/>
      <c r="DFE29" s="380"/>
      <c r="DFF29" s="380"/>
      <c r="DFG29" s="380"/>
      <c r="DFH29" s="380"/>
      <c r="DFI29" s="380"/>
      <c r="DFJ29" s="380"/>
      <c r="DFK29" s="380"/>
      <c r="DFL29" s="380"/>
      <c r="DFM29" s="380"/>
      <c r="DFN29" s="380"/>
      <c r="DFO29" s="380"/>
      <c r="DFP29" s="380"/>
      <c r="DFQ29" s="380"/>
      <c r="DFR29" s="380"/>
      <c r="DFS29" s="380"/>
      <c r="DFT29" s="380"/>
      <c r="DFU29" s="380"/>
      <c r="DFV29" s="380"/>
      <c r="DFW29" s="380"/>
      <c r="DFX29" s="380"/>
      <c r="DFY29" s="380"/>
      <c r="DFZ29" s="380"/>
      <c r="DGA29" s="380"/>
      <c r="DGB29" s="380"/>
      <c r="DGC29" s="380"/>
      <c r="DGD29" s="380"/>
      <c r="DGE29" s="380"/>
      <c r="DGF29" s="380"/>
      <c r="DGG29" s="380"/>
      <c r="DGH29" s="380"/>
      <c r="DGI29" s="380"/>
      <c r="DGJ29" s="380"/>
      <c r="DGK29" s="380"/>
      <c r="DGL29" s="380"/>
      <c r="DGM29" s="380"/>
      <c r="DGN29" s="380"/>
      <c r="DGO29" s="380"/>
      <c r="DGP29" s="380"/>
      <c r="DGQ29" s="380"/>
      <c r="DGR29" s="380"/>
      <c r="DGS29" s="380"/>
      <c r="DGT29" s="380"/>
      <c r="DGU29" s="380"/>
      <c r="DGV29" s="380"/>
      <c r="DGW29" s="380"/>
      <c r="DGX29" s="380"/>
      <c r="DGY29" s="380"/>
      <c r="DGZ29" s="380"/>
      <c r="DHA29" s="380"/>
      <c r="DHB29" s="380"/>
      <c r="DHC29" s="380"/>
      <c r="DHD29" s="380"/>
      <c r="DHE29" s="380"/>
      <c r="DHF29" s="380"/>
      <c r="DHG29" s="380"/>
      <c r="DHH29" s="380"/>
      <c r="DHI29" s="380"/>
      <c r="DHJ29" s="380"/>
      <c r="DHK29" s="380"/>
      <c r="DHL29" s="380"/>
      <c r="DHM29" s="380"/>
      <c r="DHN29" s="380"/>
      <c r="DHO29" s="380"/>
      <c r="DHP29" s="380"/>
      <c r="DHQ29" s="380"/>
      <c r="DHR29" s="380"/>
      <c r="DHS29" s="380"/>
      <c r="DHT29" s="380"/>
      <c r="DHU29" s="380"/>
      <c r="DHV29" s="380"/>
      <c r="DHW29" s="380"/>
      <c r="DHX29" s="380"/>
      <c r="DHY29" s="380"/>
      <c r="DHZ29" s="380"/>
      <c r="DIA29" s="380"/>
      <c r="DIB29" s="380"/>
      <c r="DIC29" s="380"/>
      <c r="DID29" s="380"/>
      <c r="DIE29" s="380"/>
      <c r="DIF29" s="380"/>
      <c r="DIG29" s="380"/>
      <c r="DIH29" s="380"/>
      <c r="DII29" s="380"/>
      <c r="DIJ29" s="380"/>
      <c r="DIK29" s="380"/>
      <c r="DIL29" s="380"/>
      <c r="DIM29" s="380"/>
      <c r="DIN29" s="380"/>
      <c r="DIO29" s="380"/>
      <c r="DIP29" s="380"/>
      <c r="DIQ29" s="380"/>
      <c r="DIR29" s="380"/>
      <c r="DIS29" s="380"/>
      <c r="DIT29" s="380"/>
      <c r="DIU29" s="380"/>
      <c r="DIV29" s="380"/>
      <c r="DIW29" s="380"/>
      <c r="DIX29" s="380"/>
      <c r="DIY29" s="380"/>
      <c r="DIZ29" s="380"/>
      <c r="DJA29" s="380"/>
      <c r="DJB29" s="380"/>
      <c r="DJC29" s="380"/>
      <c r="DJD29" s="380"/>
      <c r="DJE29" s="380"/>
      <c r="DJF29" s="380"/>
      <c r="DJG29" s="380"/>
      <c r="DJH29" s="380"/>
      <c r="DJI29" s="380"/>
      <c r="DJJ29" s="380"/>
      <c r="DJK29" s="380"/>
      <c r="DJL29" s="380"/>
      <c r="DJM29" s="380"/>
      <c r="DJN29" s="380"/>
      <c r="DJO29" s="380"/>
      <c r="DJP29" s="380"/>
      <c r="DJQ29" s="380"/>
      <c r="DJR29" s="380"/>
      <c r="DJS29" s="380"/>
      <c r="DJT29" s="380"/>
      <c r="DJU29" s="380"/>
      <c r="DJV29" s="380"/>
      <c r="DJW29" s="380"/>
      <c r="DJX29" s="380"/>
      <c r="DJY29" s="380"/>
      <c r="DJZ29" s="380"/>
      <c r="DKA29" s="380"/>
      <c r="DKB29" s="380"/>
      <c r="DKC29" s="380"/>
      <c r="DKD29" s="380"/>
      <c r="DKE29" s="380"/>
      <c r="DKF29" s="380"/>
      <c r="DKG29" s="380"/>
      <c r="DKH29" s="380"/>
      <c r="DKI29" s="380"/>
      <c r="DKJ29" s="380"/>
      <c r="DKK29" s="380"/>
      <c r="DKL29" s="380"/>
      <c r="DKM29" s="380"/>
      <c r="DKN29" s="380"/>
      <c r="DKO29" s="380"/>
      <c r="DKP29" s="380"/>
      <c r="DKQ29" s="380"/>
      <c r="DKR29" s="380"/>
      <c r="DKS29" s="380"/>
      <c r="DKT29" s="380"/>
      <c r="DKU29" s="380"/>
      <c r="DKV29" s="380"/>
      <c r="DKW29" s="380"/>
      <c r="DKX29" s="380"/>
      <c r="DKY29" s="380"/>
      <c r="DKZ29" s="380"/>
      <c r="DLA29" s="380"/>
      <c r="DLB29" s="380"/>
      <c r="DLC29" s="380"/>
      <c r="DLD29" s="380"/>
      <c r="DLE29" s="380"/>
      <c r="DLF29" s="380"/>
      <c r="DLG29" s="380"/>
      <c r="DLH29" s="380"/>
      <c r="DLI29" s="380"/>
      <c r="DLJ29" s="380"/>
      <c r="DLK29" s="380"/>
      <c r="DLL29" s="380"/>
      <c r="DLM29" s="380"/>
      <c r="DLN29" s="380"/>
      <c r="DLO29" s="380"/>
      <c r="DLP29" s="380"/>
      <c r="DLQ29" s="380"/>
      <c r="DLR29" s="380"/>
      <c r="DLS29" s="380"/>
      <c r="DLT29" s="380"/>
      <c r="DLU29" s="380"/>
      <c r="DLV29" s="380"/>
      <c r="DLW29" s="380"/>
      <c r="DLX29" s="380"/>
      <c r="DLY29" s="380"/>
      <c r="DLZ29" s="380"/>
      <c r="DMA29" s="380"/>
      <c r="DMB29" s="380"/>
      <c r="DMC29" s="380"/>
      <c r="DMD29" s="380"/>
      <c r="DME29" s="380"/>
      <c r="DMF29" s="380"/>
      <c r="DMG29" s="380"/>
      <c r="DMH29" s="380"/>
      <c r="DMI29" s="380"/>
      <c r="DMJ29" s="380"/>
      <c r="DMK29" s="380"/>
      <c r="DML29" s="380"/>
      <c r="DMM29" s="380"/>
      <c r="DMN29" s="380"/>
      <c r="DMO29" s="380"/>
      <c r="DMP29" s="380"/>
      <c r="DMQ29" s="380"/>
      <c r="DMR29" s="380"/>
      <c r="DMS29" s="380"/>
      <c r="DMT29" s="380"/>
      <c r="DMU29" s="380"/>
      <c r="DMV29" s="380"/>
      <c r="DMW29" s="380"/>
      <c r="DMX29" s="380"/>
      <c r="DMY29" s="380"/>
      <c r="DMZ29" s="380"/>
      <c r="DNA29" s="380"/>
      <c r="DNB29" s="380"/>
      <c r="DNC29" s="380"/>
      <c r="DND29" s="380"/>
      <c r="DNE29" s="380"/>
      <c r="DNF29" s="380"/>
      <c r="DNG29" s="380"/>
      <c r="DNH29" s="380"/>
      <c r="DNI29" s="380"/>
      <c r="DNJ29" s="380"/>
      <c r="DNK29" s="380"/>
      <c r="DNL29" s="380"/>
      <c r="DNM29" s="380"/>
      <c r="DNN29" s="380"/>
      <c r="DNO29" s="380"/>
      <c r="DNP29" s="380"/>
      <c r="DNQ29" s="380"/>
      <c r="DNR29" s="380"/>
      <c r="DNS29" s="380"/>
      <c r="DNT29" s="380"/>
      <c r="DNU29" s="380"/>
      <c r="DNV29" s="380"/>
      <c r="DNW29" s="380"/>
      <c r="DNX29" s="380"/>
      <c r="DNY29" s="380"/>
      <c r="DNZ29" s="380"/>
      <c r="DOA29" s="380"/>
      <c r="DOB29" s="380"/>
      <c r="DOC29" s="380"/>
      <c r="DOD29" s="380"/>
      <c r="DOE29" s="380"/>
      <c r="DOF29" s="380"/>
      <c r="DOG29" s="380"/>
      <c r="DOH29" s="380"/>
      <c r="DOI29" s="380"/>
      <c r="DOJ29" s="380"/>
      <c r="DOK29" s="380"/>
      <c r="DOL29" s="380"/>
      <c r="DOM29" s="380"/>
      <c r="DON29" s="380"/>
      <c r="DOO29" s="380"/>
      <c r="DOP29" s="380"/>
      <c r="DOQ29" s="380"/>
      <c r="DOR29" s="380"/>
      <c r="DOS29" s="380"/>
      <c r="DOT29" s="380"/>
      <c r="DOU29" s="380"/>
      <c r="DOV29" s="380"/>
      <c r="DOW29" s="380"/>
      <c r="DOX29" s="380"/>
      <c r="DOY29" s="380"/>
      <c r="DOZ29" s="380"/>
      <c r="DPA29" s="380"/>
      <c r="DPB29" s="380"/>
      <c r="DPC29" s="380"/>
      <c r="DPD29" s="380"/>
      <c r="DPE29" s="380"/>
      <c r="DPF29" s="380"/>
      <c r="DPG29" s="380"/>
      <c r="DPH29" s="380"/>
      <c r="DPI29" s="380"/>
      <c r="DPJ29" s="380"/>
      <c r="DPK29" s="380"/>
      <c r="DPL29" s="380"/>
      <c r="DPM29" s="380"/>
      <c r="DPN29" s="380"/>
      <c r="DPO29" s="380"/>
      <c r="DPP29" s="380"/>
      <c r="DPQ29" s="380"/>
      <c r="DPR29" s="380"/>
      <c r="DPS29" s="380"/>
      <c r="DPT29" s="380"/>
      <c r="DPU29" s="380"/>
      <c r="DPV29" s="380"/>
      <c r="DPW29" s="380"/>
      <c r="DPX29" s="380"/>
      <c r="DPY29" s="380"/>
      <c r="DPZ29" s="380"/>
      <c r="DQA29" s="380"/>
      <c r="DQB29" s="380"/>
      <c r="DQC29" s="380"/>
      <c r="DQD29" s="380"/>
      <c r="DQE29" s="380"/>
      <c r="DQF29" s="380"/>
      <c r="DQG29" s="380"/>
      <c r="DQH29" s="380"/>
      <c r="DQI29" s="380"/>
      <c r="DQJ29" s="380"/>
      <c r="DQK29" s="380"/>
      <c r="DQL29" s="380"/>
      <c r="DQM29" s="380"/>
      <c r="DQN29" s="380"/>
      <c r="DQO29" s="380"/>
      <c r="DQP29" s="380"/>
      <c r="DQQ29" s="380"/>
      <c r="DQR29" s="380"/>
      <c r="DQS29" s="380"/>
      <c r="DQT29" s="380"/>
      <c r="DQU29" s="380"/>
      <c r="DQV29" s="380"/>
      <c r="DQW29" s="380"/>
      <c r="DQX29" s="380"/>
      <c r="DQY29" s="380"/>
      <c r="DQZ29" s="380"/>
      <c r="DRA29" s="380"/>
      <c r="DRB29" s="380"/>
      <c r="DRC29" s="380"/>
      <c r="DRD29" s="380"/>
      <c r="DRE29" s="380"/>
      <c r="DRF29" s="380"/>
      <c r="DRG29" s="380"/>
      <c r="DRH29" s="380"/>
      <c r="DRI29" s="380"/>
      <c r="DRJ29" s="380"/>
      <c r="DRK29" s="380"/>
      <c r="DRL29" s="380"/>
      <c r="DRM29" s="380"/>
      <c r="DRN29" s="380"/>
      <c r="DRO29" s="380"/>
      <c r="DRP29" s="380"/>
      <c r="DRQ29" s="380"/>
      <c r="DRR29" s="380"/>
      <c r="DRS29" s="380"/>
      <c r="DRT29" s="380"/>
      <c r="DRU29" s="380"/>
      <c r="DRV29" s="380"/>
      <c r="DRW29" s="380"/>
      <c r="DRX29" s="380"/>
      <c r="DRY29" s="380"/>
      <c r="DRZ29" s="380"/>
      <c r="DSA29" s="380"/>
      <c r="DSB29" s="380"/>
      <c r="DSC29" s="380"/>
      <c r="DSD29" s="380"/>
      <c r="DSE29" s="380"/>
      <c r="DSF29" s="380"/>
      <c r="DSG29" s="380"/>
      <c r="DSH29" s="380"/>
      <c r="DSI29" s="380"/>
      <c r="DSJ29" s="380"/>
      <c r="DSK29" s="380"/>
      <c r="DSL29" s="380"/>
      <c r="DSM29" s="380"/>
      <c r="DSN29" s="380"/>
      <c r="DSO29" s="380"/>
      <c r="DSP29" s="380"/>
      <c r="DSQ29" s="380"/>
      <c r="DSR29" s="380"/>
      <c r="DSS29" s="380"/>
      <c r="DST29" s="380"/>
      <c r="DSU29" s="380"/>
      <c r="DSV29" s="380"/>
      <c r="DSW29" s="380"/>
      <c r="DSX29" s="380"/>
      <c r="DSY29" s="380"/>
      <c r="DSZ29" s="380"/>
      <c r="DTA29" s="380"/>
      <c r="DTB29" s="380"/>
      <c r="DTC29" s="380"/>
      <c r="DTD29" s="380"/>
      <c r="DTE29" s="380"/>
      <c r="DTF29" s="380"/>
      <c r="DTG29" s="380"/>
      <c r="DTH29" s="380"/>
      <c r="DTI29" s="380"/>
      <c r="DTJ29" s="380"/>
      <c r="DTK29" s="380"/>
      <c r="DTL29" s="380"/>
      <c r="DTM29" s="380"/>
      <c r="DTN29" s="380"/>
      <c r="DTO29" s="380"/>
      <c r="DTP29" s="380"/>
      <c r="DTQ29" s="380"/>
      <c r="DTR29" s="380"/>
      <c r="DTS29" s="380"/>
      <c r="DTT29" s="380"/>
      <c r="DTU29" s="380"/>
      <c r="DTV29" s="380"/>
      <c r="DTW29" s="380"/>
      <c r="DTX29" s="380"/>
      <c r="DTY29" s="380"/>
      <c r="DTZ29" s="380"/>
      <c r="DUA29" s="380"/>
      <c r="DUB29" s="380"/>
      <c r="DUC29" s="380"/>
      <c r="DUD29" s="380"/>
      <c r="DUE29" s="380"/>
      <c r="DUF29" s="380"/>
      <c r="DUG29" s="380"/>
      <c r="DUH29" s="380"/>
      <c r="DUI29" s="380"/>
      <c r="DUJ29" s="380"/>
      <c r="DUK29" s="380"/>
      <c r="DUL29" s="380"/>
      <c r="DUM29" s="380"/>
      <c r="DUN29" s="380"/>
      <c r="DUO29" s="380"/>
      <c r="DUP29" s="380"/>
      <c r="DUQ29" s="380"/>
      <c r="DUR29" s="380"/>
      <c r="DUS29" s="380"/>
      <c r="DUT29" s="380"/>
      <c r="DUU29" s="380"/>
      <c r="DUV29" s="380"/>
      <c r="DUW29" s="380"/>
      <c r="DUX29" s="380"/>
      <c r="DUY29" s="380"/>
      <c r="DUZ29" s="380"/>
      <c r="DVA29" s="380"/>
      <c r="DVB29" s="380"/>
      <c r="DVC29" s="380"/>
      <c r="DVD29" s="380"/>
      <c r="DVE29" s="380"/>
      <c r="DVF29" s="380"/>
      <c r="DVG29" s="380"/>
      <c r="DVH29" s="380"/>
      <c r="DVI29" s="380"/>
      <c r="DVJ29" s="380"/>
      <c r="DVK29" s="380"/>
      <c r="DVL29" s="380"/>
      <c r="DVM29" s="380"/>
      <c r="DVN29" s="380"/>
      <c r="DVO29" s="380"/>
      <c r="DVP29" s="380"/>
      <c r="DVQ29" s="380"/>
      <c r="DVR29" s="380"/>
      <c r="DVS29" s="380"/>
      <c r="DVT29" s="380"/>
      <c r="DVU29" s="380"/>
      <c r="DVV29" s="380"/>
      <c r="DVW29" s="380"/>
      <c r="DVX29" s="380"/>
      <c r="DVY29" s="380"/>
      <c r="DVZ29" s="380"/>
      <c r="DWA29" s="380"/>
      <c r="DWB29" s="380"/>
      <c r="DWC29" s="380"/>
      <c r="DWD29" s="380"/>
      <c r="DWE29" s="380"/>
      <c r="DWF29" s="380"/>
      <c r="DWG29" s="380"/>
      <c r="DWH29" s="380"/>
      <c r="DWI29" s="380"/>
      <c r="DWJ29" s="380"/>
      <c r="DWK29" s="380"/>
      <c r="DWL29" s="380"/>
      <c r="DWM29" s="380"/>
      <c r="DWN29" s="380"/>
      <c r="DWO29" s="380"/>
      <c r="DWP29" s="380"/>
      <c r="DWQ29" s="380"/>
      <c r="DWR29" s="380"/>
      <c r="DWS29" s="380"/>
      <c r="DWT29" s="380"/>
      <c r="DWU29" s="380"/>
      <c r="DWV29" s="380"/>
      <c r="DWW29" s="380"/>
      <c r="DWX29" s="380"/>
      <c r="DWY29" s="380"/>
      <c r="DWZ29" s="380"/>
      <c r="DXA29" s="380"/>
      <c r="DXB29" s="380"/>
      <c r="DXC29" s="380"/>
      <c r="DXD29" s="380"/>
      <c r="DXE29" s="380"/>
      <c r="DXF29" s="380"/>
      <c r="DXG29" s="380"/>
      <c r="DXH29" s="380"/>
      <c r="DXI29" s="380"/>
      <c r="DXJ29" s="380"/>
      <c r="DXK29" s="380"/>
      <c r="DXL29" s="380"/>
      <c r="DXM29" s="380"/>
      <c r="DXN29" s="380"/>
      <c r="DXO29" s="380"/>
      <c r="DXP29" s="380"/>
      <c r="DXQ29" s="380"/>
      <c r="DXR29" s="380"/>
      <c r="DXS29" s="380"/>
      <c r="DXT29" s="380"/>
      <c r="DXU29" s="380"/>
      <c r="DXV29" s="380"/>
      <c r="DXW29" s="380"/>
      <c r="DXX29" s="380"/>
      <c r="DXY29" s="380"/>
      <c r="DXZ29" s="380"/>
      <c r="DYA29" s="380"/>
      <c r="DYB29" s="380"/>
      <c r="DYC29" s="380"/>
      <c r="DYD29" s="380"/>
      <c r="DYE29" s="380"/>
      <c r="DYF29" s="380"/>
      <c r="DYG29" s="380"/>
      <c r="DYH29" s="380"/>
      <c r="DYI29" s="380"/>
      <c r="DYJ29" s="380"/>
      <c r="DYK29" s="380"/>
      <c r="DYL29" s="380"/>
      <c r="DYM29" s="380"/>
      <c r="DYN29" s="380"/>
      <c r="DYO29" s="380"/>
      <c r="DYP29" s="380"/>
      <c r="DYQ29" s="380"/>
      <c r="DYR29" s="380"/>
      <c r="DYS29" s="380"/>
      <c r="DYT29" s="380"/>
      <c r="DYU29" s="380"/>
      <c r="DYV29" s="380"/>
      <c r="DYW29" s="380"/>
      <c r="DYX29" s="380"/>
      <c r="DYY29" s="380"/>
      <c r="DYZ29" s="380"/>
      <c r="DZA29" s="380"/>
      <c r="DZB29" s="380"/>
      <c r="DZC29" s="380"/>
      <c r="DZD29" s="380"/>
      <c r="DZE29" s="380"/>
      <c r="DZF29" s="380"/>
      <c r="DZG29" s="380"/>
      <c r="DZH29" s="380"/>
      <c r="DZI29" s="380"/>
      <c r="DZJ29" s="380"/>
      <c r="DZK29" s="380"/>
      <c r="DZL29" s="380"/>
      <c r="DZM29" s="380"/>
      <c r="DZN29" s="380"/>
      <c r="DZO29" s="380"/>
      <c r="DZP29" s="380"/>
      <c r="DZQ29" s="380"/>
      <c r="DZR29" s="380"/>
      <c r="DZS29" s="380"/>
      <c r="DZT29" s="380"/>
      <c r="DZU29" s="380"/>
      <c r="DZV29" s="380"/>
      <c r="DZW29" s="380"/>
      <c r="DZX29" s="380"/>
      <c r="DZY29" s="380"/>
      <c r="DZZ29" s="380"/>
      <c r="EAA29" s="380"/>
      <c r="EAB29" s="380"/>
      <c r="EAC29" s="380"/>
      <c r="EAD29" s="380"/>
      <c r="EAE29" s="380"/>
      <c r="EAF29" s="380"/>
      <c r="EAG29" s="380"/>
      <c r="EAH29" s="380"/>
      <c r="EAI29" s="380"/>
      <c r="EAJ29" s="380"/>
      <c r="EAK29" s="380"/>
      <c r="EAL29" s="380"/>
      <c r="EAM29" s="380"/>
      <c r="EAN29" s="380"/>
      <c r="EAO29" s="380"/>
      <c r="EAP29" s="380"/>
      <c r="EAQ29" s="380"/>
      <c r="EAR29" s="380"/>
      <c r="EAS29" s="380"/>
      <c r="EAT29" s="380"/>
      <c r="EAU29" s="380"/>
      <c r="EAV29" s="380"/>
      <c r="EAW29" s="380"/>
      <c r="EAX29" s="380"/>
      <c r="EAY29" s="380"/>
      <c r="EAZ29" s="380"/>
      <c r="EBA29" s="380"/>
      <c r="EBB29" s="380"/>
      <c r="EBC29" s="380"/>
      <c r="EBD29" s="380"/>
      <c r="EBE29" s="380"/>
      <c r="EBF29" s="380"/>
      <c r="EBG29" s="380"/>
      <c r="EBH29" s="380"/>
      <c r="EBI29" s="380"/>
      <c r="EBJ29" s="380"/>
      <c r="EBK29" s="380"/>
      <c r="EBL29" s="380"/>
      <c r="EBM29" s="380"/>
      <c r="EBN29" s="380"/>
      <c r="EBO29" s="380"/>
      <c r="EBP29" s="380"/>
      <c r="EBQ29" s="380"/>
      <c r="EBR29" s="380"/>
      <c r="EBS29" s="380"/>
      <c r="EBT29" s="380"/>
      <c r="EBU29" s="380"/>
      <c r="EBV29" s="380"/>
      <c r="EBW29" s="380"/>
      <c r="EBX29" s="380"/>
      <c r="EBY29" s="380"/>
      <c r="EBZ29" s="380"/>
      <c r="ECA29" s="380"/>
      <c r="ECB29" s="380"/>
      <c r="ECC29" s="380"/>
      <c r="ECD29" s="380"/>
      <c r="ECE29" s="380"/>
      <c r="ECF29" s="380"/>
      <c r="ECG29" s="380"/>
      <c r="ECH29" s="380"/>
      <c r="ECI29" s="380"/>
      <c r="ECJ29" s="380"/>
      <c r="ECK29" s="380"/>
      <c r="ECL29" s="380"/>
      <c r="ECM29" s="380"/>
      <c r="ECN29" s="380"/>
      <c r="ECO29" s="380"/>
      <c r="ECP29" s="380"/>
      <c r="ECQ29" s="380"/>
      <c r="ECR29" s="380"/>
      <c r="ECS29" s="380"/>
      <c r="ECT29" s="380"/>
      <c r="ECU29" s="380"/>
      <c r="ECV29" s="380"/>
      <c r="ECW29" s="380"/>
      <c r="ECX29" s="380"/>
      <c r="ECY29" s="380"/>
      <c r="ECZ29" s="380"/>
      <c r="EDA29" s="380"/>
      <c r="EDB29" s="380"/>
      <c r="EDC29" s="380"/>
      <c r="EDD29" s="380"/>
      <c r="EDE29" s="380"/>
      <c r="EDF29" s="380"/>
      <c r="EDG29" s="380"/>
      <c r="EDH29" s="380"/>
      <c r="EDI29" s="380"/>
      <c r="EDJ29" s="380"/>
      <c r="EDK29" s="380"/>
      <c r="EDL29" s="380"/>
      <c r="EDM29" s="380"/>
      <c r="EDN29" s="380"/>
      <c r="EDO29" s="380"/>
      <c r="EDP29" s="380"/>
      <c r="EDQ29" s="380"/>
      <c r="EDR29" s="380"/>
      <c r="EDS29" s="380"/>
      <c r="EDT29" s="380"/>
      <c r="EDU29" s="380"/>
      <c r="EDV29" s="380"/>
      <c r="EDW29" s="380"/>
      <c r="EDX29" s="380"/>
      <c r="EDY29" s="380"/>
      <c r="EDZ29" s="380"/>
      <c r="EEA29" s="380"/>
      <c r="EEB29" s="380"/>
      <c r="EEC29" s="380"/>
      <c r="EED29" s="380"/>
      <c r="EEE29" s="380"/>
      <c r="EEF29" s="380"/>
      <c r="EEG29" s="380"/>
      <c r="EEH29" s="380"/>
      <c r="EEI29" s="380"/>
      <c r="EEJ29" s="380"/>
      <c r="EEK29" s="380"/>
      <c r="EEL29" s="380"/>
      <c r="EEM29" s="380"/>
      <c r="EEN29" s="380"/>
      <c r="EEO29" s="380"/>
      <c r="EEP29" s="380"/>
      <c r="EEQ29" s="380"/>
      <c r="EER29" s="380"/>
      <c r="EES29" s="380"/>
      <c r="EET29" s="380"/>
      <c r="EEU29" s="380"/>
      <c r="EEV29" s="380"/>
      <c r="EEW29" s="380"/>
      <c r="EEX29" s="380"/>
      <c r="EEY29" s="380"/>
      <c r="EEZ29" s="380"/>
      <c r="EFA29" s="380"/>
      <c r="EFB29" s="380"/>
      <c r="EFC29" s="380"/>
      <c r="EFD29" s="380"/>
      <c r="EFE29" s="380"/>
      <c r="EFF29" s="380"/>
      <c r="EFG29" s="380"/>
      <c r="EFH29" s="380"/>
      <c r="EFI29" s="380"/>
      <c r="EFJ29" s="380"/>
      <c r="EFK29" s="380"/>
      <c r="EFL29" s="380"/>
      <c r="EFM29" s="380"/>
      <c r="EFN29" s="380"/>
      <c r="EFO29" s="380"/>
      <c r="EFP29" s="380"/>
      <c r="EFQ29" s="380"/>
      <c r="EFR29" s="380"/>
      <c r="EFS29" s="380"/>
      <c r="EFT29" s="380"/>
      <c r="EFU29" s="380"/>
      <c r="EFV29" s="380"/>
      <c r="EFW29" s="380"/>
      <c r="EFX29" s="380"/>
      <c r="EFY29" s="380"/>
      <c r="EFZ29" s="380"/>
      <c r="EGA29" s="380"/>
      <c r="EGB29" s="380"/>
      <c r="EGC29" s="380"/>
      <c r="EGD29" s="380"/>
      <c r="EGE29" s="380"/>
      <c r="EGF29" s="380"/>
      <c r="EGG29" s="380"/>
      <c r="EGH29" s="380"/>
      <c r="EGI29" s="380"/>
      <c r="EGJ29" s="380"/>
      <c r="EGK29" s="380"/>
      <c r="EGL29" s="380"/>
      <c r="EGM29" s="380"/>
      <c r="EGN29" s="380"/>
      <c r="EGO29" s="380"/>
      <c r="EGP29" s="380"/>
      <c r="EGQ29" s="380"/>
      <c r="EGR29" s="380"/>
      <c r="EGS29" s="380"/>
      <c r="EGT29" s="380"/>
      <c r="EGU29" s="380"/>
      <c r="EGV29" s="380"/>
      <c r="EGW29" s="380"/>
      <c r="EGX29" s="380"/>
      <c r="EGY29" s="380"/>
      <c r="EGZ29" s="380"/>
      <c r="EHA29" s="380"/>
      <c r="EHB29" s="380"/>
      <c r="EHC29" s="380"/>
      <c r="EHD29" s="380"/>
      <c r="EHE29" s="380"/>
      <c r="EHF29" s="380"/>
      <c r="EHG29" s="380"/>
      <c r="EHH29" s="380"/>
      <c r="EHI29" s="380"/>
      <c r="EHJ29" s="380"/>
      <c r="EHK29" s="380"/>
      <c r="EHL29" s="380"/>
      <c r="EHM29" s="380"/>
      <c r="EHN29" s="380"/>
      <c r="EHO29" s="380"/>
      <c r="EHP29" s="380"/>
      <c r="EHQ29" s="380"/>
      <c r="EHR29" s="380"/>
      <c r="EHS29" s="380"/>
      <c r="EHT29" s="380"/>
      <c r="EHU29" s="380"/>
      <c r="EHV29" s="380"/>
      <c r="EHW29" s="380"/>
      <c r="EHX29" s="380"/>
      <c r="EHY29" s="380"/>
      <c r="EHZ29" s="380"/>
      <c r="EIA29" s="380"/>
      <c r="EIB29" s="380"/>
      <c r="EIC29" s="380"/>
      <c r="EID29" s="380"/>
      <c r="EIE29" s="380"/>
      <c r="EIF29" s="380"/>
      <c r="EIG29" s="380"/>
      <c r="EIH29" s="380"/>
      <c r="EII29" s="380"/>
      <c r="EIJ29" s="380"/>
      <c r="EIK29" s="380"/>
      <c r="EIL29" s="380"/>
      <c r="EIM29" s="380"/>
      <c r="EIN29" s="380"/>
      <c r="EIO29" s="380"/>
      <c r="EIP29" s="380"/>
      <c r="EIQ29" s="380"/>
      <c r="EIR29" s="380"/>
      <c r="EIS29" s="380"/>
      <c r="EIT29" s="380"/>
      <c r="EIU29" s="380"/>
      <c r="EIV29" s="380"/>
      <c r="EIW29" s="380"/>
      <c r="EIX29" s="380"/>
      <c r="EIY29" s="380"/>
      <c r="EIZ29" s="380"/>
      <c r="EJA29" s="380"/>
      <c r="EJB29" s="380"/>
      <c r="EJC29" s="380"/>
      <c r="EJD29" s="380"/>
      <c r="EJE29" s="380"/>
      <c r="EJF29" s="380"/>
      <c r="EJG29" s="380"/>
      <c r="EJH29" s="380"/>
      <c r="EJI29" s="380"/>
      <c r="EJJ29" s="380"/>
      <c r="EJK29" s="380"/>
      <c r="EJL29" s="380"/>
      <c r="EJM29" s="380"/>
      <c r="EJN29" s="380"/>
      <c r="EJO29" s="380"/>
      <c r="EJP29" s="380"/>
      <c r="EJQ29" s="380"/>
      <c r="EJR29" s="380"/>
      <c r="EJS29" s="380"/>
      <c r="EJT29" s="380"/>
      <c r="EJU29" s="380"/>
      <c r="EJV29" s="380"/>
      <c r="EJW29" s="380"/>
      <c r="EJX29" s="380"/>
      <c r="EJY29" s="380"/>
      <c r="EJZ29" s="380"/>
      <c r="EKA29" s="380"/>
      <c r="EKB29" s="380"/>
      <c r="EKC29" s="380"/>
      <c r="EKD29" s="380"/>
      <c r="EKE29" s="380"/>
      <c r="EKF29" s="380"/>
      <c r="EKG29" s="380"/>
      <c r="EKH29" s="380"/>
      <c r="EKI29" s="380"/>
      <c r="EKJ29" s="380"/>
      <c r="EKK29" s="380"/>
      <c r="EKL29" s="380"/>
      <c r="EKM29" s="380"/>
      <c r="EKN29" s="380"/>
      <c r="EKO29" s="380"/>
      <c r="EKP29" s="380"/>
      <c r="EKQ29" s="380"/>
      <c r="EKR29" s="380"/>
      <c r="EKS29" s="380"/>
      <c r="EKT29" s="380"/>
      <c r="EKU29" s="380"/>
      <c r="EKV29" s="380"/>
      <c r="EKW29" s="380"/>
      <c r="EKX29" s="380"/>
      <c r="EKY29" s="380"/>
      <c r="EKZ29" s="380"/>
      <c r="ELA29" s="380"/>
      <c r="ELB29" s="380"/>
      <c r="ELC29" s="380"/>
      <c r="ELD29" s="380"/>
      <c r="ELE29" s="380"/>
      <c r="ELF29" s="380"/>
      <c r="ELG29" s="380"/>
      <c r="ELH29" s="380"/>
      <c r="ELI29" s="380"/>
      <c r="ELJ29" s="380"/>
      <c r="ELK29" s="380"/>
      <c r="ELL29" s="380"/>
      <c r="ELM29" s="380"/>
      <c r="ELN29" s="380"/>
      <c r="ELO29" s="380"/>
      <c r="ELP29" s="380"/>
      <c r="ELQ29" s="380"/>
      <c r="ELR29" s="380"/>
      <c r="ELS29" s="380"/>
      <c r="ELT29" s="380"/>
      <c r="ELU29" s="380"/>
      <c r="ELV29" s="380"/>
      <c r="ELW29" s="380"/>
      <c r="ELX29" s="380"/>
      <c r="ELY29" s="380"/>
      <c r="ELZ29" s="380"/>
      <c r="EMA29" s="380"/>
      <c r="EMB29" s="380"/>
      <c r="EMC29" s="380"/>
      <c r="EMD29" s="380"/>
      <c r="EME29" s="380"/>
      <c r="EMF29" s="380"/>
      <c r="EMG29" s="380"/>
      <c r="EMH29" s="380"/>
      <c r="EMI29" s="380"/>
      <c r="EMJ29" s="380"/>
      <c r="EMK29" s="380"/>
      <c r="EML29" s="380"/>
      <c r="EMM29" s="380"/>
      <c r="EMN29" s="380"/>
      <c r="EMO29" s="380"/>
      <c r="EMP29" s="380"/>
      <c r="EMQ29" s="380"/>
      <c r="EMR29" s="380"/>
      <c r="EMS29" s="380"/>
      <c r="EMT29" s="380"/>
      <c r="EMU29" s="380"/>
      <c r="EMV29" s="380"/>
      <c r="EMW29" s="380"/>
      <c r="EMX29" s="380"/>
      <c r="EMY29" s="380"/>
      <c r="EMZ29" s="380"/>
      <c r="ENA29" s="380"/>
      <c r="ENB29" s="380"/>
      <c r="ENC29" s="380"/>
      <c r="END29" s="380"/>
      <c r="ENE29" s="380"/>
      <c r="ENF29" s="380"/>
      <c r="ENG29" s="380"/>
      <c r="ENH29" s="380"/>
      <c r="ENI29" s="380"/>
      <c r="ENJ29" s="380"/>
      <c r="ENK29" s="380"/>
      <c r="ENL29" s="380"/>
      <c r="ENM29" s="380"/>
      <c r="ENN29" s="380"/>
      <c r="ENO29" s="380"/>
      <c r="ENP29" s="380"/>
      <c r="ENQ29" s="380"/>
      <c r="ENR29" s="380"/>
      <c r="ENS29" s="380"/>
      <c r="ENT29" s="380"/>
      <c r="ENU29" s="380"/>
      <c r="ENV29" s="380"/>
      <c r="ENW29" s="380"/>
      <c r="ENX29" s="380"/>
      <c r="ENY29" s="380"/>
      <c r="ENZ29" s="380"/>
      <c r="EOA29" s="380"/>
      <c r="EOB29" s="380"/>
      <c r="EOC29" s="380"/>
      <c r="EOD29" s="380"/>
      <c r="EOE29" s="380"/>
      <c r="EOF29" s="380"/>
      <c r="EOG29" s="380"/>
      <c r="EOH29" s="380"/>
      <c r="EOI29" s="380"/>
      <c r="EOJ29" s="380"/>
      <c r="EOK29" s="380"/>
      <c r="EOL29" s="380"/>
      <c r="EOM29" s="380"/>
      <c r="EON29" s="380"/>
      <c r="EOO29" s="380"/>
      <c r="EOP29" s="380"/>
      <c r="EOQ29" s="380"/>
      <c r="EOR29" s="380"/>
      <c r="EOS29" s="380"/>
      <c r="EOT29" s="380"/>
      <c r="EOU29" s="380"/>
      <c r="EOV29" s="380"/>
      <c r="EOW29" s="380"/>
      <c r="EOX29" s="380"/>
      <c r="EOY29" s="380"/>
      <c r="EOZ29" s="380"/>
      <c r="EPA29" s="380"/>
      <c r="EPB29" s="380"/>
      <c r="EPC29" s="380"/>
      <c r="EPD29" s="380"/>
      <c r="EPE29" s="380"/>
      <c r="EPF29" s="380"/>
      <c r="EPG29" s="380"/>
      <c r="EPH29" s="380"/>
      <c r="EPI29" s="380"/>
      <c r="EPJ29" s="380"/>
      <c r="EPK29" s="380"/>
      <c r="EPL29" s="380"/>
      <c r="EPM29" s="380"/>
      <c r="EPN29" s="380"/>
      <c r="EPO29" s="380"/>
      <c r="EPP29" s="380"/>
      <c r="EPQ29" s="380"/>
      <c r="EPR29" s="380"/>
      <c r="EPS29" s="380"/>
      <c r="EPT29" s="380"/>
      <c r="EPU29" s="380"/>
      <c r="EPV29" s="380"/>
      <c r="EPW29" s="380"/>
      <c r="EPX29" s="380"/>
      <c r="EPY29" s="380"/>
      <c r="EPZ29" s="380"/>
      <c r="EQA29" s="380"/>
      <c r="EQB29" s="380"/>
      <c r="EQC29" s="380"/>
      <c r="EQD29" s="380"/>
      <c r="EQE29" s="380"/>
      <c r="EQF29" s="380"/>
      <c r="EQG29" s="380"/>
      <c r="EQH29" s="380"/>
      <c r="EQI29" s="380"/>
      <c r="EQJ29" s="380"/>
      <c r="EQK29" s="380"/>
      <c r="EQL29" s="380"/>
      <c r="EQM29" s="380"/>
      <c r="EQN29" s="380"/>
      <c r="EQO29" s="380"/>
      <c r="EQP29" s="380"/>
      <c r="EQQ29" s="380"/>
      <c r="EQR29" s="380"/>
      <c r="EQS29" s="380"/>
      <c r="EQT29" s="380"/>
      <c r="EQU29" s="380"/>
      <c r="EQV29" s="380"/>
      <c r="EQW29" s="380"/>
      <c r="EQX29" s="380"/>
      <c r="EQY29" s="380"/>
      <c r="EQZ29" s="380"/>
      <c r="ERA29" s="380"/>
      <c r="ERB29" s="380"/>
      <c r="ERC29" s="380"/>
      <c r="ERD29" s="380"/>
      <c r="ERE29" s="380"/>
      <c r="ERF29" s="380"/>
      <c r="ERG29" s="380"/>
      <c r="ERH29" s="380"/>
      <c r="ERI29" s="380"/>
      <c r="ERJ29" s="380"/>
      <c r="ERK29" s="380"/>
      <c r="ERL29" s="380"/>
      <c r="ERM29" s="380"/>
      <c r="ERN29" s="380"/>
      <c r="ERO29" s="380"/>
      <c r="ERP29" s="380"/>
      <c r="ERQ29" s="380"/>
      <c r="ERR29" s="380"/>
      <c r="ERS29" s="380"/>
      <c r="ERT29" s="380"/>
      <c r="ERU29" s="380"/>
      <c r="ERV29" s="380"/>
      <c r="ERW29" s="380"/>
      <c r="ERX29" s="380"/>
      <c r="ERY29" s="380"/>
      <c r="ERZ29" s="380"/>
      <c r="ESA29" s="380"/>
      <c r="ESB29" s="380"/>
      <c r="ESC29" s="380"/>
      <c r="ESD29" s="380"/>
      <c r="ESE29" s="380"/>
      <c r="ESF29" s="380"/>
      <c r="ESG29" s="380"/>
      <c r="ESH29" s="380"/>
      <c r="ESI29" s="380"/>
      <c r="ESJ29" s="380"/>
      <c r="ESK29" s="380"/>
      <c r="ESL29" s="380"/>
      <c r="ESM29" s="380"/>
      <c r="ESN29" s="380"/>
      <c r="ESO29" s="380"/>
      <c r="ESP29" s="380"/>
      <c r="ESQ29" s="380"/>
      <c r="ESR29" s="380"/>
      <c r="ESS29" s="380"/>
      <c r="EST29" s="380"/>
      <c r="ESU29" s="380"/>
      <c r="ESV29" s="380"/>
      <c r="ESW29" s="380"/>
      <c r="ESX29" s="380"/>
      <c r="ESY29" s="380"/>
      <c r="ESZ29" s="380"/>
      <c r="ETA29" s="380"/>
      <c r="ETB29" s="380"/>
      <c r="ETC29" s="380"/>
      <c r="ETD29" s="380"/>
      <c r="ETE29" s="380"/>
      <c r="ETF29" s="380"/>
      <c r="ETG29" s="380"/>
      <c r="ETH29" s="380"/>
      <c r="ETI29" s="380"/>
      <c r="ETJ29" s="380"/>
      <c r="ETK29" s="380"/>
      <c r="ETL29" s="380"/>
      <c r="ETM29" s="380"/>
      <c r="ETN29" s="380"/>
      <c r="ETO29" s="380"/>
      <c r="ETP29" s="380"/>
      <c r="ETQ29" s="380"/>
      <c r="ETR29" s="380"/>
      <c r="ETS29" s="380"/>
      <c r="ETT29" s="380"/>
      <c r="ETU29" s="380"/>
      <c r="ETV29" s="380"/>
      <c r="ETW29" s="380"/>
      <c r="ETX29" s="380"/>
      <c r="ETY29" s="380"/>
      <c r="ETZ29" s="380"/>
      <c r="EUA29" s="380"/>
      <c r="EUB29" s="380"/>
      <c r="EUC29" s="380"/>
      <c r="EUD29" s="380"/>
      <c r="EUE29" s="380"/>
      <c r="EUF29" s="380"/>
      <c r="EUG29" s="380"/>
      <c r="EUH29" s="380"/>
      <c r="EUI29" s="380"/>
      <c r="EUJ29" s="380"/>
      <c r="EUK29" s="380"/>
      <c r="EUL29" s="380"/>
      <c r="EUM29" s="380"/>
      <c r="EUN29" s="380"/>
      <c r="EUO29" s="380"/>
      <c r="EUP29" s="380"/>
      <c r="EUQ29" s="380"/>
      <c r="EUR29" s="380"/>
      <c r="EUS29" s="380"/>
      <c r="EUT29" s="380"/>
      <c r="EUU29" s="380"/>
      <c r="EUV29" s="380"/>
      <c r="EUW29" s="380"/>
      <c r="EUX29" s="380"/>
      <c r="EUY29" s="380"/>
      <c r="EUZ29" s="380"/>
      <c r="EVA29" s="380"/>
      <c r="EVB29" s="380"/>
      <c r="EVC29" s="380"/>
      <c r="EVD29" s="380"/>
      <c r="EVE29" s="380"/>
      <c r="EVF29" s="380"/>
      <c r="EVG29" s="380"/>
      <c r="EVH29" s="380"/>
      <c r="EVI29" s="380"/>
      <c r="EVJ29" s="380"/>
      <c r="EVK29" s="380"/>
      <c r="EVL29" s="380"/>
      <c r="EVM29" s="380"/>
      <c r="EVN29" s="380"/>
      <c r="EVO29" s="380"/>
      <c r="EVP29" s="380"/>
      <c r="EVQ29" s="380"/>
      <c r="EVR29" s="380"/>
      <c r="EVS29" s="380"/>
      <c r="EVT29" s="380"/>
      <c r="EVU29" s="380"/>
      <c r="EVV29" s="380"/>
      <c r="EVW29" s="380"/>
      <c r="EVX29" s="380"/>
      <c r="EVY29" s="380"/>
      <c r="EVZ29" s="380"/>
      <c r="EWA29" s="380"/>
      <c r="EWB29" s="380"/>
      <c r="EWC29" s="380"/>
      <c r="EWD29" s="380"/>
      <c r="EWE29" s="380"/>
      <c r="EWF29" s="380"/>
      <c r="EWG29" s="380"/>
      <c r="EWH29" s="380"/>
      <c r="EWI29" s="380"/>
      <c r="EWJ29" s="380"/>
      <c r="EWK29" s="380"/>
      <c r="EWL29" s="380"/>
      <c r="EWM29" s="380"/>
      <c r="EWN29" s="380"/>
      <c r="EWO29" s="380"/>
      <c r="EWP29" s="380"/>
      <c r="EWQ29" s="380"/>
      <c r="EWR29" s="380"/>
      <c r="EWS29" s="380"/>
      <c r="EWT29" s="380"/>
      <c r="EWU29" s="380"/>
      <c r="EWV29" s="380"/>
      <c r="EWW29" s="380"/>
      <c r="EWX29" s="380"/>
      <c r="EWY29" s="380"/>
      <c r="EWZ29" s="380"/>
      <c r="EXA29" s="380"/>
      <c r="EXB29" s="380"/>
      <c r="EXC29" s="380"/>
      <c r="EXD29" s="380"/>
      <c r="EXE29" s="380"/>
      <c r="EXF29" s="380"/>
      <c r="EXG29" s="380"/>
      <c r="EXH29" s="380"/>
      <c r="EXI29" s="380"/>
      <c r="EXJ29" s="380"/>
      <c r="EXK29" s="380"/>
      <c r="EXL29" s="380"/>
      <c r="EXM29" s="380"/>
      <c r="EXN29" s="380"/>
      <c r="EXO29" s="380"/>
      <c r="EXP29" s="380"/>
      <c r="EXQ29" s="380"/>
      <c r="EXR29" s="380"/>
      <c r="EXS29" s="380"/>
      <c r="EXT29" s="380"/>
      <c r="EXU29" s="380"/>
      <c r="EXV29" s="380"/>
      <c r="EXW29" s="380"/>
      <c r="EXX29" s="380"/>
      <c r="EXY29" s="380"/>
      <c r="EXZ29" s="380"/>
      <c r="EYA29" s="380"/>
      <c r="EYB29" s="380"/>
      <c r="EYC29" s="380"/>
      <c r="EYD29" s="380"/>
      <c r="EYE29" s="380"/>
      <c r="EYF29" s="380"/>
      <c r="EYG29" s="380"/>
      <c r="EYH29" s="380"/>
      <c r="EYI29" s="380"/>
      <c r="EYJ29" s="380"/>
      <c r="EYK29" s="380"/>
      <c r="EYL29" s="380"/>
      <c r="EYM29" s="380"/>
      <c r="EYN29" s="380"/>
      <c r="EYO29" s="380"/>
      <c r="EYP29" s="380"/>
      <c r="EYQ29" s="380"/>
      <c r="EYR29" s="380"/>
      <c r="EYS29" s="380"/>
      <c r="EYT29" s="380"/>
      <c r="EYU29" s="380"/>
      <c r="EYV29" s="380"/>
      <c r="EYW29" s="380"/>
      <c r="EYX29" s="380"/>
      <c r="EYY29" s="380"/>
      <c r="EYZ29" s="380"/>
      <c r="EZA29" s="380"/>
      <c r="EZB29" s="380"/>
      <c r="EZC29" s="380"/>
      <c r="EZD29" s="380"/>
      <c r="EZE29" s="380"/>
      <c r="EZF29" s="380"/>
      <c r="EZG29" s="380"/>
      <c r="EZH29" s="380"/>
      <c r="EZI29" s="380"/>
      <c r="EZJ29" s="380"/>
      <c r="EZK29" s="380"/>
      <c r="EZL29" s="380"/>
      <c r="EZM29" s="380"/>
      <c r="EZN29" s="380"/>
      <c r="EZO29" s="380"/>
      <c r="EZP29" s="380"/>
      <c r="EZQ29" s="380"/>
      <c r="EZR29" s="380"/>
      <c r="EZS29" s="380"/>
      <c r="EZT29" s="380"/>
      <c r="EZU29" s="380"/>
      <c r="EZV29" s="380"/>
      <c r="EZW29" s="380"/>
      <c r="EZX29" s="380"/>
      <c r="EZY29" s="380"/>
      <c r="EZZ29" s="380"/>
      <c r="FAA29" s="380"/>
      <c r="FAB29" s="380"/>
      <c r="FAC29" s="380"/>
      <c r="FAD29" s="380"/>
      <c r="FAE29" s="380"/>
      <c r="FAF29" s="380"/>
      <c r="FAG29" s="380"/>
      <c r="FAH29" s="380"/>
      <c r="FAI29" s="380"/>
      <c r="FAJ29" s="380"/>
      <c r="FAK29" s="380"/>
      <c r="FAL29" s="380"/>
      <c r="FAM29" s="380"/>
      <c r="FAN29" s="380"/>
      <c r="FAO29" s="380"/>
      <c r="FAP29" s="380"/>
      <c r="FAQ29" s="380"/>
      <c r="FAR29" s="380"/>
      <c r="FAS29" s="380"/>
      <c r="FAT29" s="380"/>
      <c r="FAU29" s="380"/>
      <c r="FAV29" s="380"/>
      <c r="FAW29" s="380"/>
      <c r="FAX29" s="380"/>
      <c r="FAY29" s="380"/>
      <c r="FAZ29" s="380"/>
      <c r="FBA29" s="380"/>
      <c r="FBB29" s="380"/>
      <c r="FBC29" s="380"/>
      <c r="FBD29" s="380"/>
      <c r="FBE29" s="380"/>
      <c r="FBF29" s="380"/>
      <c r="FBG29" s="380"/>
      <c r="FBH29" s="380"/>
      <c r="FBI29" s="380"/>
      <c r="FBJ29" s="380"/>
      <c r="FBK29" s="380"/>
      <c r="FBL29" s="380"/>
      <c r="FBM29" s="380"/>
      <c r="FBN29" s="380"/>
      <c r="FBO29" s="380"/>
      <c r="FBP29" s="380"/>
      <c r="FBQ29" s="380"/>
      <c r="FBR29" s="380"/>
      <c r="FBS29" s="380"/>
      <c r="FBT29" s="380"/>
      <c r="FBU29" s="380"/>
      <c r="FBV29" s="380"/>
      <c r="FBW29" s="380"/>
      <c r="FBX29" s="380"/>
      <c r="FBY29" s="380"/>
      <c r="FBZ29" s="380"/>
      <c r="FCA29" s="380"/>
      <c r="FCB29" s="380"/>
      <c r="FCC29" s="380"/>
      <c r="FCD29" s="380"/>
      <c r="FCE29" s="380"/>
      <c r="FCF29" s="380"/>
      <c r="FCG29" s="380"/>
      <c r="FCH29" s="380"/>
      <c r="FCI29" s="380"/>
      <c r="FCJ29" s="380"/>
      <c r="FCK29" s="380"/>
      <c r="FCL29" s="380"/>
      <c r="FCM29" s="380"/>
      <c r="FCN29" s="380"/>
      <c r="FCO29" s="380"/>
      <c r="FCP29" s="380"/>
      <c r="FCQ29" s="380"/>
      <c r="FCR29" s="380"/>
      <c r="FCS29" s="380"/>
      <c r="FCT29" s="380"/>
      <c r="FCU29" s="380"/>
      <c r="FCV29" s="380"/>
      <c r="FCW29" s="380"/>
      <c r="FCX29" s="380"/>
      <c r="FCY29" s="380"/>
      <c r="FCZ29" s="380"/>
      <c r="FDA29" s="380"/>
      <c r="FDB29" s="380"/>
      <c r="FDC29" s="380"/>
      <c r="FDD29" s="380"/>
      <c r="FDE29" s="380"/>
      <c r="FDF29" s="380"/>
      <c r="FDG29" s="380"/>
      <c r="FDH29" s="380"/>
      <c r="FDI29" s="380"/>
      <c r="FDJ29" s="380"/>
      <c r="FDK29" s="380"/>
      <c r="FDL29" s="380"/>
      <c r="FDM29" s="380"/>
      <c r="FDN29" s="380"/>
      <c r="FDO29" s="380"/>
      <c r="FDP29" s="380"/>
      <c r="FDQ29" s="380"/>
      <c r="FDR29" s="380"/>
      <c r="FDS29" s="380"/>
      <c r="FDT29" s="380"/>
      <c r="FDU29" s="380"/>
      <c r="FDV29" s="380"/>
      <c r="FDW29" s="380"/>
      <c r="FDX29" s="380"/>
      <c r="FDY29" s="380"/>
      <c r="FDZ29" s="380"/>
      <c r="FEA29" s="380"/>
      <c r="FEB29" s="380"/>
      <c r="FEC29" s="380"/>
      <c r="FED29" s="380"/>
      <c r="FEE29" s="380"/>
      <c r="FEF29" s="380"/>
      <c r="FEG29" s="380"/>
      <c r="FEH29" s="380"/>
      <c r="FEI29" s="380"/>
      <c r="FEJ29" s="380"/>
      <c r="FEK29" s="380"/>
      <c r="FEL29" s="380"/>
      <c r="FEM29" s="380"/>
      <c r="FEN29" s="380"/>
      <c r="FEO29" s="380"/>
      <c r="FEP29" s="380"/>
      <c r="FEQ29" s="380"/>
      <c r="FER29" s="380"/>
      <c r="FES29" s="380"/>
      <c r="FET29" s="380"/>
      <c r="FEU29" s="380"/>
      <c r="FEV29" s="380"/>
      <c r="FEW29" s="380"/>
      <c r="FEX29" s="380"/>
      <c r="FEY29" s="380"/>
      <c r="FEZ29" s="380"/>
      <c r="FFA29" s="380"/>
      <c r="FFB29" s="380"/>
      <c r="FFC29" s="380"/>
      <c r="FFD29" s="380"/>
      <c r="FFE29" s="380"/>
      <c r="FFF29" s="380"/>
      <c r="FFG29" s="380"/>
      <c r="FFH29" s="380"/>
      <c r="FFI29" s="380"/>
      <c r="FFJ29" s="380"/>
      <c r="FFK29" s="380"/>
      <c r="FFL29" s="380"/>
      <c r="FFM29" s="380"/>
      <c r="FFN29" s="380"/>
      <c r="FFO29" s="380"/>
      <c r="FFP29" s="380"/>
      <c r="FFQ29" s="380"/>
      <c r="FFR29" s="380"/>
      <c r="FFS29" s="380"/>
      <c r="FFT29" s="380"/>
      <c r="FFU29" s="380"/>
      <c r="FFV29" s="380"/>
      <c r="FFW29" s="380"/>
      <c r="FFX29" s="380"/>
      <c r="FFY29" s="380"/>
      <c r="FFZ29" s="380"/>
      <c r="FGA29" s="380"/>
      <c r="FGB29" s="380"/>
      <c r="FGC29" s="380"/>
      <c r="FGD29" s="380"/>
      <c r="FGE29" s="380"/>
      <c r="FGF29" s="380"/>
      <c r="FGG29" s="380"/>
      <c r="FGH29" s="380"/>
      <c r="FGI29" s="380"/>
      <c r="FGJ29" s="380"/>
      <c r="FGK29" s="380"/>
      <c r="FGL29" s="380"/>
      <c r="FGM29" s="380"/>
      <c r="FGN29" s="380"/>
      <c r="FGO29" s="380"/>
      <c r="FGP29" s="380"/>
      <c r="FGQ29" s="380"/>
      <c r="FGR29" s="380"/>
      <c r="FGS29" s="380"/>
      <c r="FGT29" s="380"/>
      <c r="FGU29" s="380"/>
      <c r="FGV29" s="380"/>
      <c r="FGW29" s="380"/>
      <c r="FGX29" s="380"/>
      <c r="FGY29" s="380"/>
      <c r="FGZ29" s="380"/>
      <c r="FHA29" s="380"/>
      <c r="FHB29" s="380"/>
      <c r="FHC29" s="380"/>
      <c r="FHD29" s="380"/>
      <c r="FHE29" s="380"/>
      <c r="FHF29" s="380"/>
      <c r="FHG29" s="380"/>
      <c r="FHH29" s="380"/>
      <c r="FHI29" s="380"/>
      <c r="FHJ29" s="380"/>
      <c r="FHK29" s="380"/>
      <c r="FHL29" s="380"/>
      <c r="FHM29" s="380"/>
      <c r="FHN29" s="380"/>
      <c r="FHO29" s="380"/>
      <c r="FHP29" s="380"/>
      <c r="FHQ29" s="380"/>
      <c r="FHR29" s="380"/>
      <c r="FHS29" s="380"/>
      <c r="FHT29" s="380"/>
      <c r="FHU29" s="380"/>
      <c r="FHV29" s="380"/>
      <c r="FHW29" s="380"/>
      <c r="FHX29" s="380"/>
      <c r="FHY29" s="380"/>
      <c r="FHZ29" s="380"/>
      <c r="FIA29" s="380"/>
      <c r="FIB29" s="380"/>
      <c r="FIC29" s="380"/>
      <c r="FID29" s="380"/>
      <c r="FIE29" s="380"/>
      <c r="FIF29" s="380"/>
      <c r="FIG29" s="380"/>
      <c r="FIH29" s="380"/>
      <c r="FII29" s="380"/>
      <c r="FIJ29" s="380"/>
      <c r="FIK29" s="380"/>
      <c r="FIL29" s="380"/>
      <c r="FIM29" s="380"/>
      <c r="FIN29" s="380"/>
      <c r="FIO29" s="380"/>
      <c r="FIP29" s="380"/>
      <c r="FIQ29" s="380"/>
      <c r="FIR29" s="380"/>
      <c r="FIS29" s="380"/>
      <c r="FIT29" s="380"/>
      <c r="FIU29" s="380"/>
      <c r="FIV29" s="380"/>
      <c r="FIW29" s="380"/>
      <c r="FIX29" s="380"/>
      <c r="FIY29" s="380"/>
      <c r="FIZ29" s="380"/>
      <c r="FJA29" s="380"/>
      <c r="FJB29" s="380"/>
      <c r="FJC29" s="380"/>
      <c r="FJD29" s="380"/>
      <c r="FJE29" s="380"/>
      <c r="FJF29" s="380"/>
      <c r="FJG29" s="380"/>
      <c r="FJH29" s="380"/>
      <c r="FJI29" s="380"/>
      <c r="FJJ29" s="380"/>
      <c r="FJK29" s="380"/>
      <c r="FJL29" s="380"/>
      <c r="FJM29" s="380"/>
      <c r="FJN29" s="380"/>
      <c r="FJO29" s="380"/>
      <c r="FJP29" s="380"/>
      <c r="FJQ29" s="380"/>
      <c r="FJR29" s="380"/>
      <c r="FJS29" s="380"/>
      <c r="FJT29" s="380"/>
      <c r="FJU29" s="380"/>
      <c r="FJV29" s="380"/>
      <c r="FJW29" s="380"/>
      <c r="FJX29" s="380"/>
      <c r="FJY29" s="380"/>
      <c r="FJZ29" s="380"/>
      <c r="FKA29" s="380"/>
      <c r="FKB29" s="380"/>
      <c r="FKC29" s="380"/>
      <c r="FKD29" s="380"/>
      <c r="FKE29" s="380"/>
      <c r="FKF29" s="380"/>
      <c r="FKG29" s="380"/>
      <c r="FKH29" s="380"/>
      <c r="FKI29" s="380"/>
      <c r="FKJ29" s="380"/>
      <c r="FKK29" s="380"/>
      <c r="FKL29" s="380"/>
      <c r="FKM29" s="380"/>
      <c r="FKN29" s="380"/>
      <c r="FKO29" s="380"/>
      <c r="FKP29" s="380"/>
      <c r="FKQ29" s="380"/>
      <c r="FKR29" s="380"/>
      <c r="FKS29" s="380"/>
      <c r="FKT29" s="380"/>
      <c r="FKU29" s="380"/>
      <c r="FKV29" s="380"/>
      <c r="FKW29" s="380"/>
      <c r="FKX29" s="380"/>
      <c r="FKY29" s="380"/>
      <c r="FKZ29" s="380"/>
      <c r="FLA29" s="380"/>
      <c r="FLB29" s="380"/>
      <c r="FLC29" s="380"/>
      <c r="FLD29" s="380"/>
      <c r="FLE29" s="380"/>
      <c r="FLF29" s="380"/>
      <c r="FLG29" s="380"/>
      <c r="FLH29" s="380"/>
      <c r="FLI29" s="380"/>
      <c r="FLJ29" s="380"/>
      <c r="FLK29" s="380"/>
      <c r="FLL29" s="380"/>
      <c r="FLM29" s="380"/>
      <c r="FLN29" s="380"/>
      <c r="FLO29" s="380"/>
      <c r="FLP29" s="380"/>
      <c r="FLQ29" s="380"/>
      <c r="FLR29" s="380"/>
      <c r="FLS29" s="380"/>
      <c r="FLT29" s="380"/>
      <c r="FLU29" s="380"/>
      <c r="FLV29" s="380"/>
      <c r="FLW29" s="380"/>
      <c r="FLX29" s="380"/>
      <c r="FLY29" s="380"/>
      <c r="FLZ29" s="380"/>
      <c r="FMA29" s="380"/>
      <c r="FMB29" s="380"/>
      <c r="FMC29" s="380"/>
      <c r="FMD29" s="380"/>
      <c r="FME29" s="380"/>
      <c r="FMF29" s="380"/>
      <c r="FMG29" s="380"/>
      <c r="FMH29" s="380"/>
      <c r="FMI29" s="380"/>
      <c r="FMJ29" s="380"/>
      <c r="FMK29" s="380"/>
      <c r="FML29" s="380"/>
      <c r="FMM29" s="380"/>
      <c r="FMN29" s="380"/>
      <c r="FMO29" s="380"/>
      <c r="FMP29" s="380"/>
      <c r="FMQ29" s="380"/>
      <c r="FMR29" s="380"/>
      <c r="FMS29" s="380"/>
      <c r="FMT29" s="380"/>
      <c r="FMU29" s="380"/>
      <c r="FMV29" s="380"/>
      <c r="FMW29" s="380"/>
      <c r="FMX29" s="380"/>
      <c r="FMY29" s="380"/>
      <c r="FMZ29" s="380"/>
      <c r="FNA29" s="380"/>
      <c r="FNB29" s="380"/>
      <c r="FNC29" s="380"/>
      <c r="FND29" s="380"/>
      <c r="FNE29" s="380"/>
      <c r="FNF29" s="380"/>
      <c r="FNG29" s="380"/>
      <c r="FNH29" s="380"/>
      <c r="FNI29" s="380"/>
      <c r="FNJ29" s="380"/>
      <c r="FNK29" s="380"/>
      <c r="FNL29" s="380"/>
      <c r="FNM29" s="380"/>
      <c r="FNN29" s="380"/>
      <c r="FNO29" s="380"/>
      <c r="FNP29" s="380"/>
      <c r="FNQ29" s="380"/>
      <c r="FNR29" s="380"/>
      <c r="FNS29" s="380"/>
      <c r="FNT29" s="380"/>
      <c r="FNU29" s="380"/>
      <c r="FNV29" s="380"/>
      <c r="FNW29" s="380"/>
      <c r="FNX29" s="380"/>
      <c r="FNY29" s="380"/>
      <c r="FNZ29" s="380"/>
      <c r="FOA29" s="380"/>
      <c r="FOB29" s="380"/>
      <c r="FOC29" s="380"/>
      <c r="FOD29" s="380"/>
      <c r="FOE29" s="380"/>
      <c r="FOF29" s="380"/>
      <c r="FOG29" s="380"/>
      <c r="FOH29" s="380"/>
      <c r="FOI29" s="380"/>
      <c r="FOJ29" s="380"/>
      <c r="FOK29" s="380"/>
      <c r="FOL29" s="380"/>
      <c r="FOM29" s="380"/>
      <c r="FON29" s="380"/>
      <c r="FOO29" s="380"/>
      <c r="FOP29" s="380"/>
      <c r="FOQ29" s="380"/>
      <c r="FOR29" s="380"/>
      <c r="FOS29" s="380"/>
      <c r="FOT29" s="380"/>
      <c r="FOU29" s="380"/>
      <c r="FOV29" s="380"/>
      <c r="FOW29" s="380"/>
      <c r="FOX29" s="380"/>
      <c r="FOY29" s="380"/>
      <c r="FOZ29" s="380"/>
      <c r="FPA29" s="380"/>
      <c r="FPB29" s="380"/>
      <c r="FPC29" s="380"/>
      <c r="FPD29" s="380"/>
      <c r="FPE29" s="380"/>
      <c r="FPF29" s="380"/>
      <c r="FPG29" s="380"/>
      <c r="FPH29" s="380"/>
      <c r="FPI29" s="380"/>
      <c r="FPJ29" s="380"/>
      <c r="FPK29" s="380"/>
      <c r="FPL29" s="380"/>
      <c r="FPM29" s="380"/>
      <c r="FPN29" s="380"/>
      <c r="FPO29" s="380"/>
      <c r="FPP29" s="380"/>
      <c r="FPQ29" s="380"/>
      <c r="FPR29" s="380"/>
      <c r="FPS29" s="380"/>
      <c r="FPT29" s="380"/>
      <c r="FPU29" s="380"/>
      <c r="FPV29" s="380"/>
      <c r="FPW29" s="380"/>
      <c r="FPX29" s="380"/>
      <c r="FPY29" s="380"/>
      <c r="FPZ29" s="380"/>
      <c r="FQA29" s="380"/>
      <c r="FQB29" s="380"/>
      <c r="FQC29" s="380"/>
      <c r="FQD29" s="380"/>
      <c r="FQE29" s="380"/>
      <c r="FQF29" s="380"/>
      <c r="FQG29" s="380"/>
      <c r="FQH29" s="380"/>
      <c r="FQI29" s="380"/>
      <c r="FQJ29" s="380"/>
      <c r="FQK29" s="380"/>
      <c r="FQL29" s="380"/>
      <c r="FQM29" s="380"/>
      <c r="FQN29" s="380"/>
      <c r="FQO29" s="380"/>
      <c r="FQP29" s="380"/>
      <c r="FQQ29" s="380"/>
      <c r="FQR29" s="380"/>
      <c r="FQS29" s="380"/>
      <c r="FQT29" s="380"/>
      <c r="FQU29" s="380"/>
      <c r="FQV29" s="380"/>
      <c r="FQW29" s="380"/>
      <c r="FQX29" s="380"/>
      <c r="FQY29" s="380"/>
      <c r="FQZ29" s="380"/>
      <c r="FRA29" s="380"/>
      <c r="FRB29" s="380"/>
      <c r="FRC29" s="380"/>
      <c r="FRD29" s="380"/>
      <c r="FRE29" s="380"/>
      <c r="FRF29" s="380"/>
      <c r="FRG29" s="380"/>
      <c r="FRH29" s="380"/>
      <c r="FRI29" s="380"/>
      <c r="FRJ29" s="380"/>
      <c r="FRK29" s="380"/>
      <c r="FRL29" s="380"/>
      <c r="FRM29" s="380"/>
      <c r="FRN29" s="380"/>
      <c r="FRO29" s="380"/>
      <c r="FRP29" s="380"/>
      <c r="FRQ29" s="380"/>
      <c r="FRR29" s="380"/>
      <c r="FRS29" s="380"/>
      <c r="FRT29" s="380"/>
      <c r="FRU29" s="380"/>
      <c r="FRV29" s="380"/>
      <c r="FRW29" s="380"/>
      <c r="FRX29" s="380"/>
      <c r="FRY29" s="380"/>
      <c r="FRZ29" s="380"/>
      <c r="FSA29" s="380"/>
      <c r="FSB29" s="380"/>
      <c r="FSC29" s="380"/>
      <c r="FSD29" s="380"/>
      <c r="FSE29" s="380"/>
      <c r="FSF29" s="380"/>
      <c r="FSG29" s="380"/>
      <c r="FSH29" s="380"/>
      <c r="FSI29" s="380"/>
      <c r="FSJ29" s="380"/>
      <c r="FSK29" s="380"/>
      <c r="FSL29" s="380"/>
      <c r="FSM29" s="380"/>
      <c r="FSN29" s="380"/>
      <c r="FSO29" s="380"/>
      <c r="FSP29" s="380"/>
      <c r="FSQ29" s="380"/>
      <c r="FSR29" s="380"/>
      <c r="FSS29" s="380"/>
      <c r="FST29" s="380"/>
      <c r="FSU29" s="380"/>
      <c r="FSV29" s="380"/>
      <c r="FSW29" s="380"/>
      <c r="FSX29" s="380"/>
      <c r="FSY29" s="380"/>
      <c r="FSZ29" s="380"/>
      <c r="FTA29" s="380"/>
      <c r="FTB29" s="380"/>
      <c r="FTC29" s="380"/>
      <c r="FTD29" s="380"/>
      <c r="FTE29" s="380"/>
      <c r="FTF29" s="380"/>
      <c r="FTG29" s="380"/>
      <c r="FTH29" s="380"/>
      <c r="FTI29" s="380"/>
      <c r="FTJ29" s="380"/>
      <c r="FTK29" s="380"/>
      <c r="FTL29" s="380"/>
      <c r="FTM29" s="380"/>
      <c r="FTN29" s="380"/>
      <c r="FTO29" s="380"/>
      <c r="FTP29" s="380"/>
      <c r="FTQ29" s="380"/>
      <c r="FTR29" s="380"/>
      <c r="FTS29" s="380"/>
      <c r="FTT29" s="380"/>
      <c r="FTU29" s="380"/>
      <c r="FTV29" s="380"/>
      <c r="FTW29" s="380"/>
      <c r="FTX29" s="380"/>
      <c r="FTY29" s="380"/>
      <c r="FTZ29" s="380"/>
      <c r="FUA29" s="380"/>
      <c r="FUB29" s="380"/>
      <c r="FUC29" s="380"/>
      <c r="FUD29" s="380"/>
      <c r="FUE29" s="380"/>
      <c r="FUF29" s="380"/>
      <c r="FUG29" s="380"/>
      <c r="FUH29" s="380"/>
      <c r="FUI29" s="380"/>
      <c r="FUJ29" s="380"/>
      <c r="FUK29" s="380"/>
      <c r="FUL29" s="380"/>
      <c r="FUM29" s="380"/>
      <c r="FUN29" s="380"/>
      <c r="FUO29" s="380"/>
      <c r="FUP29" s="380"/>
      <c r="FUQ29" s="380"/>
      <c r="FUR29" s="380"/>
      <c r="FUS29" s="380"/>
      <c r="FUT29" s="380"/>
      <c r="FUU29" s="380"/>
      <c r="FUV29" s="380"/>
      <c r="FUW29" s="380"/>
      <c r="FUX29" s="380"/>
      <c r="FUY29" s="380"/>
      <c r="FUZ29" s="380"/>
      <c r="FVA29" s="380"/>
      <c r="FVB29" s="380"/>
      <c r="FVC29" s="380"/>
      <c r="FVD29" s="380"/>
      <c r="FVE29" s="380"/>
      <c r="FVF29" s="380"/>
      <c r="FVG29" s="380"/>
      <c r="FVH29" s="380"/>
      <c r="FVI29" s="380"/>
      <c r="FVJ29" s="380"/>
      <c r="FVK29" s="380"/>
      <c r="FVL29" s="380"/>
      <c r="FVM29" s="380"/>
      <c r="FVN29" s="380"/>
      <c r="FVO29" s="380"/>
      <c r="FVP29" s="380"/>
      <c r="FVQ29" s="380"/>
      <c r="FVR29" s="380"/>
      <c r="FVS29" s="380"/>
      <c r="FVT29" s="380"/>
      <c r="FVU29" s="380"/>
      <c r="FVV29" s="380"/>
      <c r="FVW29" s="380"/>
      <c r="FVX29" s="380"/>
      <c r="FVY29" s="380"/>
      <c r="FVZ29" s="380"/>
      <c r="FWA29" s="380"/>
      <c r="FWB29" s="380"/>
      <c r="FWC29" s="380"/>
      <c r="FWD29" s="380"/>
      <c r="FWE29" s="380"/>
      <c r="FWF29" s="380"/>
      <c r="FWG29" s="380"/>
      <c r="FWH29" s="380"/>
      <c r="FWI29" s="380"/>
      <c r="FWJ29" s="380"/>
      <c r="FWK29" s="380"/>
      <c r="FWL29" s="380"/>
      <c r="FWM29" s="380"/>
      <c r="FWN29" s="380"/>
      <c r="FWO29" s="380"/>
      <c r="FWP29" s="380"/>
      <c r="FWQ29" s="380"/>
      <c r="FWR29" s="380"/>
      <c r="FWS29" s="380"/>
      <c r="FWT29" s="380"/>
      <c r="FWU29" s="380"/>
      <c r="FWV29" s="380"/>
      <c r="FWW29" s="380"/>
      <c r="FWX29" s="380"/>
      <c r="FWY29" s="380"/>
      <c r="FWZ29" s="380"/>
      <c r="FXA29" s="380"/>
      <c r="FXB29" s="380"/>
      <c r="FXC29" s="380"/>
      <c r="FXD29" s="380"/>
      <c r="FXE29" s="380"/>
      <c r="FXF29" s="380"/>
      <c r="FXG29" s="380"/>
      <c r="FXH29" s="380"/>
      <c r="FXI29" s="380"/>
      <c r="FXJ29" s="380"/>
      <c r="FXK29" s="380"/>
      <c r="FXL29" s="380"/>
      <c r="FXM29" s="380"/>
      <c r="FXN29" s="380"/>
      <c r="FXO29" s="380"/>
      <c r="FXP29" s="380"/>
      <c r="FXQ29" s="380"/>
      <c r="FXR29" s="380"/>
      <c r="FXS29" s="380"/>
      <c r="FXT29" s="380"/>
      <c r="FXU29" s="380"/>
      <c r="FXV29" s="380"/>
      <c r="FXW29" s="380"/>
      <c r="FXX29" s="380"/>
      <c r="FXY29" s="380"/>
      <c r="FXZ29" s="380"/>
      <c r="FYA29" s="380"/>
      <c r="FYB29" s="380"/>
      <c r="FYC29" s="380"/>
      <c r="FYD29" s="380"/>
      <c r="FYE29" s="380"/>
      <c r="FYF29" s="380"/>
      <c r="FYG29" s="380"/>
      <c r="FYH29" s="380"/>
      <c r="FYI29" s="380"/>
      <c r="FYJ29" s="380"/>
      <c r="FYK29" s="380"/>
      <c r="FYL29" s="380"/>
      <c r="FYM29" s="380"/>
      <c r="FYN29" s="380"/>
      <c r="FYO29" s="380"/>
      <c r="FYP29" s="380"/>
      <c r="FYQ29" s="380"/>
      <c r="FYR29" s="380"/>
      <c r="FYS29" s="380"/>
      <c r="FYT29" s="380"/>
      <c r="FYU29" s="380"/>
      <c r="FYV29" s="380"/>
      <c r="FYW29" s="380"/>
      <c r="FYX29" s="380"/>
      <c r="FYY29" s="380"/>
      <c r="FYZ29" s="380"/>
      <c r="FZA29" s="380"/>
      <c r="FZB29" s="380"/>
      <c r="FZC29" s="380"/>
      <c r="FZD29" s="380"/>
      <c r="FZE29" s="380"/>
      <c r="FZF29" s="380"/>
      <c r="FZG29" s="380"/>
      <c r="FZH29" s="380"/>
      <c r="FZI29" s="380"/>
      <c r="FZJ29" s="380"/>
      <c r="FZK29" s="380"/>
      <c r="FZL29" s="380"/>
      <c r="FZM29" s="380"/>
      <c r="FZN29" s="380"/>
      <c r="FZO29" s="380"/>
      <c r="FZP29" s="380"/>
      <c r="FZQ29" s="380"/>
      <c r="FZR29" s="380"/>
      <c r="FZS29" s="380"/>
      <c r="FZT29" s="380"/>
      <c r="FZU29" s="380"/>
      <c r="FZV29" s="380"/>
      <c r="FZW29" s="380"/>
      <c r="FZX29" s="380"/>
      <c r="FZY29" s="380"/>
      <c r="FZZ29" s="380"/>
      <c r="GAA29" s="380"/>
      <c r="GAB29" s="380"/>
      <c r="GAC29" s="380"/>
      <c r="GAD29" s="380"/>
      <c r="GAE29" s="380"/>
      <c r="GAF29" s="380"/>
      <c r="GAG29" s="380"/>
      <c r="GAH29" s="380"/>
      <c r="GAI29" s="380"/>
      <c r="GAJ29" s="380"/>
      <c r="GAK29" s="380"/>
      <c r="GAL29" s="380"/>
      <c r="GAM29" s="380"/>
      <c r="GAN29" s="380"/>
      <c r="GAO29" s="380"/>
      <c r="GAP29" s="380"/>
      <c r="GAQ29" s="380"/>
      <c r="GAR29" s="380"/>
      <c r="GAS29" s="380"/>
      <c r="GAT29" s="380"/>
      <c r="GAU29" s="380"/>
      <c r="GAV29" s="380"/>
      <c r="GAW29" s="380"/>
      <c r="GAX29" s="380"/>
      <c r="GAY29" s="380"/>
      <c r="GAZ29" s="380"/>
      <c r="GBA29" s="380"/>
      <c r="GBB29" s="380"/>
      <c r="GBC29" s="380"/>
      <c r="GBD29" s="380"/>
      <c r="GBE29" s="380"/>
      <c r="GBF29" s="380"/>
      <c r="GBG29" s="380"/>
      <c r="GBH29" s="380"/>
      <c r="GBI29" s="380"/>
      <c r="GBJ29" s="380"/>
      <c r="GBK29" s="380"/>
      <c r="GBL29" s="380"/>
      <c r="GBM29" s="380"/>
      <c r="GBN29" s="380"/>
      <c r="GBO29" s="380"/>
      <c r="GBP29" s="380"/>
      <c r="GBQ29" s="380"/>
      <c r="GBR29" s="380"/>
      <c r="GBS29" s="380"/>
      <c r="GBT29" s="380"/>
      <c r="GBU29" s="380"/>
      <c r="GBV29" s="380"/>
      <c r="GBW29" s="380"/>
      <c r="GBX29" s="380"/>
      <c r="GBY29" s="380"/>
      <c r="GBZ29" s="380"/>
      <c r="GCA29" s="380"/>
      <c r="GCB29" s="380"/>
      <c r="GCC29" s="380"/>
      <c r="GCD29" s="380"/>
      <c r="GCE29" s="380"/>
      <c r="GCF29" s="380"/>
      <c r="GCG29" s="380"/>
      <c r="GCH29" s="380"/>
      <c r="GCI29" s="380"/>
      <c r="GCJ29" s="380"/>
      <c r="GCK29" s="380"/>
      <c r="GCL29" s="380"/>
      <c r="GCM29" s="380"/>
      <c r="GCN29" s="380"/>
      <c r="GCO29" s="380"/>
      <c r="GCP29" s="380"/>
      <c r="GCQ29" s="380"/>
      <c r="GCR29" s="380"/>
      <c r="GCS29" s="380"/>
      <c r="GCT29" s="380"/>
      <c r="GCU29" s="380"/>
      <c r="GCV29" s="380"/>
      <c r="GCW29" s="380"/>
      <c r="GCX29" s="380"/>
      <c r="GCY29" s="380"/>
      <c r="GCZ29" s="380"/>
      <c r="GDA29" s="380"/>
      <c r="GDB29" s="380"/>
      <c r="GDC29" s="380"/>
      <c r="GDD29" s="380"/>
      <c r="GDE29" s="380"/>
      <c r="GDF29" s="380"/>
      <c r="GDG29" s="380"/>
      <c r="GDH29" s="380"/>
      <c r="GDI29" s="380"/>
      <c r="GDJ29" s="380"/>
      <c r="GDK29" s="380"/>
      <c r="GDL29" s="380"/>
      <c r="GDM29" s="380"/>
      <c r="GDN29" s="380"/>
      <c r="GDO29" s="380"/>
      <c r="GDP29" s="380"/>
      <c r="GDQ29" s="380"/>
      <c r="GDR29" s="380"/>
      <c r="GDS29" s="380"/>
      <c r="GDT29" s="380"/>
      <c r="GDU29" s="380"/>
      <c r="GDV29" s="380"/>
      <c r="GDW29" s="380"/>
      <c r="GDX29" s="380"/>
      <c r="GDY29" s="380"/>
      <c r="GDZ29" s="380"/>
      <c r="GEA29" s="380"/>
      <c r="GEB29" s="380"/>
      <c r="GEC29" s="380"/>
      <c r="GED29" s="380"/>
      <c r="GEE29" s="380"/>
      <c r="GEF29" s="380"/>
      <c r="GEG29" s="380"/>
      <c r="GEH29" s="380"/>
      <c r="GEI29" s="380"/>
      <c r="GEJ29" s="380"/>
      <c r="GEK29" s="380"/>
      <c r="GEL29" s="380"/>
      <c r="GEM29" s="380"/>
      <c r="GEN29" s="380"/>
      <c r="GEO29" s="380"/>
      <c r="GEP29" s="380"/>
      <c r="GEQ29" s="380"/>
      <c r="GER29" s="380"/>
      <c r="GES29" s="380"/>
      <c r="GET29" s="380"/>
      <c r="GEU29" s="380"/>
      <c r="GEV29" s="380"/>
      <c r="GEW29" s="380"/>
      <c r="GEX29" s="380"/>
      <c r="GEY29" s="380"/>
      <c r="GEZ29" s="380"/>
      <c r="GFA29" s="380"/>
      <c r="GFB29" s="380"/>
      <c r="GFC29" s="380"/>
      <c r="GFD29" s="380"/>
      <c r="GFE29" s="380"/>
      <c r="GFF29" s="380"/>
      <c r="GFG29" s="380"/>
      <c r="GFH29" s="380"/>
      <c r="GFI29" s="380"/>
      <c r="GFJ29" s="380"/>
      <c r="GFK29" s="380"/>
      <c r="GFL29" s="380"/>
      <c r="GFM29" s="380"/>
      <c r="GFN29" s="380"/>
      <c r="GFO29" s="380"/>
      <c r="GFP29" s="380"/>
      <c r="GFQ29" s="380"/>
      <c r="GFR29" s="380"/>
      <c r="GFS29" s="380"/>
      <c r="GFT29" s="380"/>
      <c r="GFU29" s="380"/>
      <c r="GFV29" s="380"/>
      <c r="GFW29" s="380"/>
      <c r="GFX29" s="380"/>
      <c r="GFY29" s="380"/>
      <c r="GFZ29" s="380"/>
      <c r="GGA29" s="380"/>
      <c r="GGB29" s="380"/>
      <c r="GGC29" s="380"/>
      <c r="GGD29" s="380"/>
      <c r="GGE29" s="380"/>
      <c r="GGF29" s="380"/>
      <c r="GGG29" s="380"/>
      <c r="GGH29" s="380"/>
      <c r="GGI29" s="380"/>
      <c r="GGJ29" s="380"/>
      <c r="GGK29" s="380"/>
      <c r="GGL29" s="380"/>
      <c r="GGM29" s="380"/>
      <c r="GGN29" s="380"/>
      <c r="GGO29" s="380"/>
      <c r="GGP29" s="380"/>
      <c r="GGQ29" s="380"/>
      <c r="GGR29" s="380"/>
      <c r="GGS29" s="380"/>
      <c r="GGT29" s="380"/>
      <c r="GGU29" s="380"/>
      <c r="GGV29" s="380"/>
      <c r="GGW29" s="380"/>
      <c r="GGX29" s="380"/>
      <c r="GGY29" s="380"/>
      <c r="GGZ29" s="380"/>
      <c r="GHA29" s="380"/>
      <c r="GHB29" s="380"/>
      <c r="GHC29" s="380"/>
      <c r="GHD29" s="380"/>
      <c r="GHE29" s="380"/>
      <c r="GHF29" s="380"/>
      <c r="GHG29" s="380"/>
      <c r="GHH29" s="380"/>
      <c r="GHI29" s="380"/>
      <c r="GHJ29" s="380"/>
      <c r="GHK29" s="380"/>
      <c r="GHL29" s="380"/>
      <c r="GHM29" s="380"/>
      <c r="GHN29" s="380"/>
      <c r="GHO29" s="380"/>
      <c r="GHP29" s="380"/>
      <c r="GHQ29" s="380"/>
      <c r="GHR29" s="380"/>
      <c r="GHS29" s="380"/>
      <c r="GHT29" s="380"/>
      <c r="GHU29" s="380"/>
      <c r="GHV29" s="380"/>
      <c r="GHW29" s="380"/>
      <c r="GHX29" s="380"/>
      <c r="GHY29" s="380"/>
      <c r="GHZ29" s="380"/>
      <c r="GIA29" s="380"/>
      <c r="GIB29" s="380"/>
      <c r="GIC29" s="380"/>
      <c r="GID29" s="380"/>
      <c r="GIE29" s="380"/>
      <c r="GIF29" s="380"/>
      <c r="GIG29" s="380"/>
      <c r="GIH29" s="380"/>
      <c r="GII29" s="380"/>
      <c r="GIJ29" s="380"/>
      <c r="GIK29" s="380"/>
      <c r="GIL29" s="380"/>
      <c r="GIM29" s="380"/>
      <c r="GIN29" s="380"/>
      <c r="GIO29" s="380"/>
      <c r="GIP29" s="380"/>
      <c r="GIQ29" s="380"/>
      <c r="GIR29" s="380"/>
      <c r="GIS29" s="380"/>
      <c r="GIT29" s="380"/>
      <c r="GIU29" s="380"/>
      <c r="GIV29" s="380"/>
      <c r="GIW29" s="380"/>
      <c r="GIX29" s="380"/>
      <c r="GIY29" s="380"/>
      <c r="GIZ29" s="380"/>
      <c r="GJA29" s="380"/>
      <c r="GJB29" s="380"/>
      <c r="GJC29" s="380"/>
      <c r="GJD29" s="380"/>
      <c r="GJE29" s="380"/>
      <c r="GJF29" s="380"/>
      <c r="GJG29" s="380"/>
      <c r="GJH29" s="380"/>
      <c r="GJI29" s="380"/>
      <c r="GJJ29" s="380"/>
      <c r="GJK29" s="380"/>
      <c r="GJL29" s="380"/>
      <c r="GJM29" s="380"/>
      <c r="GJN29" s="380"/>
      <c r="GJO29" s="380"/>
      <c r="GJP29" s="380"/>
      <c r="GJQ29" s="380"/>
      <c r="GJR29" s="380"/>
      <c r="GJS29" s="380"/>
      <c r="GJT29" s="380"/>
      <c r="GJU29" s="380"/>
      <c r="GJV29" s="380"/>
      <c r="GJW29" s="380"/>
      <c r="GJX29" s="380"/>
      <c r="GJY29" s="380"/>
      <c r="GJZ29" s="380"/>
      <c r="GKA29" s="380"/>
      <c r="GKB29" s="380"/>
      <c r="GKC29" s="380"/>
      <c r="GKD29" s="380"/>
      <c r="GKE29" s="380"/>
      <c r="GKF29" s="380"/>
      <c r="GKG29" s="380"/>
      <c r="GKH29" s="380"/>
      <c r="GKI29" s="380"/>
      <c r="GKJ29" s="380"/>
      <c r="GKK29" s="380"/>
      <c r="GKL29" s="380"/>
      <c r="GKM29" s="380"/>
      <c r="GKN29" s="380"/>
      <c r="GKO29" s="380"/>
      <c r="GKP29" s="380"/>
      <c r="GKQ29" s="380"/>
      <c r="GKR29" s="380"/>
      <c r="GKS29" s="380"/>
      <c r="GKT29" s="380"/>
      <c r="GKU29" s="380"/>
      <c r="GKV29" s="380"/>
      <c r="GKW29" s="380"/>
      <c r="GKX29" s="380"/>
      <c r="GKY29" s="380"/>
      <c r="GKZ29" s="380"/>
      <c r="GLA29" s="380"/>
      <c r="GLB29" s="380"/>
      <c r="GLC29" s="380"/>
      <c r="GLD29" s="380"/>
      <c r="GLE29" s="380"/>
      <c r="GLF29" s="380"/>
      <c r="GLG29" s="380"/>
      <c r="GLH29" s="380"/>
      <c r="GLI29" s="380"/>
      <c r="GLJ29" s="380"/>
      <c r="GLK29" s="380"/>
      <c r="GLL29" s="380"/>
      <c r="GLM29" s="380"/>
      <c r="GLN29" s="380"/>
      <c r="GLO29" s="380"/>
      <c r="GLP29" s="380"/>
      <c r="GLQ29" s="380"/>
      <c r="GLR29" s="380"/>
      <c r="GLS29" s="380"/>
      <c r="GLT29" s="380"/>
      <c r="GLU29" s="380"/>
      <c r="GLV29" s="380"/>
      <c r="GLW29" s="380"/>
      <c r="GLX29" s="380"/>
      <c r="GLY29" s="380"/>
      <c r="GLZ29" s="380"/>
      <c r="GMA29" s="380"/>
      <c r="GMB29" s="380"/>
      <c r="GMC29" s="380"/>
      <c r="GMD29" s="380"/>
      <c r="GME29" s="380"/>
      <c r="GMF29" s="380"/>
      <c r="GMG29" s="380"/>
      <c r="GMH29" s="380"/>
      <c r="GMI29" s="380"/>
      <c r="GMJ29" s="380"/>
      <c r="GMK29" s="380"/>
      <c r="GML29" s="380"/>
      <c r="GMM29" s="380"/>
      <c r="GMN29" s="380"/>
      <c r="GMO29" s="380"/>
      <c r="GMP29" s="380"/>
      <c r="GMQ29" s="380"/>
      <c r="GMR29" s="380"/>
      <c r="GMS29" s="380"/>
      <c r="GMT29" s="380"/>
      <c r="GMU29" s="380"/>
      <c r="GMV29" s="380"/>
      <c r="GMW29" s="380"/>
      <c r="GMX29" s="380"/>
      <c r="GMY29" s="380"/>
      <c r="GMZ29" s="380"/>
      <c r="GNA29" s="380"/>
      <c r="GNB29" s="380"/>
      <c r="GNC29" s="380"/>
      <c r="GND29" s="380"/>
      <c r="GNE29" s="380"/>
      <c r="GNF29" s="380"/>
      <c r="GNG29" s="380"/>
      <c r="GNH29" s="380"/>
      <c r="GNI29" s="380"/>
      <c r="GNJ29" s="380"/>
      <c r="GNK29" s="380"/>
      <c r="GNL29" s="380"/>
      <c r="GNM29" s="380"/>
      <c r="GNN29" s="380"/>
      <c r="GNO29" s="380"/>
      <c r="GNP29" s="380"/>
      <c r="GNQ29" s="380"/>
      <c r="GNR29" s="380"/>
      <c r="GNS29" s="380"/>
      <c r="GNT29" s="380"/>
      <c r="GNU29" s="380"/>
      <c r="GNV29" s="380"/>
      <c r="GNW29" s="380"/>
      <c r="GNX29" s="380"/>
      <c r="GNY29" s="380"/>
      <c r="GNZ29" s="380"/>
      <c r="GOA29" s="380"/>
      <c r="GOB29" s="380"/>
      <c r="GOC29" s="380"/>
      <c r="GOD29" s="380"/>
      <c r="GOE29" s="380"/>
      <c r="GOF29" s="380"/>
      <c r="GOG29" s="380"/>
      <c r="GOH29" s="380"/>
      <c r="GOI29" s="380"/>
      <c r="GOJ29" s="380"/>
      <c r="GOK29" s="380"/>
      <c r="GOL29" s="380"/>
      <c r="GOM29" s="380"/>
      <c r="GON29" s="380"/>
      <c r="GOO29" s="380"/>
      <c r="GOP29" s="380"/>
      <c r="GOQ29" s="380"/>
      <c r="GOR29" s="380"/>
      <c r="GOS29" s="380"/>
      <c r="GOT29" s="380"/>
      <c r="GOU29" s="380"/>
      <c r="GOV29" s="380"/>
      <c r="GOW29" s="380"/>
      <c r="GOX29" s="380"/>
      <c r="GOY29" s="380"/>
      <c r="GOZ29" s="380"/>
      <c r="GPA29" s="380"/>
      <c r="GPB29" s="380"/>
      <c r="GPC29" s="380"/>
      <c r="GPD29" s="380"/>
      <c r="GPE29" s="380"/>
      <c r="GPF29" s="380"/>
      <c r="GPG29" s="380"/>
      <c r="GPH29" s="380"/>
      <c r="GPI29" s="380"/>
      <c r="GPJ29" s="380"/>
      <c r="GPK29" s="380"/>
      <c r="GPL29" s="380"/>
      <c r="GPM29" s="380"/>
      <c r="GPN29" s="380"/>
      <c r="GPO29" s="380"/>
      <c r="GPP29" s="380"/>
      <c r="GPQ29" s="380"/>
      <c r="GPR29" s="380"/>
      <c r="GPS29" s="380"/>
      <c r="GPT29" s="380"/>
      <c r="GPU29" s="380"/>
      <c r="GPV29" s="380"/>
      <c r="GPW29" s="380"/>
      <c r="GPX29" s="380"/>
      <c r="GPY29" s="380"/>
      <c r="GPZ29" s="380"/>
      <c r="GQA29" s="380"/>
      <c r="GQB29" s="380"/>
      <c r="GQC29" s="380"/>
      <c r="GQD29" s="380"/>
      <c r="GQE29" s="380"/>
      <c r="GQF29" s="380"/>
      <c r="GQG29" s="380"/>
      <c r="GQH29" s="380"/>
      <c r="GQI29" s="380"/>
      <c r="GQJ29" s="380"/>
      <c r="GQK29" s="380"/>
      <c r="GQL29" s="380"/>
      <c r="GQM29" s="380"/>
      <c r="GQN29" s="380"/>
      <c r="GQO29" s="380"/>
      <c r="GQP29" s="380"/>
      <c r="GQQ29" s="380"/>
      <c r="GQR29" s="380"/>
      <c r="GQS29" s="380"/>
      <c r="GQT29" s="380"/>
      <c r="GQU29" s="380"/>
      <c r="GQV29" s="380"/>
      <c r="GQW29" s="380"/>
      <c r="GQX29" s="380"/>
      <c r="GQY29" s="380"/>
      <c r="GQZ29" s="380"/>
      <c r="GRA29" s="380"/>
      <c r="GRB29" s="380"/>
      <c r="GRC29" s="380"/>
      <c r="GRD29" s="380"/>
      <c r="GRE29" s="380"/>
      <c r="GRF29" s="380"/>
      <c r="GRG29" s="380"/>
      <c r="GRH29" s="380"/>
      <c r="GRI29" s="380"/>
      <c r="GRJ29" s="380"/>
      <c r="GRK29" s="380"/>
      <c r="GRL29" s="380"/>
      <c r="GRM29" s="380"/>
      <c r="GRN29" s="380"/>
      <c r="GRO29" s="380"/>
      <c r="GRP29" s="380"/>
      <c r="GRQ29" s="380"/>
      <c r="GRR29" s="380"/>
      <c r="GRS29" s="380"/>
      <c r="GRT29" s="380"/>
      <c r="GRU29" s="380"/>
      <c r="GRV29" s="380"/>
      <c r="GRW29" s="380"/>
      <c r="GRX29" s="380"/>
      <c r="GRY29" s="380"/>
      <c r="GRZ29" s="380"/>
      <c r="GSA29" s="380"/>
      <c r="GSB29" s="380"/>
      <c r="GSC29" s="380"/>
      <c r="GSD29" s="380"/>
      <c r="GSE29" s="380"/>
      <c r="GSF29" s="380"/>
      <c r="GSG29" s="380"/>
      <c r="GSH29" s="380"/>
      <c r="GSI29" s="380"/>
      <c r="GSJ29" s="380"/>
      <c r="GSK29" s="380"/>
      <c r="GSL29" s="380"/>
      <c r="GSM29" s="380"/>
      <c r="GSN29" s="380"/>
      <c r="GSO29" s="380"/>
      <c r="GSP29" s="380"/>
      <c r="GSQ29" s="380"/>
      <c r="GSR29" s="380"/>
      <c r="GSS29" s="380"/>
      <c r="GST29" s="380"/>
      <c r="GSU29" s="380"/>
      <c r="GSV29" s="380"/>
      <c r="GSW29" s="380"/>
      <c r="GSX29" s="380"/>
      <c r="GSY29" s="380"/>
      <c r="GSZ29" s="380"/>
      <c r="GTA29" s="380"/>
      <c r="GTB29" s="380"/>
      <c r="GTC29" s="380"/>
      <c r="GTD29" s="380"/>
      <c r="GTE29" s="380"/>
      <c r="GTF29" s="380"/>
      <c r="GTG29" s="380"/>
      <c r="GTH29" s="380"/>
      <c r="GTI29" s="380"/>
      <c r="GTJ29" s="380"/>
      <c r="GTK29" s="380"/>
      <c r="GTL29" s="380"/>
      <c r="GTM29" s="380"/>
      <c r="GTN29" s="380"/>
      <c r="GTO29" s="380"/>
      <c r="GTP29" s="380"/>
      <c r="GTQ29" s="380"/>
      <c r="GTR29" s="380"/>
      <c r="GTS29" s="380"/>
      <c r="GTT29" s="380"/>
      <c r="GTU29" s="380"/>
      <c r="GTV29" s="380"/>
      <c r="GTW29" s="380"/>
      <c r="GTX29" s="380"/>
      <c r="GTY29" s="380"/>
      <c r="GTZ29" s="380"/>
      <c r="GUA29" s="380"/>
      <c r="GUB29" s="380"/>
      <c r="GUC29" s="380"/>
      <c r="GUD29" s="380"/>
      <c r="GUE29" s="380"/>
      <c r="GUF29" s="380"/>
      <c r="GUG29" s="380"/>
      <c r="GUH29" s="380"/>
      <c r="GUI29" s="380"/>
      <c r="GUJ29" s="380"/>
      <c r="GUK29" s="380"/>
      <c r="GUL29" s="380"/>
      <c r="GUM29" s="380"/>
      <c r="GUN29" s="380"/>
      <c r="GUO29" s="380"/>
      <c r="GUP29" s="380"/>
      <c r="GUQ29" s="380"/>
      <c r="GUR29" s="380"/>
      <c r="GUS29" s="380"/>
      <c r="GUT29" s="380"/>
      <c r="GUU29" s="380"/>
      <c r="GUV29" s="380"/>
      <c r="GUW29" s="380"/>
      <c r="GUX29" s="380"/>
      <c r="GUY29" s="380"/>
      <c r="GUZ29" s="380"/>
      <c r="GVA29" s="380"/>
      <c r="GVB29" s="380"/>
      <c r="GVC29" s="380"/>
      <c r="GVD29" s="380"/>
      <c r="GVE29" s="380"/>
      <c r="GVF29" s="380"/>
      <c r="GVG29" s="380"/>
      <c r="GVH29" s="380"/>
      <c r="GVI29" s="380"/>
      <c r="GVJ29" s="380"/>
      <c r="GVK29" s="380"/>
      <c r="GVL29" s="380"/>
      <c r="GVM29" s="380"/>
      <c r="GVN29" s="380"/>
      <c r="GVO29" s="380"/>
      <c r="GVP29" s="380"/>
      <c r="GVQ29" s="380"/>
      <c r="GVR29" s="380"/>
      <c r="GVS29" s="380"/>
      <c r="GVT29" s="380"/>
      <c r="GVU29" s="380"/>
      <c r="GVV29" s="380"/>
      <c r="GVW29" s="380"/>
      <c r="GVX29" s="380"/>
      <c r="GVY29" s="380"/>
      <c r="GVZ29" s="380"/>
      <c r="GWA29" s="380"/>
      <c r="GWB29" s="380"/>
      <c r="GWC29" s="380"/>
      <c r="GWD29" s="380"/>
      <c r="GWE29" s="380"/>
      <c r="GWF29" s="380"/>
      <c r="GWG29" s="380"/>
      <c r="GWH29" s="380"/>
      <c r="GWI29" s="380"/>
      <c r="GWJ29" s="380"/>
      <c r="GWK29" s="380"/>
      <c r="GWL29" s="380"/>
      <c r="GWM29" s="380"/>
      <c r="GWN29" s="380"/>
      <c r="GWO29" s="380"/>
      <c r="GWP29" s="380"/>
      <c r="GWQ29" s="380"/>
      <c r="GWR29" s="380"/>
      <c r="GWS29" s="380"/>
      <c r="GWT29" s="380"/>
      <c r="GWU29" s="380"/>
      <c r="GWV29" s="380"/>
      <c r="GWW29" s="380"/>
      <c r="GWX29" s="380"/>
      <c r="GWY29" s="380"/>
      <c r="GWZ29" s="380"/>
      <c r="GXA29" s="380"/>
      <c r="GXB29" s="380"/>
      <c r="GXC29" s="380"/>
      <c r="GXD29" s="380"/>
      <c r="GXE29" s="380"/>
      <c r="GXF29" s="380"/>
      <c r="GXG29" s="380"/>
      <c r="GXH29" s="380"/>
      <c r="GXI29" s="380"/>
      <c r="GXJ29" s="380"/>
      <c r="GXK29" s="380"/>
      <c r="GXL29" s="380"/>
      <c r="GXM29" s="380"/>
      <c r="GXN29" s="380"/>
      <c r="GXO29" s="380"/>
      <c r="GXP29" s="380"/>
      <c r="GXQ29" s="380"/>
      <c r="GXR29" s="380"/>
      <c r="GXS29" s="380"/>
      <c r="GXT29" s="380"/>
      <c r="GXU29" s="380"/>
      <c r="GXV29" s="380"/>
      <c r="GXW29" s="380"/>
      <c r="GXX29" s="380"/>
      <c r="GXY29" s="380"/>
      <c r="GXZ29" s="380"/>
      <c r="GYA29" s="380"/>
      <c r="GYB29" s="380"/>
      <c r="GYC29" s="380"/>
      <c r="GYD29" s="380"/>
      <c r="GYE29" s="380"/>
      <c r="GYF29" s="380"/>
      <c r="GYG29" s="380"/>
      <c r="GYH29" s="380"/>
    </row>
    <row r="30" spans="1:5390" s="105" customFormat="1" x14ac:dyDescent="0.2">
      <c r="A30" s="220"/>
      <c r="C30" s="220"/>
      <c r="D30" s="240"/>
      <c r="E30" s="234"/>
      <c r="G30" s="120"/>
      <c r="H30" s="120"/>
      <c r="I30" s="120"/>
      <c r="J30" s="120"/>
      <c r="K30" s="120"/>
      <c r="L30" s="120"/>
      <c r="M30" s="120"/>
      <c r="N30" s="120"/>
      <c r="O30" s="120"/>
      <c r="P30" s="120"/>
      <c r="Q30" s="120"/>
      <c r="R30" s="120"/>
      <c r="S30" s="120"/>
      <c r="T30" s="120"/>
      <c r="U30" s="120"/>
      <c r="V30" s="120"/>
      <c r="W30" s="120"/>
      <c r="X30" s="120"/>
      <c r="Y30" s="120"/>
      <c r="Z30" s="120"/>
      <c r="AA30" s="120"/>
      <c r="AB30" s="120"/>
      <c r="AC30" s="118"/>
      <c r="AD30" s="118"/>
      <c r="AE30" s="118"/>
      <c r="AF30" s="118"/>
      <c r="AG30" s="118"/>
      <c r="AH30" s="118"/>
      <c r="AI30" s="120"/>
      <c r="AJ30" s="120"/>
      <c r="AK30" s="120"/>
      <c r="AL30" s="118"/>
      <c r="AM30" s="118"/>
      <c r="AN30" s="118"/>
      <c r="AO30" s="118"/>
      <c r="AP30" s="118"/>
      <c r="AQ30" s="118"/>
      <c r="AR30" s="118"/>
      <c r="AS30" s="118"/>
      <c r="AT30" s="118"/>
      <c r="AU30" s="118"/>
      <c r="AV30" s="118"/>
      <c r="AW30" s="118"/>
      <c r="AX30" s="120"/>
      <c r="AY30" s="119"/>
      <c r="AZ30" s="119"/>
      <c r="BA30" s="119"/>
      <c r="BO30" s="376"/>
      <c r="BP30" s="376"/>
      <c r="BQ30" s="376"/>
      <c r="BR30" s="376"/>
      <c r="BS30" s="376"/>
      <c r="BT30" s="376"/>
      <c r="BU30" s="376"/>
      <c r="BV30" s="376"/>
      <c r="BW30" s="376"/>
      <c r="BX30" s="376"/>
      <c r="BY30" s="376"/>
      <c r="BZ30" s="376"/>
      <c r="CA30" s="376"/>
      <c r="CB30" s="376"/>
      <c r="CC30" s="376"/>
      <c r="CD30" s="376"/>
      <c r="CE30" s="376"/>
      <c r="CF30" s="376"/>
      <c r="CG30" s="376"/>
      <c r="CH30" s="376"/>
      <c r="CI30" s="376"/>
      <c r="CJ30" s="376"/>
      <c r="CK30" s="376"/>
      <c r="CL30" s="376"/>
      <c r="CM30" s="376"/>
      <c r="CN30" s="376"/>
      <c r="CO30" s="376"/>
      <c r="CP30" s="376"/>
      <c r="CQ30" s="376"/>
      <c r="CR30" s="376"/>
      <c r="CS30" s="376"/>
      <c r="CT30" s="376"/>
      <c r="CU30" s="376"/>
      <c r="CV30" s="376"/>
      <c r="CW30" s="376"/>
      <c r="CX30" s="376"/>
      <c r="CY30" s="376"/>
      <c r="CZ30" s="376"/>
      <c r="DA30" s="376"/>
      <c r="DB30" s="376"/>
      <c r="DC30" s="376"/>
      <c r="DD30" s="376"/>
      <c r="DE30" s="376"/>
      <c r="DF30" s="376"/>
      <c r="DG30" s="376"/>
      <c r="DH30" s="376"/>
      <c r="DI30" s="376"/>
      <c r="DJ30" s="376"/>
      <c r="DK30" s="376"/>
      <c r="DL30" s="376"/>
      <c r="DM30" s="376"/>
      <c r="DN30" s="376"/>
      <c r="DO30" s="376"/>
      <c r="DP30" s="376"/>
      <c r="DQ30" s="376"/>
      <c r="DR30" s="376"/>
      <c r="DS30" s="376"/>
      <c r="DT30" s="376"/>
      <c r="DU30" s="376"/>
      <c r="DV30" s="376"/>
      <c r="DW30" s="376"/>
      <c r="DX30" s="376"/>
      <c r="DY30" s="376"/>
      <c r="DZ30" s="376"/>
      <c r="EA30" s="376"/>
      <c r="EB30" s="376"/>
      <c r="EC30" s="376"/>
      <c r="ED30" s="376"/>
      <c r="EE30" s="376"/>
      <c r="EF30" s="376"/>
      <c r="EG30" s="376"/>
      <c r="EH30" s="376"/>
      <c r="EI30" s="376"/>
      <c r="EJ30" s="376"/>
      <c r="EK30" s="376"/>
      <c r="EL30" s="376"/>
      <c r="EM30" s="376"/>
      <c r="EN30" s="376"/>
      <c r="EO30" s="376"/>
      <c r="EP30" s="376"/>
      <c r="EQ30" s="376"/>
      <c r="ER30" s="376"/>
      <c r="ES30" s="376"/>
      <c r="ET30" s="376"/>
      <c r="EU30" s="376"/>
      <c r="EV30" s="376"/>
      <c r="EW30" s="376"/>
      <c r="EX30" s="376"/>
      <c r="EY30" s="376"/>
      <c r="EZ30" s="376"/>
      <c r="FA30" s="376"/>
      <c r="FB30" s="376"/>
      <c r="FC30" s="376"/>
      <c r="FD30" s="376"/>
      <c r="FE30" s="376"/>
      <c r="FF30" s="376"/>
      <c r="FG30" s="376"/>
      <c r="FH30" s="376"/>
      <c r="FI30" s="376"/>
      <c r="FJ30" s="376"/>
      <c r="FK30" s="376"/>
      <c r="FL30" s="376"/>
      <c r="FM30" s="376"/>
      <c r="FN30" s="376"/>
      <c r="FO30" s="376"/>
      <c r="FP30" s="376"/>
      <c r="FQ30" s="376"/>
      <c r="FR30" s="376"/>
      <c r="FS30" s="376"/>
      <c r="FT30" s="376"/>
      <c r="FU30" s="376"/>
      <c r="FV30" s="376"/>
      <c r="FW30" s="376"/>
      <c r="FX30" s="376"/>
      <c r="FY30" s="376"/>
      <c r="FZ30" s="376"/>
      <c r="GA30" s="376"/>
      <c r="GB30" s="376"/>
      <c r="GC30" s="376"/>
      <c r="GD30" s="376"/>
      <c r="GE30" s="376"/>
      <c r="GF30" s="376"/>
      <c r="GG30" s="376"/>
      <c r="GH30" s="376"/>
      <c r="GI30" s="376"/>
      <c r="GJ30" s="376"/>
      <c r="GK30" s="376"/>
      <c r="GL30" s="376"/>
      <c r="GM30" s="376"/>
      <c r="GN30" s="376"/>
      <c r="GO30" s="376"/>
      <c r="GP30" s="376"/>
      <c r="GQ30" s="376"/>
      <c r="GR30" s="376"/>
      <c r="GS30" s="376"/>
      <c r="GT30" s="376"/>
      <c r="GU30" s="376"/>
      <c r="GV30" s="376"/>
      <c r="GW30" s="376"/>
      <c r="GX30" s="376"/>
      <c r="GY30" s="376"/>
      <c r="GZ30" s="376"/>
      <c r="HA30" s="376"/>
      <c r="HB30" s="376"/>
      <c r="HC30" s="376"/>
      <c r="HD30" s="376"/>
      <c r="HE30" s="376"/>
      <c r="HF30" s="376"/>
      <c r="HG30" s="376"/>
      <c r="HH30" s="376"/>
      <c r="HI30" s="376"/>
      <c r="HJ30" s="376"/>
      <c r="HK30" s="376"/>
      <c r="HL30" s="376"/>
      <c r="HM30" s="376"/>
      <c r="HN30" s="376"/>
      <c r="HO30" s="376"/>
      <c r="HP30" s="376"/>
      <c r="HQ30" s="376"/>
      <c r="HR30" s="376"/>
      <c r="HS30" s="376"/>
      <c r="HT30" s="376"/>
      <c r="HU30" s="376"/>
      <c r="HV30" s="376"/>
      <c r="HW30" s="376"/>
      <c r="HX30" s="376"/>
      <c r="HY30" s="376"/>
      <c r="HZ30" s="376"/>
      <c r="IA30" s="376"/>
      <c r="IB30" s="376"/>
      <c r="IC30" s="376"/>
      <c r="ID30" s="376"/>
      <c r="IE30" s="376"/>
      <c r="IF30" s="376"/>
      <c r="IG30" s="376"/>
      <c r="IH30" s="376"/>
      <c r="II30" s="376"/>
      <c r="IJ30" s="376"/>
      <c r="IK30" s="376"/>
      <c r="IL30" s="376"/>
      <c r="IM30" s="376"/>
      <c r="IN30" s="376"/>
      <c r="IO30" s="376"/>
      <c r="IP30" s="376"/>
      <c r="IQ30" s="376"/>
      <c r="IR30" s="376"/>
      <c r="IS30" s="376"/>
      <c r="IT30" s="376"/>
      <c r="IU30" s="376"/>
      <c r="IV30" s="376"/>
      <c r="IW30" s="376"/>
      <c r="IX30" s="376"/>
      <c r="IY30" s="376"/>
      <c r="IZ30" s="376"/>
      <c r="JA30" s="376"/>
      <c r="JB30" s="376"/>
      <c r="JC30" s="376"/>
      <c r="JD30" s="376"/>
      <c r="JE30" s="376"/>
      <c r="JF30" s="376"/>
      <c r="JG30" s="376"/>
      <c r="JH30" s="376"/>
      <c r="JI30" s="376"/>
      <c r="JJ30" s="376"/>
      <c r="JK30" s="376"/>
      <c r="JL30" s="376"/>
      <c r="JM30" s="376"/>
      <c r="JN30" s="376"/>
      <c r="JO30" s="376"/>
      <c r="JP30" s="376"/>
      <c r="JQ30" s="376"/>
      <c r="JR30" s="376"/>
      <c r="JS30" s="376"/>
      <c r="JT30" s="376"/>
      <c r="JU30" s="376"/>
      <c r="JV30" s="376"/>
      <c r="JW30" s="376"/>
      <c r="JX30" s="376"/>
      <c r="JY30" s="376"/>
      <c r="JZ30" s="376"/>
      <c r="KA30" s="376"/>
      <c r="KB30" s="376"/>
      <c r="KC30" s="376"/>
      <c r="KD30" s="376"/>
      <c r="KE30" s="376"/>
      <c r="KF30" s="376"/>
      <c r="KG30" s="376"/>
      <c r="KH30" s="376"/>
      <c r="KI30" s="376"/>
      <c r="KJ30" s="376"/>
      <c r="KK30" s="376"/>
      <c r="KL30" s="376"/>
      <c r="KM30" s="376"/>
      <c r="KN30" s="376"/>
      <c r="KO30" s="376"/>
      <c r="KP30" s="376"/>
      <c r="KQ30" s="376"/>
      <c r="KR30" s="376"/>
      <c r="KS30" s="376"/>
      <c r="KT30" s="376"/>
      <c r="KU30" s="376"/>
      <c r="KV30" s="376"/>
      <c r="KW30" s="376"/>
      <c r="KX30" s="376"/>
      <c r="KY30" s="376"/>
      <c r="KZ30" s="376"/>
      <c r="LA30" s="376"/>
      <c r="LB30" s="376"/>
      <c r="LC30" s="376"/>
      <c r="LD30" s="376"/>
      <c r="LE30" s="376"/>
      <c r="LF30" s="376"/>
      <c r="LG30" s="376"/>
      <c r="LH30" s="376"/>
      <c r="LI30" s="376"/>
      <c r="LJ30" s="376"/>
      <c r="LK30" s="376"/>
      <c r="LL30" s="376"/>
      <c r="LM30" s="376"/>
      <c r="LN30" s="376"/>
      <c r="LO30" s="376"/>
      <c r="LP30" s="376"/>
      <c r="LQ30" s="376"/>
      <c r="LR30" s="376"/>
      <c r="LS30" s="376"/>
      <c r="LT30" s="376"/>
      <c r="LU30" s="376"/>
      <c r="LV30" s="376"/>
      <c r="LW30" s="376"/>
      <c r="LX30" s="376"/>
      <c r="LY30" s="376"/>
      <c r="LZ30" s="376"/>
      <c r="MA30" s="376"/>
      <c r="MB30" s="376"/>
      <c r="MC30" s="376"/>
      <c r="MD30" s="376"/>
      <c r="ME30" s="376"/>
      <c r="MF30" s="376"/>
      <c r="MG30" s="376"/>
      <c r="MH30" s="376"/>
      <c r="MI30" s="376"/>
      <c r="MJ30" s="376"/>
      <c r="MK30" s="376"/>
      <c r="ML30" s="376"/>
      <c r="MM30" s="376"/>
      <c r="MN30" s="376"/>
      <c r="MO30" s="376"/>
      <c r="MP30" s="376"/>
      <c r="MQ30" s="376"/>
      <c r="MR30" s="376"/>
      <c r="MS30" s="376"/>
      <c r="MT30" s="376"/>
      <c r="MU30" s="376"/>
      <c r="MV30" s="376"/>
      <c r="MW30" s="376"/>
      <c r="MX30" s="376"/>
      <c r="MY30" s="376"/>
      <c r="MZ30" s="376"/>
      <c r="NA30" s="376"/>
      <c r="NB30" s="376"/>
      <c r="NC30" s="376"/>
      <c r="ND30" s="376"/>
      <c r="NE30" s="376"/>
      <c r="NF30" s="376"/>
      <c r="NG30" s="376"/>
      <c r="NH30" s="376"/>
      <c r="NI30" s="376"/>
      <c r="NJ30" s="376"/>
      <c r="NK30" s="376"/>
      <c r="NL30" s="376"/>
      <c r="NM30" s="376"/>
      <c r="NN30" s="376"/>
      <c r="NO30" s="376"/>
      <c r="NP30" s="376"/>
      <c r="NQ30" s="376"/>
      <c r="NR30" s="376"/>
      <c r="NS30" s="376"/>
      <c r="NT30" s="376"/>
      <c r="NU30" s="376"/>
      <c r="NV30" s="376"/>
      <c r="NW30" s="376"/>
      <c r="NX30" s="376"/>
      <c r="NY30" s="376"/>
      <c r="NZ30" s="376"/>
      <c r="OA30" s="376"/>
      <c r="OB30" s="376"/>
      <c r="OC30" s="376"/>
      <c r="OD30" s="376"/>
      <c r="OE30" s="376"/>
      <c r="OF30" s="376"/>
      <c r="OG30" s="376"/>
      <c r="OH30" s="376"/>
      <c r="OI30" s="376"/>
      <c r="OJ30" s="376"/>
      <c r="OK30" s="376"/>
      <c r="OL30" s="376"/>
      <c r="OM30" s="376"/>
      <c r="ON30" s="376"/>
      <c r="OO30" s="376"/>
      <c r="OP30" s="376"/>
      <c r="OQ30" s="376"/>
      <c r="OR30" s="376"/>
      <c r="OS30" s="376"/>
      <c r="OT30" s="376"/>
      <c r="OU30" s="376"/>
      <c r="OV30" s="376"/>
      <c r="OW30" s="376"/>
      <c r="OX30" s="376"/>
      <c r="OY30" s="376"/>
      <c r="OZ30" s="376"/>
      <c r="PA30" s="376"/>
      <c r="PB30" s="376"/>
      <c r="PC30" s="376"/>
      <c r="PD30" s="376"/>
      <c r="PE30" s="376"/>
      <c r="PF30" s="376"/>
      <c r="PG30" s="376"/>
      <c r="PH30" s="376"/>
      <c r="PI30" s="376"/>
      <c r="PJ30" s="376"/>
      <c r="PK30" s="376"/>
      <c r="PL30" s="376"/>
      <c r="PM30" s="376"/>
      <c r="PN30" s="376"/>
      <c r="PO30" s="376"/>
      <c r="PP30" s="376"/>
      <c r="PQ30" s="376"/>
      <c r="PR30" s="376"/>
      <c r="PS30" s="376"/>
      <c r="PT30" s="376"/>
      <c r="PU30" s="376"/>
      <c r="PV30" s="376"/>
      <c r="PW30" s="376"/>
      <c r="PX30" s="376"/>
      <c r="PY30" s="376"/>
      <c r="PZ30" s="376"/>
      <c r="QA30" s="376"/>
      <c r="QB30" s="376"/>
      <c r="QC30" s="376"/>
      <c r="QD30" s="376"/>
      <c r="QE30" s="376"/>
      <c r="QF30" s="376"/>
      <c r="QG30" s="376"/>
      <c r="QH30" s="376"/>
      <c r="QI30" s="376"/>
      <c r="QJ30" s="376"/>
      <c r="QK30" s="376"/>
      <c r="QL30" s="376"/>
      <c r="QM30" s="376"/>
      <c r="QN30" s="376"/>
      <c r="QO30" s="376"/>
      <c r="QP30" s="376"/>
      <c r="QQ30" s="376"/>
      <c r="QR30" s="376"/>
      <c r="QS30" s="376"/>
      <c r="QT30" s="376"/>
      <c r="QU30" s="376"/>
      <c r="QV30" s="376"/>
      <c r="QW30" s="376"/>
      <c r="QX30" s="376"/>
      <c r="QY30" s="376"/>
      <c r="QZ30" s="376"/>
      <c r="RA30" s="376"/>
      <c r="RB30" s="376"/>
      <c r="RC30" s="376"/>
      <c r="RD30" s="376"/>
      <c r="RE30" s="376"/>
      <c r="RF30" s="376"/>
      <c r="RG30" s="376"/>
      <c r="RH30" s="376"/>
      <c r="RI30" s="376"/>
      <c r="RJ30" s="376"/>
      <c r="RK30" s="376"/>
      <c r="RL30" s="376"/>
      <c r="RM30" s="376"/>
      <c r="RN30" s="376"/>
      <c r="RO30" s="376"/>
      <c r="RP30" s="376"/>
      <c r="RQ30" s="376"/>
      <c r="RR30" s="376"/>
      <c r="RS30" s="376"/>
      <c r="RT30" s="376"/>
      <c r="RU30" s="376"/>
      <c r="RV30" s="376"/>
      <c r="RW30" s="376"/>
      <c r="RX30" s="376"/>
      <c r="RY30" s="376"/>
      <c r="RZ30" s="376"/>
      <c r="SA30" s="376"/>
      <c r="SB30" s="376"/>
      <c r="SC30" s="376"/>
      <c r="SD30" s="376"/>
      <c r="SE30" s="376"/>
      <c r="SF30" s="376"/>
      <c r="SG30" s="376"/>
      <c r="SH30" s="376"/>
      <c r="SI30" s="376"/>
      <c r="SJ30" s="376"/>
      <c r="SK30" s="376"/>
      <c r="SL30" s="376"/>
      <c r="SM30" s="376"/>
      <c r="SN30" s="376"/>
      <c r="SO30" s="376"/>
      <c r="SP30" s="376"/>
      <c r="SQ30" s="376"/>
      <c r="SR30" s="376"/>
      <c r="SS30" s="376"/>
      <c r="ST30" s="376"/>
      <c r="SU30" s="376"/>
      <c r="SV30" s="376"/>
      <c r="SW30" s="376"/>
      <c r="SX30" s="376"/>
      <c r="SY30" s="376"/>
      <c r="SZ30" s="376"/>
      <c r="TA30" s="376"/>
      <c r="TB30" s="376"/>
      <c r="TC30" s="376"/>
      <c r="TD30" s="376"/>
      <c r="TE30" s="376"/>
      <c r="TF30" s="376"/>
      <c r="TG30" s="376"/>
      <c r="TH30" s="376"/>
      <c r="TI30" s="376"/>
      <c r="TJ30" s="376"/>
      <c r="TK30" s="376"/>
      <c r="TL30" s="376"/>
      <c r="TM30" s="376"/>
      <c r="TN30" s="376"/>
      <c r="TO30" s="376"/>
      <c r="TP30" s="376"/>
      <c r="TQ30" s="376"/>
      <c r="TR30" s="376"/>
      <c r="TS30" s="376"/>
      <c r="TT30" s="376"/>
      <c r="TU30" s="376"/>
      <c r="TV30" s="376"/>
      <c r="TW30" s="376"/>
      <c r="TX30" s="376"/>
      <c r="TY30" s="376"/>
      <c r="TZ30" s="376"/>
      <c r="UA30" s="376"/>
      <c r="UB30" s="376"/>
      <c r="UC30" s="376"/>
      <c r="UD30" s="376"/>
      <c r="UE30" s="376"/>
      <c r="UF30" s="376"/>
      <c r="UG30" s="376"/>
      <c r="UH30" s="376"/>
      <c r="UI30" s="376"/>
      <c r="UJ30" s="376"/>
      <c r="UK30" s="376"/>
      <c r="UL30" s="376"/>
      <c r="UM30" s="376"/>
      <c r="UN30" s="376"/>
      <c r="UO30" s="376"/>
      <c r="UP30" s="376"/>
      <c r="UQ30" s="376"/>
      <c r="UR30" s="376"/>
      <c r="US30" s="376"/>
      <c r="UT30" s="376"/>
      <c r="UU30" s="376"/>
      <c r="UV30" s="376"/>
      <c r="UW30" s="376"/>
      <c r="UX30" s="376"/>
      <c r="UY30" s="376"/>
      <c r="UZ30" s="376"/>
      <c r="VA30" s="376"/>
      <c r="VB30" s="376"/>
      <c r="VC30" s="376"/>
      <c r="VD30" s="376"/>
      <c r="VE30" s="376"/>
      <c r="VF30" s="376"/>
      <c r="VG30" s="376"/>
      <c r="VH30" s="376"/>
      <c r="VI30" s="376"/>
      <c r="VJ30" s="376"/>
      <c r="VK30" s="376"/>
      <c r="VL30" s="376"/>
      <c r="VM30" s="376"/>
      <c r="VN30" s="376"/>
      <c r="VO30" s="376"/>
      <c r="VP30" s="376"/>
      <c r="VQ30" s="376"/>
      <c r="VR30" s="376"/>
      <c r="VS30" s="376"/>
      <c r="VT30" s="376"/>
      <c r="VU30" s="376"/>
      <c r="VV30" s="376"/>
      <c r="VW30" s="376"/>
      <c r="VX30" s="376"/>
      <c r="VY30" s="376"/>
      <c r="VZ30" s="376"/>
      <c r="WA30" s="376"/>
      <c r="WB30" s="376"/>
      <c r="WC30" s="376"/>
      <c r="WD30" s="376"/>
      <c r="WE30" s="376"/>
      <c r="WF30" s="376"/>
      <c r="WG30" s="376"/>
      <c r="WH30" s="376"/>
      <c r="WI30" s="376"/>
      <c r="WJ30" s="376"/>
      <c r="WK30" s="376"/>
      <c r="WL30" s="376"/>
      <c r="WM30" s="376"/>
      <c r="WN30" s="376"/>
      <c r="WO30" s="376"/>
      <c r="WP30" s="376"/>
      <c r="WQ30" s="376"/>
      <c r="WR30" s="376"/>
      <c r="WS30" s="376"/>
      <c r="WT30" s="376"/>
      <c r="WU30" s="376"/>
      <c r="WV30" s="376"/>
      <c r="WW30" s="376"/>
      <c r="WX30" s="376"/>
      <c r="WY30" s="376"/>
      <c r="WZ30" s="376"/>
      <c r="XA30" s="376"/>
      <c r="XB30" s="376"/>
      <c r="XC30" s="376"/>
      <c r="XD30" s="376"/>
      <c r="XE30" s="376"/>
      <c r="XF30" s="376"/>
      <c r="XG30" s="376"/>
      <c r="XH30" s="376"/>
      <c r="XI30" s="376"/>
      <c r="XJ30" s="376"/>
      <c r="XK30" s="376"/>
      <c r="XL30" s="376"/>
      <c r="XM30" s="376"/>
      <c r="XN30" s="376"/>
      <c r="XO30" s="376"/>
      <c r="XP30" s="376"/>
      <c r="XQ30" s="376"/>
      <c r="XR30" s="376"/>
      <c r="XS30" s="376"/>
      <c r="XT30" s="376"/>
      <c r="XU30" s="376"/>
      <c r="XV30" s="376"/>
      <c r="XW30" s="376"/>
      <c r="XX30" s="376"/>
      <c r="XY30" s="376"/>
      <c r="XZ30" s="376"/>
      <c r="YA30" s="376"/>
      <c r="YB30" s="376"/>
      <c r="YC30" s="376"/>
      <c r="YD30" s="376"/>
      <c r="YE30" s="376"/>
      <c r="YF30" s="376"/>
      <c r="YG30" s="376"/>
      <c r="YH30" s="376"/>
      <c r="YI30" s="376"/>
      <c r="YJ30" s="376"/>
      <c r="YK30" s="376"/>
      <c r="YL30" s="376"/>
      <c r="YM30" s="376"/>
      <c r="YN30" s="376"/>
      <c r="YO30" s="376"/>
      <c r="YP30" s="376"/>
      <c r="YQ30" s="376"/>
      <c r="YR30" s="376"/>
      <c r="YS30" s="376"/>
      <c r="YT30" s="376"/>
      <c r="YU30" s="376"/>
      <c r="YV30" s="376"/>
      <c r="YW30" s="376"/>
      <c r="YX30" s="376"/>
      <c r="YY30" s="376"/>
      <c r="YZ30" s="376"/>
      <c r="ZA30" s="376"/>
      <c r="ZB30" s="376"/>
      <c r="ZC30" s="376"/>
      <c r="ZD30" s="376"/>
      <c r="ZE30" s="376"/>
      <c r="ZF30" s="376"/>
      <c r="ZG30" s="376"/>
      <c r="ZH30" s="376"/>
      <c r="ZI30" s="376"/>
      <c r="ZJ30" s="376"/>
      <c r="ZK30" s="376"/>
      <c r="ZL30" s="376"/>
      <c r="ZM30" s="376"/>
      <c r="ZN30" s="376"/>
      <c r="ZO30" s="376"/>
      <c r="ZP30" s="376"/>
      <c r="ZQ30" s="376"/>
      <c r="ZR30" s="376"/>
      <c r="ZS30" s="376"/>
      <c r="ZT30" s="376"/>
      <c r="ZU30" s="376"/>
      <c r="ZV30" s="376"/>
      <c r="ZW30" s="376"/>
      <c r="ZX30" s="376"/>
      <c r="ZY30" s="376"/>
      <c r="ZZ30" s="376"/>
      <c r="AAA30" s="376"/>
      <c r="AAB30" s="376"/>
      <c r="AAC30" s="376"/>
      <c r="AAD30" s="376"/>
      <c r="AAE30" s="376"/>
      <c r="AAF30" s="376"/>
      <c r="AAG30" s="376"/>
      <c r="AAH30" s="376"/>
      <c r="AAI30" s="376"/>
      <c r="AAJ30" s="376"/>
      <c r="AAK30" s="376"/>
      <c r="AAL30" s="376"/>
      <c r="AAM30" s="376"/>
      <c r="AAN30" s="376"/>
      <c r="AAO30" s="376"/>
      <c r="AAP30" s="376"/>
      <c r="AAQ30" s="376"/>
      <c r="AAR30" s="376"/>
      <c r="AAS30" s="376"/>
      <c r="AAT30" s="376"/>
      <c r="AAU30" s="376"/>
      <c r="AAV30" s="376"/>
      <c r="AAW30" s="376"/>
      <c r="AAX30" s="376"/>
      <c r="AAY30" s="376"/>
      <c r="AAZ30" s="376"/>
      <c r="ABA30" s="376"/>
      <c r="ABB30" s="376"/>
      <c r="ABC30" s="376"/>
      <c r="ABD30" s="376"/>
      <c r="ABE30" s="376"/>
      <c r="ABF30" s="376"/>
      <c r="ABG30" s="376"/>
      <c r="ABH30" s="376"/>
      <c r="ABI30" s="376"/>
      <c r="ABJ30" s="376"/>
      <c r="ABK30" s="376"/>
      <c r="ABL30" s="376"/>
      <c r="ABM30" s="376"/>
      <c r="ABN30" s="376"/>
      <c r="ABO30" s="376"/>
      <c r="ABP30" s="376"/>
      <c r="ABQ30" s="376"/>
      <c r="ABR30" s="376"/>
      <c r="ABS30" s="376"/>
      <c r="ABT30" s="376"/>
      <c r="ABU30" s="376"/>
      <c r="ABV30" s="376"/>
      <c r="ABW30" s="376"/>
      <c r="ABX30" s="376"/>
      <c r="ABY30" s="376"/>
      <c r="ABZ30" s="376"/>
      <c r="ACA30" s="376"/>
      <c r="ACB30" s="376"/>
      <c r="ACC30" s="376"/>
      <c r="ACD30" s="376"/>
      <c r="ACE30" s="376"/>
      <c r="ACF30" s="376"/>
      <c r="ACG30" s="376"/>
      <c r="ACH30" s="376"/>
      <c r="ACI30" s="376"/>
      <c r="ACJ30" s="376"/>
      <c r="ACK30" s="376"/>
      <c r="ACL30" s="376"/>
      <c r="ACM30" s="376"/>
      <c r="ACN30" s="376"/>
      <c r="ACO30" s="376"/>
      <c r="ACP30" s="376"/>
      <c r="ACQ30" s="376"/>
      <c r="ACR30" s="376"/>
      <c r="ACS30" s="376"/>
      <c r="ACT30" s="376"/>
      <c r="ACU30" s="376"/>
      <c r="ACV30" s="376"/>
      <c r="ACW30" s="376"/>
      <c r="ACX30" s="376"/>
      <c r="ACY30" s="376"/>
      <c r="ACZ30" s="376"/>
      <c r="ADA30" s="376"/>
      <c r="ADB30" s="376"/>
      <c r="ADC30" s="376"/>
      <c r="ADD30" s="376"/>
      <c r="ADE30" s="376"/>
      <c r="ADF30" s="376"/>
      <c r="ADG30" s="376"/>
      <c r="ADH30" s="376"/>
      <c r="ADI30" s="376"/>
      <c r="ADJ30" s="376"/>
      <c r="ADK30" s="376"/>
      <c r="ADL30" s="376"/>
      <c r="ADM30" s="376"/>
      <c r="ADN30" s="376"/>
      <c r="ADO30" s="376"/>
      <c r="ADP30" s="376"/>
      <c r="ADQ30" s="376"/>
      <c r="ADR30" s="376"/>
      <c r="ADS30" s="376"/>
      <c r="ADT30" s="376"/>
      <c r="ADU30" s="376"/>
      <c r="ADV30" s="376"/>
      <c r="ADW30" s="376"/>
      <c r="ADX30" s="376"/>
      <c r="ADY30" s="376"/>
      <c r="ADZ30" s="376"/>
      <c r="AEA30" s="376"/>
      <c r="AEB30" s="376"/>
      <c r="AEC30" s="376"/>
      <c r="AED30" s="376"/>
      <c r="AEE30" s="376"/>
      <c r="AEF30" s="376"/>
      <c r="AEG30" s="376"/>
      <c r="AEH30" s="376"/>
      <c r="AEI30" s="376"/>
      <c r="AEJ30" s="376"/>
      <c r="AEK30" s="376"/>
      <c r="AEL30" s="376"/>
      <c r="AEM30" s="376"/>
      <c r="AEN30" s="376"/>
      <c r="AEO30" s="376"/>
      <c r="AEP30" s="376"/>
      <c r="AEQ30" s="376"/>
      <c r="AER30" s="376"/>
      <c r="AES30" s="376"/>
      <c r="AET30" s="376"/>
      <c r="AEU30" s="376"/>
      <c r="AEV30" s="376"/>
      <c r="AEW30" s="376"/>
      <c r="AEX30" s="376"/>
      <c r="AEY30" s="376"/>
      <c r="AEZ30" s="376"/>
      <c r="AFA30" s="376"/>
      <c r="AFB30" s="376"/>
      <c r="AFC30" s="376"/>
      <c r="AFD30" s="376"/>
      <c r="AFE30" s="376"/>
      <c r="AFF30" s="376"/>
      <c r="AFG30" s="376"/>
      <c r="AFH30" s="376"/>
      <c r="AFI30" s="376"/>
      <c r="AFJ30" s="376"/>
      <c r="AFK30" s="376"/>
      <c r="AFL30" s="376"/>
      <c r="AFM30" s="376"/>
      <c r="AFN30" s="376"/>
      <c r="AFO30" s="376"/>
      <c r="AFP30" s="376"/>
      <c r="AFQ30" s="376"/>
      <c r="AFR30" s="376"/>
      <c r="AFS30" s="376"/>
      <c r="AFT30" s="376"/>
      <c r="AFU30" s="376"/>
      <c r="AFV30" s="376"/>
      <c r="AFW30" s="376"/>
      <c r="AFX30" s="376"/>
      <c r="AFY30" s="376"/>
      <c r="AFZ30" s="376"/>
      <c r="AGA30" s="376"/>
      <c r="AGB30" s="376"/>
      <c r="AGC30" s="376"/>
      <c r="AGD30" s="376"/>
      <c r="AGE30" s="376"/>
      <c r="AGF30" s="376"/>
      <c r="AGG30" s="376"/>
      <c r="AGH30" s="376"/>
      <c r="AGI30" s="376"/>
      <c r="AGJ30" s="376"/>
      <c r="AGK30" s="376"/>
      <c r="AGL30" s="376"/>
      <c r="AGM30" s="376"/>
      <c r="AGN30" s="376"/>
      <c r="AGO30" s="376"/>
      <c r="AGP30" s="376"/>
      <c r="AGQ30" s="376"/>
      <c r="AGR30" s="376"/>
      <c r="AGS30" s="376"/>
      <c r="AGT30" s="376"/>
      <c r="AGU30" s="376"/>
      <c r="AGV30" s="376"/>
      <c r="AGW30" s="376"/>
      <c r="AGX30" s="376"/>
      <c r="AGY30" s="376"/>
      <c r="AGZ30" s="376"/>
      <c r="AHA30" s="376"/>
      <c r="AHB30" s="376"/>
      <c r="AHC30" s="376"/>
      <c r="AHD30" s="376"/>
      <c r="AHE30" s="376"/>
      <c r="AHF30" s="376"/>
      <c r="AHG30" s="376"/>
      <c r="AHH30" s="376"/>
      <c r="AHI30" s="376"/>
      <c r="AHJ30" s="376"/>
      <c r="AHK30" s="376"/>
      <c r="AHL30" s="376"/>
      <c r="AHM30" s="376"/>
      <c r="AHN30" s="376"/>
      <c r="AHO30" s="376"/>
      <c r="AHP30" s="376"/>
      <c r="AHQ30" s="376"/>
      <c r="AHR30" s="376"/>
      <c r="AHS30" s="376"/>
      <c r="AHT30" s="376"/>
      <c r="AHU30" s="376"/>
      <c r="AHV30" s="376"/>
      <c r="AHW30" s="376"/>
      <c r="AHX30" s="376"/>
      <c r="AHY30" s="376"/>
      <c r="AHZ30" s="376"/>
      <c r="AIA30" s="376"/>
      <c r="AIB30" s="376"/>
      <c r="AIC30" s="376"/>
      <c r="AID30" s="376"/>
      <c r="AIE30" s="376"/>
      <c r="AIF30" s="376"/>
      <c r="AIG30" s="376"/>
      <c r="AIH30" s="376"/>
      <c r="AII30" s="376"/>
      <c r="AIJ30" s="376"/>
      <c r="AIK30" s="376"/>
      <c r="AIL30" s="376"/>
      <c r="AIM30" s="376"/>
      <c r="AIN30" s="376"/>
      <c r="AIO30" s="376"/>
      <c r="AIP30" s="376"/>
      <c r="AIQ30" s="376"/>
      <c r="AIR30" s="376"/>
      <c r="AIS30" s="376"/>
      <c r="AIT30" s="376"/>
      <c r="AIU30" s="376"/>
      <c r="AIV30" s="376"/>
      <c r="AIW30" s="376"/>
      <c r="AIX30" s="376"/>
      <c r="AIY30" s="376"/>
      <c r="AIZ30" s="376"/>
      <c r="AJA30" s="376"/>
      <c r="AJB30" s="376"/>
      <c r="AJC30" s="376"/>
      <c r="AJD30" s="376"/>
      <c r="AJE30" s="376"/>
      <c r="AJF30" s="376"/>
      <c r="AJG30" s="376"/>
      <c r="AJH30" s="376"/>
      <c r="AJI30" s="376"/>
      <c r="AJJ30" s="376"/>
      <c r="AJK30" s="376"/>
      <c r="AJL30" s="376"/>
      <c r="AJM30" s="376"/>
      <c r="AJN30" s="376"/>
      <c r="AJO30" s="376"/>
      <c r="AJP30" s="376"/>
      <c r="AJQ30" s="376"/>
      <c r="AJR30" s="376"/>
      <c r="AJS30" s="376"/>
      <c r="AJT30" s="376"/>
      <c r="AJU30" s="376"/>
      <c r="AJV30" s="376"/>
      <c r="AJW30" s="376"/>
      <c r="AJX30" s="376"/>
      <c r="AJY30" s="376"/>
      <c r="AJZ30" s="376"/>
      <c r="AKA30" s="376"/>
      <c r="AKB30" s="376"/>
      <c r="AKC30" s="376"/>
      <c r="AKD30" s="376"/>
      <c r="AKE30" s="376"/>
      <c r="AKF30" s="376"/>
      <c r="AKG30" s="376"/>
      <c r="AKH30" s="376"/>
      <c r="AKI30" s="376"/>
      <c r="AKJ30" s="376"/>
      <c r="AKK30" s="376"/>
      <c r="AKL30" s="376"/>
      <c r="AKM30" s="376"/>
      <c r="AKN30" s="376"/>
      <c r="AKO30" s="376"/>
      <c r="AKP30" s="376"/>
      <c r="AKQ30" s="376"/>
      <c r="AKR30" s="376"/>
      <c r="AKS30" s="376"/>
      <c r="AKT30" s="376"/>
      <c r="AKU30" s="376"/>
      <c r="AKV30" s="376"/>
      <c r="AKW30" s="376"/>
      <c r="AKX30" s="376"/>
      <c r="AKY30" s="376"/>
      <c r="AKZ30" s="376"/>
      <c r="ALA30" s="376"/>
      <c r="ALB30" s="376"/>
      <c r="ALC30" s="376"/>
      <c r="ALD30" s="376"/>
      <c r="ALE30" s="376"/>
      <c r="ALF30" s="376"/>
      <c r="ALG30" s="376"/>
      <c r="ALH30" s="376"/>
      <c r="ALI30" s="376"/>
      <c r="ALJ30" s="376"/>
      <c r="ALK30" s="376"/>
      <c r="ALL30" s="376"/>
      <c r="ALM30" s="376"/>
      <c r="ALN30" s="376"/>
      <c r="ALO30" s="376"/>
      <c r="ALP30" s="376"/>
      <c r="ALQ30" s="376"/>
      <c r="ALR30" s="376"/>
      <c r="ALS30" s="376"/>
      <c r="ALT30" s="376"/>
      <c r="ALU30" s="376"/>
      <c r="ALV30" s="376"/>
      <c r="ALW30" s="376"/>
      <c r="ALX30" s="376"/>
      <c r="ALY30" s="376"/>
      <c r="ALZ30" s="376"/>
      <c r="AMA30" s="376"/>
      <c r="AMB30" s="376"/>
      <c r="AMC30" s="376"/>
      <c r="AMD30" s="376"/>
      <c r="AME30" s="376"/>
      <c r="AMF30" s="376"/>
      <c r="AMG30" s="376"/>
      <c r="AMH30" s="376"/>
      <c r="AMI30" s="376"/>
      <c r="AMJ30" s="376"/>
      <c r="AMK30" s="376"/>
      <c r="AML30" s="376"/>
      <c r="AMM30" s="376"/>
      <c r="AMN30" s="376"/>
      <c r="AMO30" s="376"/>
      <c r="AMP30" s="376"/>
      <c r="AMQ30" s="376"/>
      <c r="AMR30" s="376"/>
      <c r="AMS30" s="376"/>
      <c r="AMT30" s="376"/>
      <c r="AMU30" s="376"/>
      <c r="AMV30" s="376"/>
      <c r="AMW30" s="376"/>
      <c r="AMX30" s="376"/>
      <c r="AMY30" s="376"/>
      <c r="AMZ30" s="376"/>
      <c r="ANA30" s="376"/>
      <c r="ANB30" s="376"/>
      <c r="ANC30" s="376"/>
      <c r="AND30" s="376"/>
      <c r="ANE30" s="376"/>
      <c r="ANF30" s="376"/>
      <c r="ANG30" s="376"/>
      <c r="ANH30" s="376"/>
      <c r="ANI30" s="376"/>
      <c r="ANJ30" s="376"/>
      <c r="ANK30" s="376"/>
      <c r="ANL30" s="376"/>
      <c r="ANM30" s="376"/>
      <c r="ANN30" s="376"/>
      <c r="ANO30" s="376"/>
      <c r="ANP30" s="376"/>
      <c r="ANQ30" s="376"/>
      <c r="ANR30" s="376"/>
      <c r="ANS30" s="376"/>
      <c r="ANT30" s="376"/>
      <c r="ANU30" s="376"/>
      <c r="ANV30" s="376"/>
      <c r="ANW30" s="376"/>
      <c r="ANX30" s="376"/>
      <c r="ANY30" s="376"/>
      <c r="ANZ30" s="376"/>
      <c r="AOA30" s="376"/>
      <c r="AOB30" s="376"/>
      <c r="AOC30" s="376"/>
      <c r="AOD30" s="376"/>
      <c r="AOE30" s="376"/>
      <c r="AOF30" s="376"/>
      <c r="AOG30" s="376"/>
      <c r="AOH30" s="376"/>
      <c r="AOI30" s="376"/>
      <c r="AOJ30" s="376"/>
      <c r="AOK30" s="376"/>
      <c r="AOL30" s="376"/>
      <c r="AOM30" s="376"/>
      <c r="AON30" s="376"/>
      <c r="AOO30" s="376"/>
      <c r="AOP30" s="376"/>
      <c r="AOQ30" s="376"/>
      <c r="AOR30" s="376"/>
      <c r="AOS30" s="376"/>
      <c r="AOT30" s="376"/>
      <c r="AOU30" s="376"/>
      <c r="AOV30" s="376"/>
      <c r="AOW30" s="376"/>
      <c r="AOX30" s="376"/>
      <c r="AOY30" s="376"/>
      <c r="AOZ30" s="376"/>
      <c r="APA30" s="376"/>
      <c r="APB30" s="376"/>
      <c r="APC30" s="376"/>
      <c r="APD30" s="376"/>
      <c r="APE30" s="376"/>
      <c r="APF30" s="376"/>
      <c r="APG30" s="376"/>
      <c r="APH30" s="376"/>
      <c r="API30" s="376"/>
      <c r="APJ30" s="376"/>
      <c r="APK30" s="376"/>
      <c r="APL30" s="376"/>
      <c r="APM30" s="376"/>
      <c r="APN30" s="376"/>
      <c r="APO30" s="376"/>
      <c r="APP30" s="376"/>
      <c r="APQ30" s="376"/>
      <c r="APR30" s="376"/>
      <c r="APS30" s="376"/>
      <c r="APT30" s="376"/>
      <c r="APU30" s="376"/>
      <c r="APV30" s="376"/>
      <c r="APW30" s="376"/>
      <c r="APX30" s="376"/>
      <c r="APY30" s="376"/>
      <c r="APZ30" s="376"/>
      <c r="AQA30" s="376"/>
      <c r="AQB30" s="376"/>
      <c r="AQC30" s="376"/>
      <c r="AQD30" s="376"/>
      <c r="AQE30" s="376"/>
      <c r="AQF30" s="376"/>
      <c r="AQG30" s="376"/>
      <c r="AQH30" s="376"/>
      <c r="AQI30" s="376"/>
      <c r="AQJ30" s="376"/>
      <c r="AQK30" s="376"/>
      <c r="AQL30" s="376"/>
      <c r="AQM30" s="376"/>
      <c r="AQN30" s="376"/>
      <c r="AQO30" s="376"/>
      <c r="AQP30" s="376"/>
      <c r="AQQ30" s="376"/>
      <c r="AQR30" s="376"/>
      <c r="AQS30" s="376"/>
      <c r="AQT30" s="376"/>
      <c r="AQU30" s="376"/>
      <c r="AQV30" s="376"/>
      <c r="AQW30" s="376"/>
      <c r="AQX30" s="376"/>
      <c r="AQY30" s="376"/>
      <c r="AQZ30" s="376"/>
      <c r="ARA30" s="376"/>
      <c r="ARB30" s="376"/>
      <c r="ARC30" s="376"/>
      <c r="ARD30" s="376"/>
      <c r="ARE30" s="376"/>
      <c r="ARF30" s="376"/>
      <c r="ARG30" s="376"/>
      <c r="ARH30" s="376"/>
      <c r="ARI30" s="376"/>
      <c r="ARJ30" s="376"/>
      <c r="ARK30" s="376"/>
      <c r="ARL30" s="376"/>
      <c r="ARM30" s="376"/>
      <c r="ARN30" s="376"/>
      <c r="ARO30" s="376"/>
      <c r="ARP30" s="376"/>
      <c r="ARQ30" s="376"/>
      <c r="ARR30" s="376"/>
      <c r="ARS30" s="376"/>
      <c r="ART30" s="376"/>
      <c r="ARU30" s="376"/>
      <c r="ARV30" s="376"/>
      <c r="ARW30" s="376"/>
      <c r="ARX30" s="376"/>
      <c r="ARY30" s="376"/>
      <c r="ARZ30" s="376"/>
      <c r="ASA30" s="376"/>
      <c r="ASB30" s="376"/>
      <c r="ASC30" s="376"/>
      <c r="ASD30" s="376"/>
      <c r="ASE30" s="376"/>
      <c r="ASF30" s="376"/>
      <c r="ASG30" s="376"/>
      <c r="ASH30" s="376"/>
      <c r="ASI30" s="376"/>
      <c r="ASJ30" s="376"/>
      <c r="ASK30" s="376"/>
      <c r="ASL30" s="376"/>
      <c r="ASM30" s="376"/>
      <c r="ASN30" s="376"/>
      <c r="ASO30" s="376"/>
      <c r="ASP30" s="376"/>
      <c r="ASQ30" s="376"/>
      <c r="ASR30" s="376"/>
      <c r="ASS30" s="376"/>
      <c r="AST30" s="376"/>
      <c r="ASU30" s="376"/>
      <c r="ASV30" s="376"/>
      <c r="ASW30" s="376"/>
      <c r="ASX30" s="376"/>
      <c r="ASY30" s="376"/>
      <c r="ASZ30" s="376"/>
      <c r="ATA30" s="376"/>
      <c r="ATB30" s="376"/>
      <c r="ATC30" s="376"/>
      <c r="ATD30" s="376"/>
      <c r="ATE30" s="376"/>
      <c r="ATF30" s="376"/>
      <c r="ATG30" s="376"/>
      <c r="ATH30" s="376"/>
      <c r="ATI30" s="376"/>
      <c r="ATJ30" s="376"/>
      <c r="ATK30" s="376"/>
      <c r="ATL30" s="376"/>
      <c r="ATM30" s="376"/>
      <c r="ATN30" s="376"/>
      <c r="ATO30" s="376"/>
      <c r="ATP30" s="376"/>
      <c r="ATQ30" s="376"/>
      <c r="ATR30" s="376"/>
      <c r="ATS30" s="376"/>
      <c r="ATT30" s="376"/>
      <c r="ATU30" s="376"/>
      <c r="ATV30" s="376"/>
      <c r="ATW30" s="376"/>
      <c r="ATX30" s="376"/>
      <c r="ATY30" s="376"/>
      <c r="ATZ30" s="376"/>
      <c r="AUA30" s="376"/>
      <c r="AUB30" s="376"/>
      <c r="AUC30" s="376"/>
      <c r="AUD30" s="376"/>
      <c r="AUE30" s="376"/>
      <c r="AUF30" s="376"/>
      <c r="AUG30" s="376"/>
      <c r="AUH30" s="376"/>
      <c r="AUI30" s="376"/>
      <c r="AUJ30" s="376"/>
      <c r="AUK30" s="376"/>
      <c r="AUL30" s="376"/>
      <c r="AUM30" s="376"/>
      <c r="AUN30" s="376"/>
      <c r="AUO30" s="376"/>
      <c r="AUP30" s="376"/>
      <c r="AUQ30" s="376"/>
      <c r="AUR30" s="376"/>
      <c r="AUS30" s="376"/>
      <c r="AUT30" s="376"/>
      <c r="AUU30" s="376"/>
      <c r="AUV30" s="376"/>
      <c r="AUW30" s="376"/>
      <c r="AUX30" s="376"/>
      <c r="AUY30" s="376"/>
      <c r="AUZ30" s="376"/>
      <c r="AVA30" s="376"/>
      <c r="AVB30" s="376"/>
      <c r="AVC30" s="376"/>
      <c r="AVD30" s="376"/>
      <c r="AVE30" s="376"/>
      <c r="AVF30" s="376"/>
      <c r="AVG30" s="376"/>
      <c r="AVH30" s="376"/>
      <c r="AVI30" s="376"/>
      <c r="AVJ30" s="376"/>
      <c r="AVK30" s="376"/>
      <c r="AVL30" s="376"/>
      <c r="AVM30" s="376"/>
      <c r="AVN30" s="376"/>
      <c r="AVO30" s="376"/>
      <c r="AVP30" s="376"/>
      <c r="AVQ30" s="376"/>
      <c r="AVR30" s="376"/>
      <c r="AVS30" s="376"/>
      <c r="AVT30" s="376"/>
      <c r="AVU30" s="376"/>
      <c r="AVV30" s="376"/>
      <c r="AVW30" s="376"/>
      <c r="AVX30" s="376"/>
      <c r="AVY30" s="376"/>
      <c r="AVZ30" s="376"/>
      <c r="AWA30" s="376"/>
      <c r="AWB30" s="376"/>
      <c r="AWC30" s="376"/>
      <c r="AWD30" s="376"/>
      <c r="AWE30" s="376"/>
      <c r="AWF30" s="376"/>
      <c r="AWG30" s="376"/>
      <c r="AWH30" s="376"/>
      <c r="AWI30" s="376"/>
      <c r="AWJ30" s="376"/>
      <c r="AWK30" s="376"/>
      <c r="AWL30" s="376"/>
      <c r="AWM30" s="376"/>
      <c r="AWN30" s="376"/>
      <c r="AWO30" s="376"/>
      <c r="AWP30" s="376"/>
      <c r="AWQ30" s="376"/>
      <c r="AWR30" s="376"/>
      <c r="AWS30" s="376"/>
      <c r="AWT30" s="376"/>
      <c r="AWU30" s="376"/>
      <c r="AWV30" s="376"/>
      <c r="AWW30" s="376"/>
      <c r="AWX30" s="376"/>
      <c r="AWY30" s="376"/>
      <c r="AWZ30" s="376"/>
      <c r="AXA30" s="376"/>
      <c r="AXB30" s="376"/>
      <c r="AXC30" s="376"/>
      <c r="AXD30" s="376"/>
      <c r="AXE30" s="376"/>
      <c r="AXF30" s="376"/>
      <c r="AXG30" s="376"/>
      <c r="AXH30" s="376"/>
      <c r="AXI30" s="376"/>
      <c r="AXJ30" s="376"/>
      <c r="AXK30" s="376"/>
      <c r="AXL30" s="376"/>
      <c r="AXM30" s="376"/>
      <c r="AXN30" s="376"/>
      <c r="AXO30" s="376"/>
      <c r="AXP30" s="376"/>
      <c r="AXQ30" s="376"/>
      <c r="AXR30" s="376"/>
      <c r="AXS30" s="376"/>
      <c r="AXT30" s="376"/>
      <c r="AXU30" s="376"/>
      <c r="AXV30" s="376"/>
      <c r="AXW30" s="376"/>
      <c r="AXX30" s="376"/>
      <c r="AXY30" s="376"/>
      <c r="AXZ30" s="376"/>
      <c r="AYA30" s="376"/>
      <c r="AYB30" s="376"/>
      <c r="AYC30" s="376"/>
      <c r="AYD30" s="376"/>
      <c r="AYE30" s="376"/>
      <c r="AYF30" s="376"/>
      <c r="AYG30" s="376"/>
      <c r="AYH30" s="376"/>
      <c r="AYI30" s="376"/>
      <c r="AYJ30" s="376"/>
      <c r="AYK30" s="376"/>
      <c r="AYL30" s="376"/>
      <c r="AYM30" s="376"/>
      <c r="AYN30" s="376"/>
      <c r="AYO30" s="376"/>
      <c r="AYP30" s="376"/>
      <c r="AYQ30" s="376"/>
      <c r="AYR30" s="376"/>
      <c r="AYS30" s="376"/>
      <c r="AYT30" s="376"/>
      <c r="AYU30" s="376"/>
      <c r="AYV30" s="376"/>
      <c r="AYW30" s="376"/>
      <c r="AYX30" s="376"/>
      <c r="AYY30" s="376"/>
      <c r="AYZ30" s="376"/>
      <c r="AZA30" s="376"/>
      <c r="AZB30" s="376"/>
      <c r="AZC30" s="376"/>
      <c r="AZD30" s="376"/>
      <c r="AZE30" s="376"/>
      <c r="AZF30" s="376"/>
      <c r="AZG30" s="376"/>
      <c r="AZH30" s="376"/>
      <c r="AZI30" s="376"/>
      <c r="AZJ30" s="376"/>
      <c r="AZK30" s="376"/>
      <c r="AZL30" s="376"/>
      <c r="AZM30" s="376"/>
      <c r="AZN30" s="376"/>
      <c r="AZO30" s="376"/>
      <c r="AZP30" s="376"/>
      <c r="AZQ30" s="376"/>
      <c r="AZR30" s="376"/>
      <c r="AZS30" s="376"/>
      <c r="AZT30" s="376"/>
      <c r="AZU30" s="376"/>
      <c r="AZV30" s="376"/>
      <c r="AZW30" s="376"/>
      <c r="AZX30" s="376"/>
      <c r="AZY30" s="376"/>
      <c r="AZZ30" s="376"/>
      <c r="BAA30" s="376"/>
      <c r="BAB30" s="376"/>
      <c r="BAC30" s="376"/>
      <c r="BAD30" s="376"/>
      <c r="BAE30" s="376"/>
      <c r="BAF30" s="376"/>
      <c r="BAG30" s="376"/>
      <c r="BAH30" s="376"/>
      <c r="BAI30" s="376"/>
      <c r="BAJ30" s="376"/>
      <c r="BAK30" s="376"/>
      <c r="BAL30" s="376"/>
      <c r="BAM30" s="376"/>
      <c r="BAN30" s="376"/>
      <c r="BAO30" s="376"/>
      <c r="BAP30" s="376"/>
      <c r="BAQ30" s="376"/>
      <c r="BAR30" s="376"/>
      <c r="BAS30" s="376"/>
      <c r="BAT30" s="376"/>
      <c r="BAU30" s="376"/>
      <c r="BAV30" s="376"/>
      <c r="BAW30" s="376"/>
      <c r="BAX30" s="376"/>
      <c r="BAY30" s="376"/>
      <c r="BAZ30" s="376"/>
      <c r="BBA30" s="376"/>
      <c r="BBB30" s="376"/>
      <c r="BBC30" s="376"/>
      <c r="BBD30" s="376"/>
      <c r="BBE30" s="376"/>
      <c r="BBF30" s="376"/>
      <c r="BBG30" s="376"/>
      <c r="BBH30" s="376"/>
      <c r="BBI30" s="376"/>
      <c r="BBJ30" s="376"/>
      <c r="BBK30" s="376"/>
      <c r="BBL30" s="376"/>
      <c r="BBM30" s="376"/>
      <c r="BBN30" s="376"/>
      <c r="BBO30" s="376"/>
      <c r="BBP30" s="376"/>
      <c r="BBQ30" s="376"/>
      <c r="BBR30" s="376"/>
      <c r="BBS30" s="376"/>
      <c r="BBT30" s="376"/>
      <c r="BBU30" s="376"/>
      <c r="BBV30" s="376"/>
      <c r="BBW30" s="376"/>
      <c r="BBX30" s="376"/>
      <c r="BBY30" s="376"/>
      <c r="BBZ30" s="376"/>
      <c r="BCA30" s="376"/>
      <c r="BCB30" s="376"/>
      <c r="BCC30" s="376"/>
      <c r="BCD30" s="376"/>
      <c r="BCE30" s="376"/>
      <c r="BCF30" s="376"/>
      <c r="BCG30" s="376"/>
      <c r="BCH30" s="376"/>
      <c r="BCI30" s="376"/>
      <c r="BCJ30" s="376"/>
      <c r="BCK30" s="376"/>
      <c r="BCL30" s="376"/>
      <c r="BCM30" s="376"/>
      <c r="BCN30" s="376"/>
      <c r="BCO30" s="376"/>
      <c r="BCP30" s="376"/>
      <c r="BCQ30" s="376"/>
      <c r="BCR30" s="376"/>
      <c r="BCS30" s="376"/>
      <c r="BCT30" s="376"/>
      <c r="BCU30" s="376"/>
      <c r="BCV30" s="376"/>
      <c r="BCW30" s="376"/>
      <c r="BCX30" s="376"/>
      <c r="BCY30" s="376"/>
      <c r="BCZ30" s="376"/>
      <c r="BDA30" s="376"/>
      <c r="BDB30" s="376"/>
      <c r="BDC30" s="376"/>
      <c r="BDD30" s="376"/>
      <c r="BDE30" s="376"/>
      <c r="BDF30" s="376"/>
      <c r="BDG30" s="376"/>
      <c r="BDH30" s="376"/>
      <c r="BDI30" s="376"/>
      <c r="BDJ30" s="376"/>
      <c r="BDK30" s="376"/>
      <c r="BDL30" s="376"/>
      <c r="BDM30" s="376"/>
      <c r="BDN30" s="376"/>
      <c r="BDO30" s="376"/>
      <c r="BDP30" s="376"/>
      <c r="BDQ30" s="376"/>
      <c r="BDR30" s="376"/>
      <c r="BDS30" s="376"/>
      <c r="BDT30" s="376"/>
      <c r="BDU30" s="376"/>
      <c r="BDV30" s="376"/>
      <c r="BDW30" s="376"/>
      <c r="BDX30" s="376"/>
      <c r="BDY30" s="376"/>
      <c r="BDZ30" s="376"/>
      <c r="BEA30" s="376"/>
      <c r="BEB30" s="376"/>
      <c r="BEC30" s="376"/>
      <c r="BED30" s="376"/>
      <c r="BEE30" s="376"/>
      <c r="BEF30" s="376"/>
      <c r="BEG30" s="376"/>
      <c r="BEH30" s="376"/>
      <c r="BEI30" s="376"/>
      <c r="BEJ30" s="376"/>
      <c r="BEK30" s="376"/>
      <c r="BEL30" s="376"/>
      <c r="BEM30" s="376"/>
      <c r="BEN30" s="376"/>
      <c r="BEO30" s="376"/>
      <c r="BEP30" s="376"/>
      <c r="BEQ30" s="376"/>
      <c r="BER30" s="376"/>
      <c r="BES30" s="376"/>
      <c r="BET30" s="376"/>
      <c r="BEU30" s="376"/>
      <c r="BEV30" s="376"/>
      <c r="BEW30" s="376"/>
      <c r="BEX30" s="376"/>
      <c r="BEY30" s="376"/>
      <c r="BEZ30" s="376"/>
      <c r="BFA30" s="376"/>
      <c r="BFB30" s="376"/>
      <c r="BFC30" s="376"/>
      <c r="BFD30" s="376"/>
      <c r="BFE30" s="376"/>
      <c r="BFF30" s="376"/>
      <c r="BFG30" s="376"/>
      <c r="BFH30" s="376"/>
      <c r="BFI30" s="376"/>
      <c r="BFJ30" s="376"/>
      <c r="BFK30" s="376"/>
      <c r="BFL30" s="376"/>
      <c r="BFM30" s="376"/>
      <c r="BFN30" s="376"/>
      <c r="BFO30" s="376"/>
      <c r="BFP30" s="376"/>
      <c r="BFQ30" s="376"/>
      <c r="BFR30" s="376"/>
      <c r="BFS30" s="376"/>
      <c r="BFT30" s="376"/>
      <c r="BFU30" s="376"/>
      <c r="BFV30" s="376"/>
      <c r="BFW30" s="376"/>
      <c r="BFX30" s="376"/>
      <c r="BFY30" s="376"/>
      <c r="BFZ30" s="376"/>
      <c r="BGA30" s="376"/>
      <c r="BGB30" s="376"/>
      <c r="BGC30" s="376"/>
      <c r="BGD30" s="376"/>
      <c r="BGE30" s="376"/>
      <c r="BGF30" s="376"/>
      <c r="BGG30" s="376"/>
      <c r="BGH30" s="376"/>
      <c r="BGI30" s="376"/>
      <c r="BGJ30" s="376"/>
      <c r="BGK30" s="376"/>
      <c r="BGL30" s="376"/>
      <c r="BGM30" s="376"/>
      <c r="BGN30" s="376"/>
      <c r="BGO30" s="376"/>
      <c r="BGP30" s="376"/>
      <c r="BGQ30" s="376"/>
      <c r="BGR30" s="376"/>
      <c r="BGS30" s="376"/>
      <c r="BGT30" s="376"/>
      <c r="BGU30" s="376"/>
      <c r="BGV30" s="376"/>
      <c r="BGW30" s="376"/>
      <c r="BGX30" s="376"/>
      <c r="BGY30" s="376"/>
      <c r="BGZ30" s="376"/>
      <c r="BHA30" s="376"/>
      <c r="BHB30" s="376"/>
      <c r="BHC30" s="376"/>
      <c r="BHD30" s="376"/>
      <c r="BHE30" s="376"/>
      <c r="BHF30" s="376"/>
      <c r="BHG30" s="376"/>
      <c r="BHH30" s="376"/>
      <c r="BHI30" s="376"/>
      <c r="BHJ30" s="376"/>
      <c r="BHK30" s="376"/>
      <c r="BHL30" s="376"/>
      <c r="BHM30" s="376"/>
      <c r="BHN30" s="376"/>
      <c r="BHO30" s="376"/>
      <c r="BHP30" s="376"/>
      <c r="BHQ30" s="376"/>
      <c r="BHR30" s="376"/>
      <c r="BHS30" s="376"/>
      <c r="BHT30" s="376"/>
      <c r="BHU30" s="376"/>
      <c r="BHV30" s="376"/>
      <c r="BHW30" s="376"/>
      <c r="BHX30" s="376"/>
      <c r="BHY30" s="376"/>
      <c r="BHZ30" s="376"/>
      <c r="BIA30" s="376"/>
      <c r="BIB30" s="376"/>
      <c r="BIC30" s="376"/>
      <c r="BID30" s="376"/>
      <c r="BIE30" s="376"/>
      <c r="BIF30" s="376"/>
      <c r="BIG30" s="376"/>
      <c r="BIH30" s="376"/>
      <c r="BII30" s="376"/>
      <c r="BIJ30" s="376"/>
      <c r="BIK30" s="376"/>
      <c r="BIL30" s="376"/>
      <c r="BIM30" s="376"/>
      <c r="BIN30" s="376"/>
      <c r="BIO30" s="376"/>
      <c r="BIP30" s="376"/>
      <c r="BIQ30" s="376"/>
      <c r="BIR30" s="376"/>
      <c r="BIS30" s="376"/>
      <c r="BIT30" s="376"/>
      <c r="BIU30" s="376"/>
      <c r="BIV30" s="376"/>
      <c r="BIW30" s="376"/>
      <c r="BIX30" s="376"/>
      <c r="BIY30" s="376"/>
      <c r="BIZ30" s="376"/>
      <c r="BJA30" s="376"/>
      <c r="BJB30" s="376"/>
      <c r="BJC30" s="376"/>
      <c r="BJD30" s="376"/>
      <c r="BJE30" s="376"/>
      <c r="BJF30" s="376"/>
      <c r="BJG30" s="376"/>
      <c r="BJH30" s="376"/>
      <c r="BJI30" s="376"/>
      <c r="BJJ30" s="376"/>
      <c r="BJK30" s="376"/>
      <c r="BJL30" s="376"/>
      <c r="BJM30" s="376"/>
      <c r="BJN30" s="376"/>
      <c r="BJO30" s="376"/>
      <c r="BJP30" s="376"/>
      <c r="BJQ30" s="376"/>
      <c r="BJR30" s="376"/>
      <c r="BJS30" s="376"/>
      <c r="BJT30" s="376"/>
      <c r="BJU30" s="376"/>
      <c r="BJV30" s="376"/>
      <c r="BJW30" s="376"/>
      <c r="BJX30" s="376"/>
      <c r="BJY30" s="376"/>
      <c r="BJZ30" s="376"/>
      <c r="BKA30" s="376"/>
      <c r="BKB30" s="376"/>
      <c r="BKC30" s="376"/>
      <c r="BKD30" s="376"/>
      <c r="BKE30" s="376"/>
      <c r="BKF30" s="376"/>
      <c r="BKG30" s="376"/>
      <c r="BKH30" s="376"/>
      <c r="BKI30" s="376"/>
      <c r="BKJ30" s="376"/>
      <c r="BKK30" s="376"/>
      <c r="BKL30" s="376"/>
      <c r="BKM30" s="376"/>
      <c r="BKN30" s="376"/>
      <c r="BKO30" s="376"/>
      <c r="BKP30" s="376"/>
      <c r="BKQ30" s="376"/>
      <c r="BKR30" s="376"/>
      <c r="BKS30" s="376"/>
      <c r="BKT30" s="376"/>
      <c r="BKU30" s="376"/>
      <c r="BKV30" s="376"/>
      <c r="BKW30" s="376"/>
      <c r="BKX30" s="376"/>
      <c r="BKY30" s="376"/>
      <c r="BKZ30" s="376"/>
      <c r="BLA30" s="376"/>
      <c r="BLB30" s="376"/>
      <c r="BLC30" s="376"/>
      <c r="BLD30" s="376"/>
      <c r="BLE30" s="376"/>
      <c r="BLF30" s="376"/>
      <c r="BLG30" s="376"/>
      <c r="BLH30" s="376"/>
      <c r="BLI30" s="376"/>
      <c r="BLJ30" s="376"/>
      <c r="BLK30" s="376"/>
      <c r="BLL30" s="376"/>
      <c r="BLM30" s="376"/>
      <c r="BLN30" s="376"/>
      <c r="BLO30" s="376"/>
      <c r="BLP30" s="376"/>
      <c r="BLQ30" s="376"/>
      <c r="BLR30" s="376"/>
      <c r="BLS30" s="376"/>
      <c r="BLT30" s="376"/>
      <c r="BLU30" s="376"/>
      <c r="BLV30" s="376"/>
      <c r="BLW30" s="376"/>
      <c r="BLX30" s="376"/>
      <c r="BLY30" s="376"/>
      <c r="BLZ30" s="376"/>
      <c r="BMA30" s="376"/>
      <c r="BMB30" s="376"/>
      <c r="BMC30" s="376"/>
      <c r="BMD30" s="376"/>
      <c r="BME30" s="376"/>
      <c r="BMF30" s="376"/>
      <c r="BMG30" s="376"/>
      <c r="BMH30" s="376"/>
      <c r="BMI30" s="376"/>
      <c r="BMJ30" s="376"/>
      <c r="BMK30" s="376"/>
      <c r="BML30" s="376"/>
      <c r="BMM30" s="376"/>
      <c r="BMN30" s="376"/>
      <c r="BMO30" s="376"/>
      <c r="BMP30" s="376"/>
      <c r="BMQ30" s="376"/>
      <c r="BMR30" s="376"/>
      <c r="BMS30" s="376"/>
      <c r="BMT30" s="376"/>
      <c r="BMU30" s="376"/>
      <c r="BMV30" s="376"/>
      <c r="BMW30" s="376"/>
      <c r="BMX30" s="376"/>
      <c r="BMY30" s="376"/>
      <c r="BMZ30" s="376"/>
      <c r="BNA30" s="376"/>
      <c r="BNB30" s="376"/>
      <c r="BNC30" s="376"/>
      <c r="BND30" s="376"/>
      <c r="BNE30" s="376"/>
      <c r="BNF30" s="376"/>
      <c r="BNG30" s="376"/>
      <c r="BNH30" s="376"/>
      <c r="BNI30" s="376"/>
      <c r="BNJ30" s="376"/>
      <c r="BNK30" s="376"/>
      <c r="BNL30" s="376"/>
      <c r="BNM30" s="376"/>
      <c r="BNN30" s="376"/>
      <c r="BNO30" s="376"/>
      <c r="BNP30" s="376"/>
      <c r="BNQ30" s="376"/>
      <c r="BNR30" s="376"/>
      <c r="BNS30" s="376"/>
      <c r="BNT30" s="376"/>
      <c r="BNU30" s="376"/>
      <c r="BNV30" s="376"/>
      <c r="BNW30" s="376"/>
      <c r="BNX30" s="376"/>
      <c r="BNY30" s="376"/>
      <c r="BNZ30" s="376"/>
      <c r="BOA30" s="376"/>
      <c r="BOB30" s="376"/>
      <c r="BOC30" s="376"/>
      <c r="BOD30" s="376"/>
      <c r="BOE30" s="376"/>
      <c r="BOF30" s="376"/>
      <c r="BOG30" s="376"/>
      <c r="BOH30" s="376"/>
      <c r="BOI30" s="376"/>
      <c r="BOJ30" s="376"/>
      <c r="BOK30" s="376"/>
      <c r="BOL30" s="376"/>
      <c r="BOM30" s="376"/>
      <c r="BON30" s="376"/>
      <c r="BOO30" s="376"/>
      <c r="BOP30" s="376"/>
      <c r="BOQ30" s="376"/>
      <c r="BOR30" s="376"/>
      <c r="BOS30" s="376"/>
      <c r="BOT30" s="376"/>
      <c r="BOU30" s="376"/>
      <c r="BOV30" s="376"/>
      <c r="BOW30" s="376"/>
      <c r="BOX30" s="376"/>
      <c r="BOY30" s="376"/>
      <c r="BOZ30" s="376"/>
      <c r="BPA30" s="376"/>
      <c r="BPB30" s="376"/>
      <c r="BPC30" s="376"/>
      <c r="BPD30" s="376"/>
      <c r="BPE30" s="376"/>
      <c r="BPF30" s="376"/>
      <c r="BPG30" s="376"/>
      <c r="BPH30" s="376"/>
      <c r="BPI30" s="376"/>
      <c r="BPJ30" s="376"/>
      <c r="BPK30" s="376"/>
      <c r="BPL30" s="376"/>
      <c r="BPM30" s="376"/>
      <c r="BPN30" s="376"/>
      <c r="BPO30" s="376"/>
      <c r="BPP30" s="376"/>
      <c r="BPQ30" s="376"/>
      <c r="BPR30" s="376"/>
      <c r="BPS30" s="376"/>
      <c r="BPT30" s="376"/>
      <c r="BPU30" s="376"/>
      <c r="BPV30" s="376"/>
      <c r="BPW30" s="376"/>
      <c r="BPX30" s="376"/>
      <c r="BPY30" s="376"/>
      <c r="BPZ30" s="376"/>
      <c r="BQA30" s="376"/>
      <c r="BQB30" s="376"/>
      <c r="BQC30" s="376"/>
      <c r="BQD30" s="376"/>
      <c r="BQE30" s="376"/>
      <c r="BQF30" s="376"/>
      <c r="BQG30" s="376"/>
      <c r="BQH30" s="376"/>
      <c r="BQI30" s="376"/>
      <c r="BQJ30" s="376"/>
      <c r="BQK30" s="376"/>
      <c r="BQL30" s="376"/>
      <c r="BQM30" s="376"/>
      <c r="BQN30" s="376"/>
      <c r="BQO30" s="376"/>
      <c r="BQP30" s="376"/>
      <c r="BQQ30" s="376"/>
      <c r="BQR30" s="376"/>
      <c r="BQS30" s="376"/>
      <c r="BQT30" s="376"/>
      <c r="BQU30" s="376"/>
      <c r="BQV30" s="376"/>
      <c r="BQW30" s="376"/>
      <c r="BQX30" s="376"/>
      <c r="BQY30" s="376"/>
      <c r="BQZ30" s="376"/>
      <c r="BRA30" s="376"/>
      <c r="BRB30" s="376"/>
      <c r="BRC30" s="376"/>
      <c r="BRD30" s="376"/>
      <c r="BRE30" s="376"/>
      <c r="BRF30" s="376"/>
      <c r="BRG30" s="376"/>
      <c r="BRH30" s="376"/>
      <c r="BRI30" s="376"/>
      <c r="BRJ30" s="376"/>
      <c r="BRK30" s="376"/>
      <c r="BRL30" s="376"/>
      <c r="BRM30" s="376"/>
      <c r="BRN30" s="376"/>
      <c r="BRO30" s="376"/>
      <c r="BRP30" s="376"/>
      <c r="BRQ30" s="376"/>
      <c r="BRR30" s="376"/>
      <c r="BRS30" s="376"/>
      <c r="BRT30" s="376"/>
      <c r="BRU30" s="376"/>
      <c r="BRV30" s="376"/>
      <c r="BRW30" s="376"/>
      <c r="BRX30" s="376"/>
      <c r="BRY30" s="376"/>
      <c r="BRZ30" s="376"/>
      <c r="BSA30" s="376"/>
      <c r="BSB30" s="376"/>
      <c r="BSC30" s="376"/>
      <c r="BSD30" s="376"/>
      <c r="BSE30" s="376"/>
      <c r="BSF30" s="376"/>
      <c r="BSG30" s="376"/>
      <c r="BSH30" s="376"/>
      <c r="BSI30" s="376"/>
      <c r="BSJ30" s="376"/>
      <c r="BSK30" s="376"/>
      <c r="BSL30" s="376"/>
      <c r="BSM30" s="376"/>
      <c r="BSN30" s="376"/>
      <c r="BSO30" s="376"/>
      <c r="BSP30" s="376"/>
      <c r="BSQ30" s="376"/>
      <c r="BSR30" s="376"/>
      <c r="BSS30" s="376"/>
      <c r="BST30" s="376"/>
      <c r="BSU30" s="376"/>
      <c r="BSV30" s="376"/>
      <c r="BSW30" s="376"/>
      <c r="BSX30" s="376"/>
      <c r="BSY30" s="376"/>
      <c r="BSZ30" s="376"/>
      <c r="BTA30" s="376"/>
      <c r="BTB30" s="376"/>
      <c r="BTC30" s="376"/>
      <c r="BTD30" s="376"/>
      <c r="BTE30" s="376"/>
      <c r="BTF30" s="376"/>
      <c r="BTG30" s="376"/>
      <c r="BTH30" s="376"/>
      <c r="BTI30" s="376"/>
      <c r="BTJ30" s="376"/>
      <c r="BTK30" s="376"/>
      <c r="BTL30" s="376"/>
      <c r="BTM30" s="376"/>
      <c r="BTN30" s="376"/>
      <c r="BTO30" s="376"/>
      <c r="BTP30" s="376"/>
      <c r="BTQ30" s="376"/>
      <c r="BTR30" s="376"/>
      <c r="BTS30" s="376"/>
      <c r="BTT30" s="376"/>
      <c r="BTU30" s="376"/>
      <c r="BTV30" s="376"/>
      <c r="BTW30" s="376"/>
      <c r="BTX30" s="376"/>
      <c r="BTY30" s="376"/>
      <c r="BTZ30" s="376"/>
      <c r="BUA30" s="376"/>
      <c r="BUB30" s="376"/>
      <c r="BUC30" s="376"/>
      <c r="BUD30" s="376"/>
      <c r="BUE30" s="376"/>
      <c r="BUF30" s="376"/>
      <c r="BUG30" s="376"/>
      <c r="BUH30" s="376"/>
      <c r="BUI30" s="376"/>
      <c r="BUJ30" s="376"/>
      <c r="BUK30" s="376"/>
      <c r="BUL30" s="376"/>
      <c r="BUM30" s="376"/>
      <c r="BUN30" s="376"/>
      <c r="BUO30" s="376"/>
      <c r="BUP30" s="376"/>
      <c r="BUQ30" s="376"/>
      <c r="BUR30" s="376"/>
      <c r="BUS30" s="376"/>
      <c r="BUT30" s="376"/>
      <c r="BUU30" s="376"/>
      <c r="BUV30" s="376"/>
      <c r="BUW30" s="376"/>
      <c r="BUX30" s="376"/>
      <c r="BUY30" s="376"/>
      <c r="BUZ30" s="376"/>
      <c r="BVA30" s="376"/>
      <c r="BVB30" s="376"/>
      <c r="BVC30" s="376"/>
      <c r="BVD30" s="376"/>
      <c r="BVE30" s="376"/>
      <c r="BVF30" s="376"/>
      <c r="BVG30" s="376"/>
      <c r="BVH30" s="376"/>
      <c r="BVI30" s="376"/>
      <c r="BVJ30" s="376"/>
      <c r="BVK30" s="376"/>
      <c r="BVL30" s="376"/>
      <c r="BVM30" s="376"/>
      <c r="BVN30" s="376"/>
      <c r="BVO30" s="376"/>
      <c r="BVP30" s="376"/>
      <c r="BVQ30" s="376"/>
      <c r="BVR30" s="376"/>
      <c r="BVS30" s="376"/>
      <c r="BVT30" s="376"/>
      <c r="BVU30" s="376"/>
      <c r="BVV30" s="376"/>
      <c r="BVW30" s="376"/>
      <c r="BVX30" s="376"/>
      <c r="BVY30" s="376"/>
      <c r="BVZ30" s="376"/>
      <c r="BWA30" s="376"/>
      <c r="BWB30" s="376"/>
      <c r="BWC30" s="376"/>
      <c r="BWD30" s="376"/>
      <c r="BWE30" s="376"/>
      <c r="BWF30" s="376"/>
      <c r="BWG30" s="376"/>
      <c r="BWH30" s="376"/>
      <c r="BWI30" s="376"/>
      <c r="BWJ30" s="376"/>
      <c r="BWK30" s="376"/>
      <c r="BWL30" s="376"/>
      <c r="BWM30" s="376"/>
      <c r="BWN30" s="376"/>
      <c r="BWO30" s="376"/>
      <c r="BWP30" s="376"/>
      <c r="BWQ30" s="376"/>
      <c r="BWR30" s="376"/>
      <c r="BWS30" s="376"/>
      <c r="BWT30" s="376"/>
      <c r="BWU30" s="376"/>
      <c r="BWV30" s="376"/>
      <c r="BWW30" s="376"/>
      <c r="BWX30" s="376"/>
      <c r="BWY30" s="376"/>
      <c r="BWZ30" s="376"/>
      <c r="BXA30" s="376"/>
      <c r="BXB30" s="376"/>
      <c r="BXC30" s="376"/>
      <c r="BXD30" s="376"/>
      <c r="BXE30" s="376"/>
      <c r="BXF30" s="376"/>
      <c r="BXG30" s="376"/>
      <c r="BXH30" s="376"/>
      <c r="BXI30" s="376"/>
      <c r="BXJ30" s="376"/>
      <c r="BXK30" s="376"/>
      <c r="BXL30" s="376"/>
      <c r="BXM30" s="376"/>
      <c r="BXN30" s="376"/>
      <c r="BXO30" s="376"/>
      <c r="BXP30" s="376"/>
      <c r="BXQ30" s="376"/>
      <c r="BXR30" s="376"/>
      <c r="BXS30" s="376"/>
      <c r="BXT30" s="376"/>
      <c r="BXU30" s="376"/>
      <c r="BXV30" s="376"/>
      <c r="BXW30" s="376"/>
      <c r="BXX30" s="376"/>
      <c r="BXY30" s="376"/>
      <c r="BXZ30" s="376"/>
      <c r="BYA30" s="376"/>
      <c r="BYB30" s="376"/>
      <c r="BYC30" s="376"/>
      <c r="BYD30" s="376"/>
      <c r="BYE30" s="376"/>
      <c r="BYF30" s="376"/>
      <c r="BYG30" s="376"/>
      <c r="BYH30" s="376"/>
      <c r="BYI30" s="376"/>
      <c r="BYJ30" s="376"/>
      <c r="BYK30" s="376"/>
      <c r="BYL30" s="376"/>
      <c r="BYM30" s="376"/>
      <c r="BYN30" s="376"/>
      <c r="BYO30" s="376"/>
      <c r="BYP30" s="376"/>
      <c r="BYQ30" s="376"/>
      <c r="BYR30" s="376"/>
      <c r="BYS30" s="376"/>
      <c r="BYT30" s="376"/>
      <c r="BYU30" s="376"/>
      <c r="BYV30" s="376"/>
      <c r="BYW30" s="376"/>
      <c r="BYX30" s="376"/>
      <c r="BYY30" s="376"/>
      <c r="BYZ30" s="376"/>
      <c r="BZA30" s="376"/>
      <c r="BZB30" s="376"/>
      <c r="BZC30" s="376"/>
      <c r="BZD30" s="376"/>
      <c r="BZE30" s="376"/>
      <c r="BZF30" s="376"/>
      <c r="BZG30" s="376"/>
      <c r="BZH30" s="376"/>
      <c r="BZI30" s="376"/>
      <c r="BZJ30" s="376"/>
      <c r="BZK30" s="376"/>
      <c r="BZL30" s="376"/>
      <c r="BZM30" s="376"/>
      <c r="BZN30" s="376"/>
      <c r="BZO30" s="376"/>
      <c r="BZP30" s="376"/>
      <c r="BZQ30" s="376"/>
      <c r="BZR30" s="376"/>
      <c r="BZS30" s="376"/>
      <c r="BZT30" s="376"/>
      <c r="BZU30" s="376"/>
      <c r="BZV30" s="376"/>
      <c r="BZW30" s="376"/>
      <c r="BZX30" s="376"/>
      <c r="BZY30" s="376"/>
      <c r="BZZ30" s="376"/>
      <c r="CAA30" s="376"/>
      <c r="CAB30" s="376"/>
      <c r="CAC30" s="376"/>
      <c r="CAD30" s="376"/>
      <c r="CAE30" s="376"/>
      <c r="CAF30" s="376"/>
      <c r="CAG30" s="376"/>
      <c r="CAH30" s="376"/>
      <c r="CAI30" s="376"/>
      <c r="CAJ30" s="376"/>
      <c r="CAK30" s="376"/>
      <c r="CAL30" s="376"/>
      <c r="CAM30" s="376"/>
      <c r="CAN30" s="376"/>
      <c r="CAO30" s="376"/>
      <c r="CAP30" s="376"/>
      <c r="CAQ30" s="376"/>
      <c r="CAR30" s="376"/>
      <c r="CAS30" s="376"/>
      <c r="CAT30" s="376"/>
      <c r="CAU30" s="376"/>
      <c r="CAV30" s="376"/>
      <c r="CAW30" s="376"/>
      <c r="CAX30" s="376"/>
      <c r="CAY30" s="376"/>
      <c r="CAZ30" s="376"/>
      <c r="CBA30" s="376"/>
      <c r="CBB30" s="376"/>
      <c r="CBC30" s="376"/>
      <c r="CBD30" s="376"/>
      <c r="CBE30" s="376"/>
      <c r="CBF30" s="376"/>
      <c r="CBG30" s="376"/>
      <c r="CBH30" s="376"/>
      <c r="CBI30" s="376"/>
      <c r="CBJ30" s="376"/>
      <c r="CBK30" s="376"/>
      <c r="CBL30" s="376"/>
      <c r="CBM30" s="376"/>
      <c r="CBN30" s="376"/>
      <c r="CBO30" s="376"/>
      <c r="CBP30" s="376"/>
      <c r="CBQ30" s="376"/>
      <c r="CBR30" s="376"/>
      <c r="CBS30" s="376"/>
      <c r="CBT30" s="376"/>
      <c r="CBU30" s="376"/>
      <c r="CBV30" s="376"/>
      <c r="CBW30" s="376"/>
      <c r="CBX30" s="376"/>
      <c r="CBY30" s="376"/>
      <c r="CBZ30" s="376"/>
      <c r="CCA30" s="376"/>
      <c r="CCB30" s="376"/>
      <c r="CCC30" s="376"/>
      <c r="CCD30" s="376"/>
      <c r="CCE30" s="376"/>
      <c r="CCF30" s="376"/>
      <c r="CCG30" s="376"/>
      <c r="CCH30" s="376"/>
      <c r="CCI30" s="376"/>
      <c r="CCJ30" s="376"/>
      <c r="CCK30" s="376"/>
      <c r="CCL30" s="376"/>
      <c r="CCM30" s="376"/>
      <c r="CCN30" s="376"/>
      <c r="CCO30" s="376"/>
      <c r="CCP30" s="376"/>
      <c r="CCQ30" s="376"/>
      <c r="CCR30" s="376"/>
      <c r="CCS30" s="376"/>
      <c r="CCT30" s="376"/>
      <c r="CCU30" s="376"/>
      <c r="CCV30" s="376"/>
      <c r="CCW30" s="376"/>
      <c r="CCX30" s="376"/>
      <c r="CCY30" s="376"/>
      <c r="CCZ30" s="376"/>
      <c r="CDA30" s="376"/>
      <c r="CDB30" s="376"/>
      <c r="CDC30" s="376"/>
      <c r="CDD30" s="376"/>
      <c r="CDE30" s="376"/>
      <c r="CDF30" s="376"/>
      <c r="CDG30" s="376"/>
      <c r="CDH30" s="376"/>
      <c r="CDI30" s="376"/>
      <c r="CDJ30" s="376"/>
      <c r="CDK30" s="376"/>
      <c r="CDL30" s="376"/>
      <c r="CDM30" s="376"/>
      <c r="CDN30" s="376"/>
      <c r="CDO30" s="376"/>
      <c r="CDP30" s="376"/>
      <c r="CDQ30" s="376"/>
      <c r="CDR30" s="376"/>
      <c r="CDS30" s="376"/>
      <c r="CDT30" s="376"/>
      <c r="CDU30" s="376"/>
      <c r="CDV30" s="376"/>
      <c r="CDW30" s="376"/>
      <c r="CDX30" s="376"/>
      <c r="CDY30" s="376"/>
      <c r="CDZ30" s="376"/>
      <c r="CEA30" s="376"/>
      <c r="CEB30" s="376"/>
      <c r="CEC30" s="376"/>
      <c r="CED30" s="376"/>
      <c r="CEE30" s="376"/>
      <c r="CEF30" s="376"/>
      <c r="CEG30" s="376"/>
      <c r="CEH30" s="376"/>
      <c r="CEI30" s="376"/>
      <c r="CEJ30" s="376"/>
      <c r="CEK30" s="376"/>
      <c r="CEL30" s="376"/>
      <c r="CEM30" s="376"/>
      <c r="CEN30" s="376"/>
      <c r="CEO30" s="376"/>
      <c r="CEP30" s="376"/>
      <c r="CEQ30" s="376"/>
      <c r="CER30" s="376"/>
      <c r="CES30" s="376"/>
      <c r="CET30" s="376"/>
      <c r="CEU30" s="376"/>
      <c r="CEV30" s="376"/>
      <c r="CEW30" s="376"/>
      <c r="CEX30" s="376"/>
      <c r="CEY30" s="376"/>
      <c r="CEZ30" s="376"/>
      <c r="CFA30" s="376"/>
      <c r="CFB30" s="376"/>
      <c r="CFC30" s="376"/>
      <c r="CFD30" s="376"/>
      <c r="CFE30" s="376"/>
      <c r="CFF30" s="376"/>
      <c r="CFG30" s="376"/>
      <c r="CFH30" s="376"/>
      <c r="CFI30" s="376"/>
      <c r="CFJ30" s="376"/>
      <c r="CFK30" s="376"/>
      <c r="CFL30" s="376"/>
      <c r="CFM30" s="376"/>
      <c r="CFN30" s="376"/>
      <c r="CFO30" s="376"/>
      <c r="CFP30" s="376"/>
      <c r="CFQ30" s="376"/>
      <c r="CFR30" s="376"/>
      <c r="CFS30" s="376"/>
      <c r="CFT30" s="376"/>
      <c r="CFU30" s="376"/>
      <c r="CFV30" s="376"/>
      <c r="CFW30" s="376"/>
      <c r="CFX30" s="376"/>
      <c r="CFY30" s="376"/>
      <c r="CFZ30" s="376"/>
      <c r="CGA30" s="376"/>
      <c r="CGB30" s="376"/>
      <c r="CGC30" s="376"/>
      <c r="CGD30" s="376"/>
      <c r="CGE30" s="376"/>
      <c r="CGF30" s="376"/>
      <c r="CGG30" s="376"/>
      <c r="CGH30" s="376"/>
      <c r="CGI30" s="376"/>
      <c r="CGJ30" s="376"/>
      <c r="CGK30" s="376"/>
      <c r="CGL30" s="376"/>
      <c r="CGM30" s="376"/>
      <c r="CGN30" s="376"/>
      <c r="CGO30" s="376"/>
      <c r="CGP30" s="376"/>
      <c r="CGQ30" s="376"/>
      <c r="CGR30" s="376"/>
      <c r="CGS30" s="376"/>
      <c r="CGT30" s="376"/>
      <c r="CGU30" s="376"/>
      <c r="CGV30" s="376"/>
      <c r="CGW30" s="376"/>
      <c r="CGX30" s="376"/>
      <c r="CGY30" s="376"/>
      <c r="CGZ30" s="376"/>
      <c r="CHA30" s="376"/>
      <c r="CHB30" s="376"/>
      <c r="CHC30" s="376"/>
      <c r="CHD30" s="376"/>
      <c r="CHE30" s="376"/>
      <c r="CHF30" s="376"/>
      <c r="CHG30" s="376"/>
      <c r="CHH30" s="376"/>
      <c r="CHI30" s="376"/>
      <c r="CHJ30" s="376"/>
      <c r="CHK30" s="376"/>
      <c r="CHL30" s="376"/>
      <c r="CHM30" s="376"/>
      <c r="CHN30" s="376"/>
      <c r="CHO30" s="376"/>
      <c r="CHP30" s="376"/>
      <c r="CHQ30" s="376"/>
      <c r="CHR30" s="376"/>
      <c r="CHS30" s="376"/>
      <c r="CHT30" s="376"/>
      <c r="CHU30" s="376"/>
      <c r="CHV30" s="376"/>
      <c r="CHW30" s="376"/>
      <c r="CHX30" s="376"/>
      <c r="CHY30" s="376"/>
      <c r="CHZ30" s="376"/>
      <c r="CIA30" s="376"/>
      <c r="CIB30" s="376"/>
      <c r="CIC30" s="376"/>
      <c r="CID30" s="376"/>
      <c r="CIE30" s="376"/>
      <c r="CIF30" s="376"/>
      <c r="CIG30" s="376"/>
      <c r="CIH30" s="376"/>
      <c r="CII30" s="376"/>
      <c r="CIJ30" s="376"/>
      <c r="CIK30" s="376"/>
      <c r="CIL30" s="376"/>
      <c r="CIM30" s="376"/>
      <c r="CIN30" s="376"/>
      <c r="CIO30" s="376"/>
      <c r="CIP30" s="376"/>
      <c r="CIQ30" s="376"/>
      <c r="CIR30" s="376"/>
      <c r="CIS30" s="376"/>
      <c r="CIT30" s="376"/>
      <c r="CIU30" s="376"/>
      <c r="CIV30" s="376"/>
      <c r="CIW30" s="376"/>
      <c r="CIX30" s="376"/>
      <c r="CIY30" s="376"/>
      <c r="CIZ30" s="376"/>
      <c r="CJA30" s="376"/>
      <c r="CJB30" s="376"/>
      <c r="CJC30" s="376"/>
      <c r="CJD30" s="376"/>
      <c r="CJE30" s="376"/>
      <c r="CJF30" s="376"/>
      <c r="CJG30" s="376"/>
      <c r="CJH30" s="376"/>
      <c r="CJI30" s="376"/>
      <c r="CJJ30" s="376"/>
      <c r="CJK30" s="376"/>
      <c r="CJL30" s="376"/>
      <c r="CJM30" s="376"/>
      <c r="CJN30" s="376"/>
      <c r="CJO30" s="376"/>
      <c r="CJP30" s="376"/>
      <c r="CJQ30" s="376"/>
      <c r="CJR30" s="376"/>
      <c r="CJS30" s="376"/>
      <c r="CJT30" s="376"/>
      <c r="CJU30" s="376"/>
      <c r="CJV30" s="376"/>
      <c r="CJW30" s="376"/>
      <c r="CJX30" s="376"/>
      <c r="CJY30" s="376"/>
      <c r="CJZ30" s="376"/>
      <c r="CKA30" s="376"/>
      <c r="CKB30" s="376"/>
      <c r="CKC30" s="376"/>
      <c r="CKD30" s="376"/>
      <c r="CKE30" s="376"/>
      <c r="CKF30" s="376"/>
      <c r="CKG30" s="376"/>
      <c r="CKH30" s="376"/>
      <c r="CKI30" s="376"/>
      <c r="CKJ30" s="376"/>
      <c r="CKK30" s="376"/>
      <c r="CKL30" s="376"/>
      <c r="CKM30" s="376"/>
      <c r="CKN30" s="376"/>
      <c r="CKO30" s="376"/>
      <c r="CKP30" s="376"/>
      <c r="CKQ30" s="376"/>
      <c r="CKR30" s="376"/>
      <c r="CKS30" s="376"/>
      <c r="CKT30" s="376"/>
      <c r="CKU30" s="376"/>
      <c r="CKV30" s="376"/>
      <c r="CKW30" s="376"/>
      <c r="CKX30" s="376"/>
      <c r="CKY30" s="376"/>
      <c r="CKZ30" s="376"/>
      <c r="CLA30" s="376"/>
      <c r="CLB30" s="376"/>
      <c r="CLC30" s="376"/>
      <c r="CLD30" s="376"/>
      <c r="CLE30" s="376"/>
      <c r="CLF30" s="376"/>
      <c r="CLG30" s="376"/>
      <c r="CLH30" s="376"/>
      <c r="CLI30" s="376"/>
      <c r="CLJ30" s="376"/>
      <c r="CLK30" s="376"/>
      <c r="CLL30" s="376"/>
      <c r="CLM30" s="376"/>
      <c r="CLN30" s="376"/>
      <c r="CLO30" s="376"/>
      <c r="CLP30" s="376"/>
      <c r="CLQ30" s="376"/>
      <c r="CLR30" s="376"/>
      <c r="CLS30" s="376"/>
      <c r="CLT30" s="376"/>
      <c r="CLU30" s="376"/>
      <c r="CLV30" s="376"/>
      <c r="CLW30" s="376"/>
      <c r="CLX30" s="376"/>
      <c r="CLY30" s="376"/>
      <c r="CLZ30" s="376"/>
      <c r="CMA30" s="376"/>
      <c r="CMB30" s="376"/>
      <c r="CMC30" s="376"/>
      <c r="CMD30" s="376"/>
      <c r="CME30" s="376"/>
      <c r="CMF30" s="376"/>
      <c r="CMG30" s="376"/>
      <c r="CMH30" s="376"/>
      <c r="CMI30" s="376"/>
      <c r="CMJ30" s="376"/>
      <c r="CMK30" s="376"/>
      <c r="CML30" s="376"/>
      <c r="CMM30" s="376"/>
      <c r="CMN30" s="376"/>
      <c r="CMO30" s="376"/>
      <c r="CMP30" s="376"/>
      <c r="CMQ30" s="376"/>
      <c r="CMR30" s="376"/>
      <c r="CMS30" s="376"/>
      <c r="CMT30" s="376"/>
      <c r="CMU30" s="376"/>
      <c r="CMV30" s="376"/>
      <c r="CMW30" s="376"/>
      <c r="CMX30" s="376"/>
      <c r="CMY30" s="376"/>
      <c r="CMZ30" s="376"/>
      <c r="CNA30" s="376"/>
      <c r="CNB30" s="376"/>
      <c r="CNC30" s="376"/>
      <c r="CND30" s="376"/>
      <c r="CNE30" s="376"/>
      <c r="CNF30" s="376"/>
      <c r="CNG30" s="376"/>
      <c r="CNH30" s="376"/>
      <c r="CNI30" s="376"/>
      <c r="CNJ30" s="376"/>
      <c r="CNK30" s="376"/>
      <c r="CNL30" s="376"/>
      <c r="CNM30" s="376"/>
      <c r="CNN30" s="376"/>
      <c r="CNO30" s="376"/>
      <c r="CNP30" s="376"/>
      <c r="CNQ30" s="376"/>
      <c r="CNR30" s="376"/>
      <c r="CNS30" s="376"/>
      <c r="CNT30" s="376"/>
      <c r="CNU30" s="376"/>
      <c r="CNV30" s="376"/>
      <c r="CNW30" s="376"/>
      <c r="CNX30" s="376"/>
      <c r="CNY30" s="376"/>
      <c r="CNZ30" s="376"/>
      <c r="COA30" s="376"/>
      <c r="COB30" s="376"/>
      <c r="COC30" s="376"/>
      <c r="COD30" s="376"/>
      <c r="COE30" s="376"/>
      <c r="COF30" s="376"/>
      <c r="COG30" s="376"/>
      <c r="COH30" s="376"/>
      <c r="COI30" s="376"/>
      <c r="COJ30" s="376"/>
      <c r="COK30" s="376"/>
      <c r="COL30" s="376"/>
      <c r="COM30" s="376"/>
      <c r="CON30" s="376"/>
      <c r="COO30" s="376"/>
      <c r="COP30" s="376"/>
      <c r="COQ30" s="376"/>
      <c r="COR30" s="376"/>
      <c r="COS30" s="376"/>
      <c r="COT30" s="376"/>
      <c r="COU30" s="376"/>
      <c r="COV30" s="376"/>
      <c r="COW30" s="376"/>
      <c r="COX30" s="376"/>
      <c r="COY30" s="376"/>
      <c r="COZ30" s="376"/>
      <c r="CPA30" s="376"/>
      <c r="CPB30" s="376"/>
      <c r="CPC30" s="376"/>
      <c r="CPD30" s="376"/>
      <c r="CPE30" s="376"/>
      <c r="CPF30" s="376"/>
      <c r="CPG30" s="376"/>
      <c r="CPH30" s="376"/>
      <c r="CPI30" s="376"/>
      <c r="CPJ30" s="376"/>
      <c r="CPK30" s="376"/>
      <c r="CPL30" s="376"/>
      <c r="CPM30" s="376"/>
      <c r="CPN30" s="376"/>
      <c r="CPO30" s="376"/>
      <c r="CPP30" s="376"/>
      <c r="CPQ30" s="376"/>
      <c r="CPR30" s="376"/>
      <c r="CPS30" s="376"/>
      <c r="CPT30" s="376"/>
      <c r="CPU30" s="376"/>
      <c r="CPV30" s="376"/>
      <c r="CPW30" s="376"/>
      <c r="CPX30" s="376"/>
      <c r="CPY30" s="376"/>
      <c r="CPZ30" s="376"/>
      <c r="CQA30" s="376"/>
      <c r="CQB30" s="376"/>
      <c r="CQC30" s="376"/>
      <c r="CQD30" s="376"/>
      <c r="CQE30" s="376"/>
      <c r="CQF30" s="376"/>
      <c r="CQG30" s="376"/>
      <c r="CQH30" s="376"/>
      <c r="CQI30" s="376"/>
      <c r="CQJ30" s="376"/>
      <c r="CQK30" s="376"/>
      <c r="CQL30" s="376"/>
      <c r="CQM30" s="376"/>
      <c r="CQN30" s="376"/>
      <c r="CQO30" s="376"/>
      <c r="CQP30" s="376"/>
      <c r="CQQ30" s="376"/>
      <c r="CQR30" s="376"/>
      <c r="CQS30" s="376"/>
      <c r="CQT30" s="376"/>
      <c r="CQU30" s="376"/>
      <c r="CQV30" s="376"/>
      <c r="CQW30" s="376"/>
      <c r="CQX30" s="376"/>
      <c r="CQY30" s="376"/>
      <c r="CQZ30" s="376"/>
      <c r="CRA30" s="376"/>
      <c r="CRB30" s="376"/>
      <c r="CRC30" s="376"/>
      <c r="CRD30" s="376"/>
      <c r="CRE30" s="376"/>
      <c r="CRF30" s="376"/>
      <c r="CRG30" s="376"/>
      <c r="CRH30" s="376"/>
      <c r="CRI30" s="376"/>
      <c r="CRJ30" s="376"/>
      <c r="CRK30" s="376"/>
      <c r="CRL30" s="376"/>
      <c r="CRM30" s="376"/>
      <c r="CRN30" s="376"/>
      <c r="CRO30" s="376"/>
      <c r="CRP30" s="376"/>
      <c r="CRQ30" s="376"/>
      <c r="CRR30" s="376"/>
      <c r="CRS30" s="376"/>
      <c r="CRT30" s="376"/>
      <c r="CRU30" s="376"/>
      <c r="CRV30" s="376"/>
      <c r="CRW30" s="376"/>
      <c r="CRX30" s="376"/>
      <c r="CRY30" s="376"/>
      <c r="CRZ30" s="376"/>
      <c r="CSA30" s="376"/>
      <c r="CSB30" s="376"/>
      <c r="CSC30" s="376"/>
      <c r="CSD30" s="376"/>
      <c r="CSE30" s="376"/>
      <c r="CSF30" s="376"/>
      <c r="CSG30" s="376"/>
      <c r="CSH30" s="376"/>
      <c r="CSI30" s="376"/>
      <c r="CSJ30" s="376"/>
      <c r="CSK30" s="376"/>
      <c r="CSL30" s="376"/>
      <c r="CSM30" s="376"/>
      <c r="CSN30" s="376"/>
      <c r="CSO30" s="376"/>
      <c r="CSP30" s="376"/>
      <c r="CSQ30" s="376"/>
      <c r="CSR30" s="376"/>
      <c r="CSS30" s="376"/>
      <c r="CST30" s="376"/>
      <c r="CSU30" s="376"/>
      <c r="CSV30" s="376"/>
      <c r="CSW30" s="376"/>
      <c r="CSX30" s="376"/>
      <c r="CSY30" s="376"/>
      <c r="CSZ30" s="376"/>
      <c r="CTA30" s="376"/>
      <c r="CTB30" s="376"/>
      <c r="CTC30" s="376"/>
      <c r="CTD30" s="376"/>
      <c r="CTE30" s="376"/>
      <c r="CTF30" s="376"/>
      <c r="CTG30" s="376"/>
      <c r="CTH30" s="376"/>
      <c r="CTI30" s="376"/>
      <c r="CTJ30" s="376"/>
      <c r="CTK30" s="376"/>
      <c r="CTL30" s="376"/>
      <c r="CTM30" s="376"/>
      <c r="CTN30" s="376"/>
      <c r="CTO30" s="376"/>
      <c r="CTP30" s="376"/>
      <c r="CTQ30" s="376"/>
      <c r="CTR30" s="376"/>
      <c r="CTS30" s="376"/>
      <c r="CTT30" s="376"/>
      <c r="CTU30" s="376"/>
      <c r="CTV30" s="376"/>
      <c r="CTW30" s="376"/>
      <c r="CTX30" s="376"/>
      <c r="CTY30" s="376"/>
      <c r="CTZ30" s="376"/>
      <c r="CUA30" s="376"/>
      <c r="CUB30" s="376"/>
      <c r="CUC30" s="376"/>
      <c r="CUD30" s="376"/>
      <c r="CUE30" s="376"/>
      <c r="CUF30" s="376"/>
      <c r="CUG30" s="376"/>
      <c r="CUH30" s="376"/>
      <c r="CUI30" s="376"/>
      <c r="CUJ30" s="376"/>
      <c r="CUK30" s="376"/>
      <c r="CUL30" s="376"/>
      <c r="CUM30" s="376"/>
      <c r="CUN30" s="376"/>
      <c r="CUO30" s="376"/>
      <c r="CUP30" s="376"/>
      <c r="CUQ30" s="376"/>
      <c r="CUR30" s="376"/>
      <c r="CUS30" s="376"/>
      <c r="CUT30" s="376"/>
      <c r="CUU30" s="376"/>
      <c r="CUV30" s="376"/>
      <c r="CUW30" s="376"/>
      <c r="CUX30" s="376"/>
      <c r="CUY30" s="376"/>
      <c r="CUZ30" s="376"/>
      <c r="CVA30" s="376"/>
      <c r="CVB30" s="376"/>
      <c r="CVC30" s="376"/>
      <c r="CVD30" s="376"/>
      <c r="CVE30" s="376"/>
      <c r="CVF30" s="376"/>
      <c r="CVG30" s="376"/>
      <c r="CVH30" s="376"/>
      <c r="CVI30" s="376"/>
      <c r="CVJ30" s="376"/>
      <c r="CVK30" s="376"/>
      <c r="CVL30" s="376"/>
      <c r="CVM30" s="376"/>
      <c r="CVN30" s="376"/>
      <c r="CVO30" s="376"/>
      <c r="CVP30" s="376"/>
      <c r="CVQ30" s="376"/>
      <c r="CVR30" s="376"/>
      <c r="CVS30" s="376"/>
      <c r="CVT30" s="376"/>
      <c r="CVU30" s="376"/>
      <c r="CVV30" s="376"/>
      <c r="CVW30" s="376"/>
      <c r="CVX30" s="376"/>
      <c r="CVY30" s="376"/>
      <c r="CVZ30" s="376"/>
      <c r="CWA30" s="376"/>
      <c r="CWB30" s="376"/>
      <c r="CWC30" s="376"/>
      <c r="CWD30" s="376"/>
      <c r="CWE30" s="376"/>
      <c r="CWF30" s="376"/>
      <c r="CWG30" s="376"/>
      <c r="CWH30" s="376"/>
      <c r="CWI30" s="376"/>
      <c r="CWJ30" s="376"/>
      <c r="CWK30" s="376"/>
      <c r="CWL30" s="376"/>
      <c r="CWM30" s="376"/>
      <c r="CWN30" s="376"/>
      <c r="CWO30" s="376"/>
      <c r="CWP30" s="376"/>
      <c r="CWQ30" s="376"/>
      <c r="CWR30" s="376"/>
      <c r="CWS30" s="376"/>
      <c r="CWT30" s="376"/>
      <c r="CWU30" s="376"/>
      <c r="CWV30" s="376"/>
      <c r="CWW30" s="376"/>
      <c r="CWX30" s="376"/>
      <c r="CWY30" s="376"/>
      <c r="CWZ30" s="376"/>
      <c r="CXA30" s="376"/>
      <c r="CXB30" s="376"/>
      <c r="CXC30" s="376"/>
      <c r="CXD30" s="376"/>
      <c r="CXE30" s="376"/>
      <c r="CXF30" s="376"/>
      <c r="CXG30" s="376"/>
      <c r="CXH30" s="376"/>
      <c r="CXI30" s="376"/>
      <c r="CXJ30" s="376"/>
      <c r="CXK30" s="376"/>
      <c r="CXL30" s="376"/>
      <c r="CXM30" s="376"/>
      <c r="CXN30" s="376"/>
      <c r="CXO30" s="376"/>
      <c r="CXP30" s="376"/>
      <c r="CXQ30" s="376"/>
      <c r="CXR30" s="376"/>
      <c r="CXS30" s="376"/>
      <c r="CXT30" s="376"/>
      <c r="CXU30" s="376"/>
      <c r="CXV30" s="376"/>
      <c r="CXW30" s="376"/>
      <c r="CXX30" s="376"/>
      <c r="CXY30" s="376"/>
      <c r="CXZ30" s="376"/>
      <c r="CYA30" s="376"/>
      <c r="CYB30" s="376"/>
      <c r="CYC30" s="376"/>
      <c r="CYD30" s="376"/>
      <c r="CYE30" s="376"/>
      <c r="CYF30" s="376"/>
      <c r="CYG30" s="376"/>
      <c r="CYH30" s="376"/>
      <c r="CYI30" s="376"/>
      <c r="CYJ30" s="376"/>
      <c r="CYK30" s="376"/>
      <c r="CYL30" s="376"/>
      <c r="CYM30" s="376"/>
      <c r="CYN30" s="376"/>
      <c r="CYO30" s="376"/>
      <c r="CYP30" s="376"/>
      <c r="CYQ30" s="376"/>
      <c r="CYR30" s="376"/>
      <c r="CYS30" s="376"/>
      <c r="CYT30" s="376"/>
      <c r="CYU30" s="376"/>
      <c r="CYV30" s="376"/>
      <c r="CYW30" s="376"/>
      <c r="CYX30" s="376"/>
      <c r="CYY30" s="376"/>
      <c r="CYZ30" s="376"/>
      <c r="CZA30" s="376"/>
      <c r="CZB30" s="376"/>
      <c r="CZC30" s="376"/>
      <c r="CZD30" s="376"/>
      <c r="CZE30" s="376"/>
      <c r="CZF30" s="376"/>
      <c r="CZG30" s="376"/>
      <c r="CZH30" s="376"/>
      <c r="CZI30" s="376"/>
      <c r="CZJ30" s="376"/>
      <c r="CZK30" s="376"/>
      <c r="CZL30" s="376"/>
      <c r="CZM30" s="376"/>
      <c r="CZN30" s="376"/>
      <c r="CZO30" s="376"/>
      <c r="CZP30" s="376"/>
      <c r="CZQ30" s="376"/>
      <c r="CZR30" s="376"/>
      <c r="CZS30" s="376"/>
      <c r="CZT30" s="376"/>
      <c r="CZU30" s="376"/>
      <c r="CZV30" s="376"/>
      <c r="CZW30" s="376"/>
      <c r="CZX30" s="376"/>
      <c r="CZY30" s="376"/>
      <c r="CZZ30" s="376"/>
      <c r="DAA30" s="376"/>
      <c r="DAB30" s="376"/>
      <c r="DAC30" s="376"/>
      <c r="DAD30" s="376"/>
      <c r="DAE30" s="376"/>
      <c r="DAF30" s="376"/>
      <c r="DAG30" s="376"/>
      <c r="DAH30" s="376"/>
      <c r="DAI30" s="376"/>
      <c r="DAJ30" s="376"/>
      <c r="DAK30" s="376"/>
      <c r="DAL30" s="376"/>
      <c r="DAM30" s="376"/>
      <c r="DAN30" s="376"/>
      <c r="DAO30" s="376"/>
      <c r="DAP30" s="376"/>
      <c r="DAQ30" s="376"/>
      <c r="DAR30" s="376"/>
      <c r="DAS30" s="376"/>
      <c r="DAT30" s="376"/>
      <c r="DAU30" s="376"/>
      <c r="DAV30" s="376"/>
      <c r="DAW30" s="376"/>
      <c r="DAX30" s="376"/>
      <c r="DAY30" s="376"/>
      <c r="DAZ30" s="376"/>
      <c r="DBA30" s="376"/>
      <c r="DBB30" s="376"/>
      <c r="DBC30" s="376"/>
      <c r="DBD30" s="376"/>
      <c r="DBE30" s="376"/>
      <c r="DBF30" s="376"/>
      <c r="DBG30" s="376"/>
      <c r="DBH30" s="376"/>
      <c r="DBI30" s="376"/>
      <c r="DBJ30" s="376"/>
      <c r="DBK30" s="376"/>
      <c r="DBL30" s="376"/>
      <c r="DBM30" s="376"/>
      <c r="DBN30" s="376"/>
      <c r="DBO30" s="376"/>
      <c r="DBP30" s="376"/>
      <c r="DBQ30" s="376"/>
      <c r="DBR30" s="376"/>
      <c r="DBS30" s="376"/>
      <c r="DBT30" s="376"/>
      <c r="DBU30" s="376"/>
      <c r="DBV30" s="376"/>
      <c r="DBW30" s="376"/>
      <c r="DBX30" s="376"/>
      <c r="DBY30" s="376"/>
      <c r="DBZ30" s="376"/>
      <c r="DCA30" s="376"/>
      <c r="DCB30" s="376"/>
      <c r="DCC30" s="376"/>
      <c r="DCD30" s="376"/>
      <c r="DCE30" s="376"/>
      <c r="DCF30" s="376"/>
      <c r="DCG30" s="376"/>
      <c r="DCH30" s="376"/>
      <c r="DCI30" s="376"/>
      <c r="DCJ30" s="376"/>
      <c r="DCK30" s="376"/>
      <c r="DCL30" s="376"/>
      <c r="DCM30" s="376"/>
      <c r="DCN30" s="376"/>
      <c r="DCO30" s="376"/>
      <c r="DCP30" s="376"/>
      <c r="DCQ30" s="376"/>
      <c r="DCR30" s="376"/>
      <c r="DCS30" s="376"/>
      <c r="DCT30" s="376"/>
      <c r="DCU30" s="376"/>
      <c r="DCV30" s="376"/>
      <c r="DCW30" s="376"/>
      <c r="DCX30" s="376"/>
      <c r="DCY30" s="376"/>
      <c r="DCZ30" s="376"/>
      <c r="DDA30" s="376"/>
      <c r="DDB30" s="376"/>
      <c r="DDC30" s="376"/>
      <c r="DDD30" s="376"/>
      <c r="DDE30" s="376"/>
      <c r="DDF30" s="376"/>
      <c r="DDG30" s="376"/>
      <c r="DDH30" s="376"/>
      <c r="DDI30" s="376"/>
      <c r="DDJ30" s="376"/>
      <c r="DDK30" s="376"/>
      <c r="DDL30" s="376"/>
      <c r="DDM30" s="376"/>
      <c r="DDN30" s="376"/>
      <c r="DDO30" s="376"/>
      <c r="DDP30" s="376"/>
      <c r="DDQ30" s="376"/>
      <c r="DDR30" s="376"/>
      <c r="DDS30" s="376"/>
      <c r="DDT30" s="376"/>
      <c r="DDU30" s="376"/>
      <c r="DDV30" s="376"/>
      <c r="DDW30" s="376"/>
      <c r="DDX30" s="376"/>
      <c r="DDY30" s="376"/>
      <c r="DDZ30" s="376"/>
      <c r="DEA30" s="376"/>
      <c r="DEB30" s="376"/>
      <c r="DEC30" s="376"/>
      <c r="DED30" s="376"/>
      <c r="DEE30" s="376"/>
      <c r="DEF30" s="376"/>
      <c r="DEG30" s="376"/>
      <c r="DEH30" s="376"/>
      <c r="DEI30" s="376"/>
      <c r="DEJ30" s="376"/>
      <c r="DEK30" s="376"/>
      <c r="DEL30" s="376"/>
      <c r="DEM30" s="376"/>
      <c r="DEN30" s="376"/>
      <c r="DEO30" s="376"/>
      <c r="DEP30" s="376"/>
      <c r="DEQ30" s="376"/>
      <c r="DER30" s="376"/>
      <c r="DES30" s="376"/>
      <c r="DET30" s="376"/>
      <c r="DEU30" s="376"/>
      <c r="DEV30" s="376"/>
      <c r="DEW30" s="376"/>
      <c r="DEX30" s="376"/>
      <c r="DEY30" s="376"/>
      <c r="DEZ30" s="376"/>
      <c r="DFA30" s="376"/>
      <c r="DFB30" s="376"/>
      <c r="DFC30" s="376"/>
      <c r="DFD30" s="376"/>
      <c r="DFE30" s="376"/>
      <c r="DFF30" s="376"/>
      <c r="DFG30" s="376"/>
      <c r="DFH30" s="376"/>
      <c r="DFI30" s="376"/>
      <c r="DFJ30" s="376"/>
      <c r="DFK30" s="376"/>
      <c r="DFL30" s="376"/>
      <c r="DFM30" s="376"/>
      <c r="DFN30" s="376"/>
      <c r="DFO30" s="376"/>
      <c r="DFP30" s="376"/>
      <c r="DFQ30" s="376"/>
      <c r="DFR30" s="376"/>
      <c r="DFS30" s="376"/>
      <c r="DFT30" s="376"/>
      <c r="DFU30" s="376"/>
      <c r="DFV30" s="376"/>
      <c r="DFW30" s="376"/>
      <c r="DFX30" s="376"/>
      <c r="DFY30" s="376"/>
      <c r="DFZ30" s="376"/>
      <c r="DGA30" s="376"/>
      <c r="DGB30" s="376"/>
      <c r="DGC30" s="376"/>
      <c r="DGD30" s="376"/>
      <c r="DGE30" s="376"/>
      <c r="DGF30" s="376"/>
      <c r="DGG30" s="376"/>
      <c r="DGH30" s="376"/>
      <c r="DGI30" s="376"/>
      <c r="DGJ30" s="376"/>
      <c r="DGK30" s="376"/>
      <c r="DGL30" s="376"/>
      <c r="DGM30" s="376"/>
      <c r="DGN30" s="376"/>
      <c r="DGO30" s="376"/>
      <c r="DGP30" s="376"/>
      <c r="DGQ30" s="376"/>
      <c r="DGR30" s="376"/>
      <c r="DGS30" s="376"/>
      <c r="DGT30" s="376"/>
      <c r="DGU30" s="376"/>
      <c r="DGV30" s="376"/>
      <c r="DGW30" s="376"/>
      <c r="DGX30" s="376"/>
      <c r="DGY30" s="376"/>
      <c r="DGZ30" s="376"/>
      <c r="DHA30" s="376"/>
      <c r="DHB30" s="376"/>
      <c r="DHC30" s="376"/>
      <c r="DHD30" s="376"/>
      <c r="DHE30" s="376"/>
      <c r="DHF30" s="376"/>
      <c r="DHG30" s="376"/>
      <c r="DHH30" s="376"/>
      <c r="DHI30" s="376"/>
      <c r="DHJ30" s="376"/>
      <c r="DHK30" s="376"/>
      <c r="DHL30" s="376"/>
      <c r="DHM30" s="376"/>
      <c r="DHN30" s="376"/>
      <c r="DHO30" s="376"/>
      <c r="DHP30" s="376"/>
      <c r="DHQ30" s="376"/>
      <c r="DHR30" s="376"/>
      <c r="DHS30" s="376"/>
      <c r="DHT30" s="376"/>
      <c r="DHU30" s="376"/>
      <c r="DHV30" s="376"/>
      <c r="DHW30" s="376"/>
      <c r="DHX30" s="376"/>
      <c r="DHY30" s="376"/>
      <c r="DHZ30" s="376"/>
      <c r="DIA30" s="376"/>
      <c r="DIB30" s="376"/>
      <c r="DIC30" s="376"/>
      <c r="DID30" s="376"/>
      <c r="DIE30" s="376"/>
      <c r="DIF30" s="376"/>
      <c r="DIG30" s="376"/>
      <c r="DIH30" s="376"/>
      <c r="DII30" s="376"/>
      <c r="DIJ30" s="376"/>
      <c r="DIK30" s="376"/>
      <c r="DIL30" s="376"/>
      <c r="DIM30" s="376"/>
      <c r="DIN30" s="376"/>
      <c r="DIO30" s="376"/>
      <c r="DIP30" s="376"/>
      <c r="DIQ30" s="376"/>
      <c r="DIR30" s="376"/>
      <c r="DIS30" s="376"/>
      <c r="DIT30" s="376"/>
      <c r="DIU30" s="376"/>
      <c r="DIV30" s="376"/>
      <c r="DIW30" s="376"/>
      <c r="DIX30" s="376"/>
      <c r="DIY30" s="376"/>
      <c r="DIZ30" s="376"/>
      <c r="DJA30" s="376"/>
      <c r="DJB30" s="376"/>
      <c r="DJC30" s="376"/>
      <c r="DJD30" s="376"/>
      <c r="DJE30" s="376"/>
      <c r="DJF30" s="376"/>
      <c r="DJG30" s="376"/>
      <c r="DJH30" s="376"/>
      <c r="DJI30" s="376"/>
      <c r="DJJ30" s="376"/>
      <c r="DJK30" s="376"/>
      <c r="DJL30" s="376"/>
      <c r="DJM30" s="376"/>
      <c r="DJN30" s="376"/>
      <c r="DJO30" s="376"/>
      <c r="DJP30" s="376"/>
      <c r="DJQ30" s="376"/>
      <c r="DJR30" s="376"/>
      <c r="DJS30" s="376"/>
      <c r="DJT30" s="376"/>
      <c r="DJU30" s="376"/>
      <c r="DJV30" s="376"/>
      <c r="DJW30" s="376"/>
      <c r="DJX30" s="376"/>
      <c r="DJY30" s="376"/>
      <c r="DJZ30" s="376"/>
      <c r="DKA30" s="376"/>
      <c r="DKB30" s="376"/>
      <c r="DKC30" s="376"/>
      <c r="DKD30" s="376"/>
      <c r="DKE30" s="376"/>
      <c r="DKF30" s="376"/>
      <c r="DKG30" s="376"/>
      <c r="DKH30" s="376"/>
      <c r="DKI30" s="376"/>
      <c r="DKJ30" s="376"/>
      <c r="DKK30" s="376"/>
      <c r="DKL30" s="376"/>
      <c r="DKM30" s="376"/>
      <c r="DKN30" s="376"/>
      <c r="DKO30" s="376"/>
      <c r="DKP30" s="376"/>
      <c r="DKQ30" s="376"/>
      <c r="DKR30" s="376"/>
      <c r="DKS30" s="376"/>
      <c r="DKT30" s="376"/>
      <c r="DKU30" s="376"/>
      <c r="DKV30" s="376"/>
      <c r="DKW30" s="376"/>
      <c r="DKX30" s="376"/>
      <c r="DKY30" s="376"/>
      <c r="DKZ30" s="376"/>
      <c r="DLA30" s="376"/>
      <c r="DLB30" s="376"/>
      <c r="DLC30" s="376"/>
      <c r="DLD30" s="376"/>
      <c r="DLE30" s="376"/>
      <c r="DLF30" s="376"/>
      <c r="DLG30" s="376"/>
      <c r="DLH30" s="376"/>
      <c r="DLI30" s="376"/>
      <c r="DLJ30" s="376"/>
      <c r="DLK30" s="376"/>
      <c r="DLL30" s="376"/>
      <c r="DLM30" s="376"/>
      <c r="DLN30" s="376"/>
      <c r="DLO30" s="376"/>
      <c r="DLP30" s="376"/>
      <c r="DLQ30" s="376"/>
      <c r="DLR30" s="376"/>
      <c r="DLS30" s="376"/>
      <c r="DLT30" s="376"/>
      <c r="DLU30" s="376"/>
      <c r="DLV30" s="376"/>
      <c r="DLW30" s="376"/>
      <c r="DLX30" s="376"/>
      <c r="DLY30" s="376"/>
      <c r="DLZ30" s="376"/>
      <c r="DMA30" s="376"/>
      <c r="DMB30" s="376"/>
      <c r="DMC30" s="376"/>
      <c r="DMD30" s="376"/>
      <c r="DME30" s="376"/>
      <c r="DMF30" s="376"/>
      <c r="DMG30" s="376"/>
      <c r="DMH30" s="376"/>
      <c r="DMI30" s="376"/>
      <c r="DMJ30" s="376"/>
      <c r="DMK30" s="376"/>
      <c r="DML30" s="376"/>
      <c r="DMM30" s="376"/>
      <c r="DMN30" s="376"/>
      <c r="DMO30" s="376"/>
      <c r="DMP30" s="376"/>
      <c r="DMQ30" s="376"/>
      <c r="DMR30" s="376"/>
      <c r="DMS30" s="376"/>
      <c r="DMT30" s="376"/>
      <c r="DMU30" s="376"/>
      <c r="DMV30" s="376"/>
      <c r="DMW30" s="376"/>
      <c r="DMX30" s="376"/>
      <c r="DMY30" s="376"/>
      <c r="DMZ30" s="376"/>
      <c r="DNA30" s="376"/>
      <c r="DNB30" s="376"/>
      <c r="DNC30" s="376"/>
      <c r="DND30" s="376"/>
      <c r="DNE30" s="376"/>
      <c r="DNF30" s="376"/>
      <c r="DNG30" s="376"/>
      <c r="DNH30" s="376"/>
      <c r="DNI30" s="376"/>
      <c r="DNJ30" s="376"/>
      <c r="DNK30" s="376"/>
      <c r="DNL30" s="376"/>
      <c r="DNM30" s="376"/>
      <c r="DNN30" s="376"/>
      <c r="DNO30" s="376"/>
      <c r="DNP30" s="376"/>
      <c r="DNQ30" s="376"/>
      <c r="DNR30" s="376"/>
      <c r="DNS30" s="376"/>
      <c r="DNT30" s="376"/>
      <c r="DNU30" s="376"/>
      <c r="DNV30" s="376"/>
      <c r="DNW30" s="376"/>
      <c r="DNX30" s="376"/>
      <c r="DNY30" s="376"/>
      <c r="DNZ30" s="376"/>
      <c r="DOA30" s="376"/>
      <c r="DOB30" s="376"/>
      <c r="DOC30" s="376"/>
      <c r="DOD30" s="376"/>
      <c r="DOE30" s="376"/>
      <c r="DOF30" s="376"/>
      <c r="DOG30" s="376"/>
      <c r="DOH30" s="376"/>
      <c r="DOI30" s="376"/>
      <c r="DOJ30" s="376"/>
      <c r="DOK30" s="376"/>
      <c r="DOL30" s="376"/>
      <c r="DOM30" s="376"/>
      <c r="DON30" s="376"/>
      <c r="DOO30" s="376"/>
      <c r="DOP30" s="376"/>
      <c r="DOQ30" s="376"/>
      <c r="DOR30" s="376"/>
      <c r="DOS30" s="376"/>
      <c r="DOT30" s="376"/>
      <c r="DOU30" s="376"/>
      <c r="DOV30" s="376"/>
      <c r="DOW30" s="376"/>
      <c r="DOX30" s="376"/>
      <c r="DOY30" s="376"/>
      <c r="DOZ30" s="376"/>
      <c r="DPA30" s="376"/>
      <c r="DPB30" s="376"/>
      <c r="DPC30" s="376"/>
      <c r="DPD30" s="376"/>
      <c r="DPE30" s="376"/>
      <c r="DPF30" s="376"/>
      <c r="DPG30" s="376"/>
      <c r="DPH30" s="376"/>
      <c r="DPI30" s="376"/>
      <c r="DPJ30" s="376"/>
      <c r="DPK30" s="376"/>
      <c r="DPL30" s="376"/>
      <c r="DPM30" s="376"/>
      <c r="DPN30" s="376"/>
      <c r="DPO30" s="376"/>
      <c r="DPP30" s="376"/>
      <c r="DPQ30" s="376"/>
      <c r="DPR30" s="376"/>
      <c r="DPS30" s="376"/>
      <c r="DPT30" s="376"/>
      <c r="DPU30" s="376"/>
      <c r="DPV30" s="376"/>
      <c r="DPW30" s="376"/>
      <c r="DPX30" s="376"/>
      <c r="DPY30" s="376"/>
      <c r="DPZ30" s="376"/>
      <c r="DQA30" s="376"/>
      <c r="DQB30" s="376"/>
      <c r="DQC30" s="376"/>
      <c r="DQD30" s="376"/>
      <c r="DQE30" s="376"/>
      <c r="DQF30" s="376"/>
      <c r="DQG30" s="376"/>
      <c r="DQH30" s="376"/>
      <c r="DQI30" s="376"/>
      <c r="DQJ30" s="376"/>
      <c r="DQK30" s="376"/>
      <c r="DQL30" s="376"/>
      <c r="DQM30" s="376"/>
      <c r="DQN30" s="376"/>
      <c r="DQO30" s="376"/>
      <c r="DQP30" s="376"/>
      <c r="DQQ30" s="376"/>
      <c r="DQR30" s="376"/>
      <c r="DQS30" s="376"/>
      <c r="DQT30" s="376"/>
      <c r="DQU30" s="376"/>
      <c r="DQV30" s="376"/>
      <c r="DQW30" s="376"/>
      <c r="DQX30" s="376"/>
      <c r="DQY30" s="376"/>
      <c r="DQZ30" s="376"/>
      <c r="DRA30" s="376"/>
      <c r="DRB30" s="376"/>
      <c r="DRC30" s="376"/>
      <c r="DRD30" s="376"/>
      <c r="DRE30" s="376"/>
      <c r="DRF30" s="376"/>
      <c r="DRG30" s="376"/>
      <c r="DRH30" s="376"/>
      <c r="DRI30" s="376"/>
      <c r="DRJ30" s="376"/>
      <c r="DRK30" s="376"/>
      <c r="DRL30" s="376"/>
      <c r="DRM30" s="376"/>
      <c r="DRN30" s="376"/>
      <c r="DRO30" s="376"/>
      <c r="DRP30" s="376"/>
      <c r="DRQ30" s="376"/>
      <c r="DRR30" s="376"/>
      <c r="DRS30" s="376"/>
      <c r="DRT30" s="376"/>
      <c r="DRU30" s="376"/>
      <c r="DRV30" s="376"/>
      <c r="DRW30" s="376"/>
      <c r="DRX30" s="376"/>
      <c r="DRY30" s="376"/>
      <c r="DRZ30" s="376"/>
      <c r="DSA30" s="376"/>
      <c r="DSB30" s="376"/>
      <c r="DSC30" s="376"/>
      <c r="DSD30" s="376"/>
      <c r="DSE30" s="376"/>
      <c r="DSF30" s="376"/>
      <c r="DSG30" s="376"/>
      <c r="DSH30" s="376"/>
      <c r="DSI30" s="376"/>
      <c r="DSJ30" s="376"/>
      <c r="DSK30" s="376"/>
      <c r="DSL30" s="376"/>
      <c r="DSM30" s="376"/>
      <c r="DSN30" s="376"/>
      <c r="DSO30" s="376"/>
      <c r="DSP30" s="376"/>
      <c r="DSQ30" s="376"/>
      <c r="DSR30" s="376"/>
      <c r="DSS30" s="376"/>
      <c r="DST30" s="376"/>
      <c r="DSU30" s="376"/>
      <c r="DSV30" s="376"/>
      <c r="DSW30" s="376"/>
      <c r="DSX30" s="376"/>
      <c r="DSY30" s="376"/>
      <c r="DSZ30" s="376"/>
      <c r="DTA30" s="376"/>
      <c r="DTB30" s="376"/>
      <c r="DTC30" s="376"/>
      <c r="DTD30" s="376"/>
      <c r="DTE30" s="376"/>
      <c r="DTF30" s="376"/>
      <c r="DTG30" s="376"/>
      <c r="DTH30" s="376"/>
      <c r="DTI30" s="376"/>
      <c r="DTJ30" s="376"/>
      <c r="DTK30" s="376"/>
      <c r="DTL30" s="376"/>
      <c r="DTM30" s="376"/>
      <c r="DTN30" s="376"/>
      <c r="DTO30" s="376"/>
      <c r="DTP30" s="376"/>
      <c r="DTQ30" s="376"/>
      <c r="DTR30" s="376"/>
      <c r="DTS30" s="376"/>
      <c r="DTT30" s="376"/>
      <c r="DTU30" s="376"/>
      <c r="DTV30" s="376"/>
      <c r="DTW30" s="376"/>
      <c r="DTX30" s="376"/>
      <c r="DTY30" s="376"/>
      <c r="DTZ30" s="376"/>
      <c r="DUA30" s="376"/>
      <c r="DUB30" s="376"/>
      <c r="DUC30" s="376"/>
      <c r="DUD30" s="376"/>
      <c r="DUE30" s="376"/>
      <c r="DUF30" s="376"/>
      <c r="DUG30" s="376"/>
      <c r="DUH30" s="376"/>
      <c r="DUI30" s="376"/>
      <c r="DUJ30" s="376"/>
      <c r="DUK30" s="376"/>
      <c r="DUL30" s="376"/>
      <c r="DUM30" s="376"/>
      <c r="DUN30" s="376"/>
      <c r="DUO30" s="376"/>
      <c r="DUP30" s="376"/>
      <c r="DUQ30" s="376"/>
      <c r="DUR30" s="376"/>
      <c r="DUS30" s="376"/>
      <c r="DUT30" s="376"/>
      <c r="DUU30" s="376"/>
      <c r="DUV30" s="376"/>
      <c r="DUW30" s="376"/>
      <c r="DUX30" s="376"/>
      <c r="DUY30" s="376"/>
      <c r="DUZ30" s="376"/>
      <c r="DVA30" s="376"/>
      <c r="DVB30" s="376"/>
      <c r="DVC30" s="376"/>
      <c r="DVD30" s="376"/>
      <c r="DVE30" s="376"/>
      <c r="DVF30" s="376"/>
      <c r="DVG30" s="376"/>
      <c r="DVH30" s="376"/>
      <c r="DVI30" s="376"/>
      <c r="DVJ30" s="376"/>
      <c r="DVK30" s="376"/>
      <c r="DVL30" s="376"/>
      <c r="DVM30" s="376"/>
      <c r="DVN30" s="376"/>
      <c r="DVO30" s="376"/>
      <c r="DVP30" s="376"/>
      <c r="DVQ30" s="376"/>
      <c r="DVR30" s="376"/>
      <c r="DVS30" s="376"/>
      <c r="DVT30" s="376"/>
      <c r="DVU30" s="376"/>
      <c r="DVV30" s="376"/>
      <c r="DVW30" s="376"/>
      <c r="DVX30" s="376"/>
      <c r="DVY30" s="376"/>
      <c r="DVZ30" s="376"/>
      <c r="DWA30" s="376"/>
      <c r="DWB30" s="376"/>
      <c r="DWC30" s="376"/>
      <c r="DWD30" s="376"/>
      <c r="DWE30" s="376"/>
      <c r="DWF30" s="376"/>
      <c r="DWG30" s="376"/>
      <c r="DWH30" s="376"/>
      <c r="DWI30" s="376"/>
      <c r="DWJ30" s="376"/>
      <c r="DWK30" s="376"/>
      <c r="DWL30" s="376"/>
      <c r="DWM30" s="376"/>
      <c r="DWN30" s="376"/>
      <c r="DWO30" s="376"/>
      <c r="DWP30" s="376"/>
      <c r="DWQ30" s="376"/>
      <c r="DWR30" s="376"/>
      <c r="DWS30" s="376"/>
      <c r="DWT30" s="376"/>
      <c r="DWU30" s="376"/>
      <c r="DWV30" s="376"/>
      <c r="DWW30" s="376"/>
      <c r="DWX30" s="376"/>
      <c r="DWY30" s="376"/>
      <c r="DWZ30" s="376"/>
      <c r="DXA30" s="376"/>
      <c r="DXB30" s="376"/>
      <c r="DXC30" s="376"/>
      <c r="DXD30" s="376"/>
      <c r="DXE30" s="376"/>
      <c r="DXF30" s="376"/>
      <c r="DXG30" s="376"/>
      <c r="DXH30" s="376"/>
      <c r="DXI30" s="376"/>
      <c r="DXJ30" s="376"/>
      <c r="DXK30" s="376"/>
      <c r="DXL30" s="376"/>
      <c r="DXM30" s="376"/>
      <c r="DXN30" s="376"/>
      <c r="DXO30" s="376"/>
      <c r="DXP30" s="376"/>
      <c r="DXQ30" s="376"/>
      <c r="DXR30" s="376"/>
      <c r="DXS30" s="376"/>
      <c r="DXT30" s="376"/>
      <c r="DXU30" s="376"/>
      <c r="DXV30" s="376"/>
      <c r="DXW30" s="376"/>
      <c r="DXX30" s="376"/>
      <c r="DXY30" s="376"/>
      <c r="DXZ30" s="376"/>
      <c r="DYA30" s="376"/>
      <c r="DYB30" s="376"/>
      <c r="DYC30" s="376"/>
      <c r="DYD30" s="376"/>
      <c r="DYE30" s="376"/>
      <c r="DYF30" s="376"/>
      <c r="DYG30" s="376"/>
      <c r="DYH30" s="376"/>
      <c r="DYI30" s="376"/>
      <c r="DYJ30" s="376"/>
      <c r="DYK30" s="376"/>
      <c r="DYL30" s="376"/>
      <c r="DYM30" s="376"/>
      <c r="DYN30" s="376"/>
      <c r="DYO30" s="376"/>
      <c r="DYP30" s="376"/>
      <c r="DYQ30" s="376"/>
      <c r="DYR30" s="376"/>
      <c r="DYS30" s="376"/>
      <c r="DYT30" s="376"/>
      <c r="DYU30" s="376"/>
      <c r="DYV30" s="376"/>
      <c r="DYW30" s="376"/>
      <c r="DYX30" s="376"/>
      <c r="DYY30" s="376"/>
      <c r="DYZ30" s="376"/>
      <c r="DZA30" s="376"/>
      <c r="DZB30" s="376"/>
      <c r="DZC30" s="376"/>
      <c r="DZD30" s="376"/>
      <c r="DZE30" s="376"/>
      <c r="DZF30" s="376"/>
      <c r="DZG30" s="376"/>
      <c r="DZH30" s="376"/>
      <c r="DZI30" s="376"/>
      <c r="DZJ30" s="376"/>
      <c r="DZK30" s="376"/>
      <c r="DZL30" s="376"/>
      <c r="DZM30" s="376"/>
      <c r="DZN30" s="376"/>
      <c r="DZO30" s="376"/>
      <c r="DZP30" s="376"/>
      <c r="DZQ30" s="376"/>
      <c r="DZR30" s="376"/>
      <c r="DZS30" s="376"/>
      <c r="DZT30" s="376"/>
      <c r="DZU30" s="376"/>
      <c r="DZV30" s="376"/>
      <c r="DZW30" s="376"/>
      <c r="DZX30" s="376"/>
      <c r="DZY30" s="376"/>
      <c r="DZZ30" s="376"/>
      <c r="EAA30" s="376"/>
      <c r="EAB30" s="376"/>
      <c r="EAC30" s="376"/>
      <c r="EAD30" s="376"/>
      <c r="EAE30" s="376"/>
      <c r="EAF30" s="376"/>
      <c r="EAG30" s="376"/>
      <c r="EAH30" s="376"/>
      <c r="EAI30" s="376"/>
      <c r="EAJ30" s="376"/>
      <c r="EAK30" s="376"/>
      <c r="EAL30" s="376"/>
      <c r="EAM30" s="376"/>
      <c r="EAN30" s="376"/>
      <c r="EAO30" s="376"/>
      <c r="EAP30" s="376"/>
      <c r="EAQ30" s="376"/>
      <c r="EAR30" s="376"/>
      <c r="EAS30" s="376"/>
      <c r="EAT30" s="376"/>
      <c r="EAU30" s="376"/>
      <c r="EAV30" s="376"/>
      <c r="EAW30" s="376"/>
      <c r="EAX30" s="376"/>
      <c r="EAY30" s="376"/>
      <c r="EAZ30" s="376"/>
      <c r="EBA30" s="376"/>
      <c r="EBB30" s="376"/>
      <c r="EBC30" s="376"/>
      <c r="EBD30" s="376"/>
      <c r="EBE30" s="376"/>
      <c r="EBF30" s="376"/>
      <c r="EBG30" s="376"/>
      <c r="EBH30" s="376"/>
      <c r="EBI30" s="376"/>
      <c r="EBJ30" s="376"/>
      <c r="EBK30" s="376"/>
      <c r="EBL30" s="376"/>
      <c r="EBM30" s="376"/>
      <c r="EBN30" s="376"/>
      <c r="EBO30" s="376"/>
      <c r="EBP30" s="376"/>
      <c r="EBQ30" s="376"/>
      <c r="EBR30" s="376"/>
      <c r="EBS30" s="376"/>
      <c r="EBT30" s="376"/>
      <c r="EBU30" s="376"/>
      <c r="EBV30" s="376"/>
      <c r="EBW30" s="376"/>
      <c r="EBX30" s="376"/>
      <c r="EBY30" s="376"/>
      <c r="EBZ30" s="376"/>
      <c r="ECA30" s="376"/>
      <c r="ECB30" s="376"/>
      <c r="ECC30" s="376"/>
      <c r="ECD30" s="376"/>
      <c r="ECE30" s="376"/>
      <c r="ECF30" s="376"/>
      <c r="ECG30" s="376"/>
      <c r="ECH30" s="376"/>
      <c r="ECI30" s="376"/>
      <c r="ECJ30" s="376"/>
      <c r="ECK30" s="376"/>
      <c r="ECL30" s="376"/>
      <c r="ECM30" s="376"/>
      <c r="ECN30" s="376"/>
      <c r="ECO30" s="376"/>
      <c r="ECP30" s="376"/>
      <c r="ECQ30" s="376"/>
      <c r="ECR30" s="376"/>
      <c r="ECS30" s="376"/>
      <c r="ECT30" s="376"/>
      <c r="ECU30" s="376"/>
      <c r="ECV30" s="376"/>
      <c r="ECW30" s="376"/>
      <c r="ECX30" s="376"/>
      <c r="ECY30" s="376"/>
      <c r="ECZ30" s="376"/>
      <c r="EDA30" s="376"/>
      <c r="EDB30" s="376"/>
      <c r="EDC30" s="376"/>
      <c r="EDD30" s="376"/>
      <c r="EDE30" s="376"/>
      <c r="EDF30" s="376"/>
      <c r="EDG30" s="376"/>
      <c r="EDH30" s="376"/>
      <c r="EDI30" s="376"/>
      <c r="EDJ30" s="376"/>
      <c r="EDK30" s="376"/>
      <c r="EDL30" s="376"/>
      <c r="EDM30" s="376"/>
      <c r="EDN30" s="376"/>
      <c r="EDO30" s="376"/>
      <c r="EDP30" s="376"/>
      <c r="EDQ30" s="376"/>
      <c r="EDR30" s="376"/>
      <c r="EDS30" s="376"/>
      <c r="EDT30" s="376"/>
      <c r="EDU30" s="376"/>
      <c r="EDV30" s="376"/>
      <c r="EDW30" s="376"/>
      <c r="EDX30" s="376"/>
      <c r="EDY30" s="376"/>
      <c r="EDZ30" s="376"/>
      <c r="EEA30" s="376"/>
      <c r="EEB30" s="376"/>
      <c r="EEC30" s="376"/>
      <c r="EED30" s="376"/>
      <c r="EEE30" s="376"/>
      <c r="EEF30" s="376"/>
      <c r="EEG30" s="376"/>
      <c r="EEH30" s="376"/>
      <c r="EEI30" s="376"/>
      <c r="EEJ30" s="376"/>
      <c r="EEK30" s="376"/>
      <c r="EEL30" s="376"/>
      <c r="EEM30" s="376"/>
      <c r="EEN30" s="376"/>
      <c r="EEO30" s="376"/>
      <c r="EEP30" s="376"/>
      <c r="EEQ30" s="376"/>
      <c r="EER30" s="376"/>
      <c r="EES30" s="376"/>
      <c r="EET30" s="376"/>
      <c r="EEU30" s="376"/>
      <c r="EEV30" s="376"/>
      <c r="EEW30" s="376"/>
      <c r="EEX30" s="376"/>
      <c r="EEY30" s="376"/>
      <c r="EEZ30" s="376"/>
      <c r="EFA30" s="376"/>
      <c r="EFB30" s="376"/>
      <c r="EFC30" s="376"/>
      <c r="EFD30" s="376"/>
      <c r="EFE30" s="376"/>
      <c r="EFF30" s="376"/>
      <c r="EFG30" s="376"/>
      <c r="EFH30" s="376"/>
      <c r="EFI30" s="376"/>
      <c r="EFJ30" s="376"/>
      <c r="EFK30" s="376"/>
      <c r="EFL30" s="376"/>
      <c r="EFM30" s="376"/>
      <c r="EFN30" s="376"/>
      <c r="EFO30" s="376"/>
      <c r="EFP30" s="376"/>
      <c r="EFQ30" s="376"/>
      <c r="EFR30" s="376"/>
      <c r="EFS30" s="376"/>
      <c r="EFT30" s="376"/>
      <c r="EFU30" s="376"/>
      <c r="EFV30" s="376"/>
      <c r="EFW30" s="376"/>
      <c r="EFX30" s="376"/>
      <c r="EFY30" s="376"/>
      <c r="EFZ30" s="376"/>
      <c r="EGA30" s="376"/>
      <c r="EGB30" s="376"/>
      <c r="EGC30" s="376"/>
      <c r="EGD30" s="376"/>
      <c r="EGE30" s="376"/>
      <c r="EGF30" s="376"/>
      <c r="EGG30" s="376"/>
      <c r="EGH30" s="376"/>
      <c r="EGI30" s="376"/>
      <c r="EGJ30" s="376"/>
      <c r="EGK30" s="376"/>
      <c r="EGL30" s="376"/>
      <c r="EGM30" s="376"/>
      <c r="EGN30" s="376"/>
      <c r="EGO30" s="376"/>
      <c r="EGP30" s="376"/>
      <c r="EGQ30" s="376"/>
      <c r="EGR30" s="376"/>
      <c r="EGS30" s="376"/>
      <c r="EGT30" s="376"/>
      <c r="EGU30" s="376"/>
      <c r="EGV30" s="376"/>
      <c r="EGW30" s="376"/>
      <c r="EGX30" s="376"/>
      <c r="EGY30" s="376"/>
      <c r="EGZ30" s="376"/>
      <c r="EHA30" s="376"/>
      <c r="EHB30" s="376"/>
      <c r="EHC30" s="376"/>
      <c r="EHD30" s="376"/>
      <c r="EHE30" s="376"/>
      <c r="EHF30" s="376"/>
      <c r="EHG30" s="376"/>
      <c r="EHH30" s="376"/>
      <c r="EHI30" s="376"/>
      <c r="EHJ30" s="376"/>
      <c r="EHK30" s="376"/>
      <c r="EHL30" s="376"/>
      <c r="EHM30" s="376"/>
      <c r="EHN30" s="376"/>
      <c r="EHO30" s="376"/>
      <c r="EHP30" s="376"/>
      <c r="EHQ30" s="376"/>
      <c r="EHR30" s="376"/>
      <c r="EHS30" s="376"/>
      <c r="EHT30" s="376"/>
      <c r="EHU30" s="376"/>
      <c r="EHV30" s="376"/>
      <c r="EHW30" s="376"/>
      <c r="EHX30" s="376"/>
      <c r="EHY30" s="376"/>
      <c r="EHZ30" s="376"/>
      <c r="EIA30" s="376"/>
      <c r="EIB30" s="376"/>
      <c r="EIC30" s="376"/>
      <c r="EID30" s="376"/>
      <c r="EIE30" s="376"/>
      <c r="EIF30" s="376"/>
      <c r="EIG30" s="376"/>
      <c r="EIH30" s="376"/>
      <c r="EII30" s="376"/>
      <c r="EIJ30" s="376"/>
      <c r="EIK30" s="376"/>
      <c r="EIL30" s="376"/>
      <c r="EIM30" s="376"/>
      <c r="EIN30" s="376"/>
      <c r="EIO30" s="376"/>
      <c r="EIP30" s="376"/>
      <c r="EIQ30" s="376"/>
      <c r="EIR30" s="376"/>
      <c r="EIS30" s="376"/>
      <c r="EIT30" s="376"/>
      <c r="EIU30" s="376"/>
      <c r="EIV30" s="376"/>
      <c r="EIW30" s="376"/>
      <c r="EIX30" s="376"/>
      <c r="EIY30" s="376"/>
      <c r="EIZ30" s="376"/>
      <c r="EJA30" s="376"/>
      <c r="EJB30" s="376"/>
      <c r="EJC30" s="376"/>
      <c r="EJD30" s="376"/>
      <c r="EJE30" s="376"/>
      <c r="EJF30" s="376"/>
      <c r="EJG30" s="376"/>
      <c r="EJH30" s="376"/>
      <c r="EJI30" s="376"/>
      <c r="EJJ30" s="376"/>
      <c r="EJK30" s="376"/>
      <c r="EJL30" s="376"/>
      <c r="EJM30" s="376"/>
      <c r="EJN30" s="376"/>
      <c r="EJO30" s="376"/>
      <c r="EJP30" s="376"/>
      <c r="EJQ30" s="376"/>
      <c r="EJR30" s="376"/>
      <c r="EJS30" s="376"/>
      <c r="EJT30" s="376"/>
      <c r="EJU30" s="376"/>
      <c r="EJV30" s="376"/>
      <c r="EJW30" s="376"/>
      <c r="EJX30" s="376"/>
      <c r="EJY30" s="376"/>
      <c r="EJZ30" s="376"/>
      <c r="EKA30" s="376"/>
      <c r="EKB30" s="376"/>
      <c r="EKC30" s="376"/>
      <c r="EKD30" s="376"/>
      <c r="EKE30" s="376"/>
      <c r="EKF30" s="376"/>
      <c r="EKG30" s="376"/>
      <c r="EKH30" s="376"/>
      <c r="EKI30" s="376"/>
      <c r="EKJ30" s="376"/>
      <c r="EKK30" s="376"/>
      <c r="EKL30" s="376"/>
      <c r="EKM30" s="376"/>
      <c r="EKN30" s="376"/>
      <c r="EKO30" s="376"/>
      <c r="EKP30" s="376"/>
      <c r="EKQ30" s="376"/>
      <c r="EKR30" s="376"/>
      <c r="EKS30" s="376"/>
      <c r="EKT30" s="376"/>
      <c r="EKU30" s="376"/>
      <c r="EKV30" s="376"/>
      <c r="EKW30" s="376"/>
      <c r="EKX30" s="376"/>
      <c r="EKY30" s="376"/>
      <c r="EKZ30" s="376"/>
      <c r="ELA30" s="376"/>
      <c r="ELB30" s="376"/>
      <c r="ELC30" s="376"/>
      <c r="ELD30" s="376"/>
      <c r="ELE30" s="376"/>
      <c r="ELF30" s="376"/>
      <c r="ELG30" s="376"/>
      <c r="ELH30" s="376"/>
      <c r="ELI30" s="376"/>
      <c r="ELJ30" s="376"/>
      <c r="ELK30" s="376"/>
      <c r="ELL30" s="376"/>
      <c r="ELM30" s="376"/>
      <c r="ELN30" s="376"/>
      <c r="ELO30" s="376"/>
      <c r="ELP30" s="376"/>
      <c r="ELQ30" s="376"/>
      <c r="ELR30" s="376"/>
      <c r="ELS30" s="376"/>
      <c r="ELT30" s="376"/>
      <c r="ELU30" s="376"/>
      <c r="ELV30" s="376"/>
      <c r="ELW30" s="376"/>
      <c r="ELX30" s="376"/>
      <c r="ELY30" s="376"/>
      <c r="ELZ30" s="376"/>
      <c r="EMA30" s="376"/>
      <c r="EMB30" s="376"/>
      <c r="EMC30" s="376"/>
      <c r="EMD30" s="376"/>
      <c r="EME30" s="376"/>
      <c r="EMF30" s="376"/>
      <c r="EMG30" s="376"/>
      <c r="EMH30" s="376"/>
      <c r="EMI30" s="376"/>
      <c r="EMJ30" s="376"/>
      <c r="EMK30" s="376"/>
      <c r="EML30" s="376"/>
      <c r="EMM30" s="376"/>
      <c r="EMN30" s="376"/>
      <c r="EMO30" s="376"/>
      <c r="EMP30" s="376"/>
      <c r="EMQ30" s="376"/>
      <c r="EMR30" s="376"/>
      <c r="EMS30" s="376"/>
      <c r="EMT30" s="376"/>
      <c r="EMU30" s="376"/>
      <c r="EMV30" s="376"/>
      <c r="EMW30" s="376"/>
      <c r="EMX30" s="376"/>
      <c r="EMY30" s="376"/>
      <c r="EMZ30" s="376"/>
      <c r="ENA30" s="376"/>
      <c r="ENB30" s="376"/>
      <c r="ENC30" s="376"/>
      <c r="END30" s="376"/>
      <c r="ENE30" s="376"/>
      <c r="ENF30" s="376"/>
      <c r="ENG30" s="376"/>
      <c r="ENH30" s="376"/>
      <c r="ENI30" s="376"/>
      <c r="ENJ30" s="376"/>
      <c r="ENK30" s="376"/>
      <c r="ENL30" s="376"/>
      <c r="ENM30" s="376"/>
      <c r="ENN30" s="376"/>
      <c r="ENO30" s="376"/>
      <c r="ENP30" s="376"/>
      <c r="ENQ30" s="376"/>
      <c r="ENR30" s="376"/>
      <c r="ENS30" s="376"/>
      <c r="ENT30" s="376"/>
      <c r="ENU30" s="376"/>
      <c r="ENV30" s="376"/>
      <c r="ENW30" s="376"/>
      <c r="ENX30" s="376"/>
      <c r="ENY30" s="376"/>
      <c r="ENZ30" s="376"/>
      <c r="EOA30" s="376"/>
      <c r="EOB30" s="376"/>
      <c r="EOC30" s="376"/>
      <c r="EOD30" s="376"/>
      <c r="EOE30" s="376"/>
      <c r="EOF30" s="376"/>
      <c r="EOG30" s="376"/>
      <c r="EOH30" s="376"/>
      <c r="EOI30" s="376"/>
      <c r="EOJ30" s="376"/>
      <c r="EOK30" s="376"/>
      <c r="EOL30" s="376"/>
      <c r="EOM30" s="376"/>
      <c r="EON30" s="376"/>
      <c r="EOO30" s="376"/>
      <c r="EOP30" s="376"/>
      <c r="EOQ30" s="376"/>
      <c r="EOR30" s="376"/>
      <c r="EOS30" s="376"/>
      <c r="EOT30" s="376"/>
      <c r="EOU30" s="376"/>
      <c r="EOV30" s="376"/>
      <c r="EOW30" s="376"/>
      <c r="EOX30" s="376"/>
      <c r="EOY30" s="376"/>
      <c r="EOZ30" s="376"/>
      <c r="EPA30" s="376"/>
      <c r="EPB30" s="376"/>
      <c r="EPC30" s="376"/>
      <c r="EPD30" s="376"/>
      <c r="EPE30" s="376"/>
      <c r="EPF30" s="376"/>
      <c r="EPG30" s="376"/>
      <c r="EPH30" s="376"/>
      <c r="EPI30" s="376"/>
      <c r="EPJ30" s="376"/>
      <c r="EPK30" s="376"/>
      <c r="EPL30" s="376"/>
      <c r="EPM30" s="376"/>
      <c r="EPN30" s="376"/>
      <c r="EPO30" s="376"/>
      <c r="EPP30" s="376"/>
      <c r="EPQ30" s="376"/>
      <c r="EPR30" s="376"/>
      <c r="EPS30" s="376"/>
      <c r="EPT30" s="376"/>
      <c r="EPU30" s="376"/>
      <c r="EPV30" s="376"/>
      <c r="EPW30" s="376"/>
      <c r="EPX30" s="376"/>
      <c r="EPY30" s="376"/>
      <c r="EPZ30" s="376"/>
      <c r="EQA30" s="376"/>
      <c r="EQB30" s="376"/>
      <c r="EQC30" s="376"/>
      <c r="EQD30" s="376"/>
      <c r="EQE30" s="376"/>
      <c r="EQF30" s="376"/>
      <c r="EQG30" s="376"/>
      <c r="EQH30" s="376"/>
      <c r="EQI30" s="376"/>
      <c r="EQJ30" s="376"/>
      <c r="EQK30" s="376"/>
      <c r="EQL30" s="376"/>
      <c r="EQM30" s="376"/>
      <c r="EQN30" s="376"/>
      <c r="EQO30" s="376"/>
      <c r="EQP30" s="376"/>
      <c r="EQQ30" s="376"/>
      <c r="EQR30" s="376"/>
      <c r="EQS30" s="376"/>
      <c r="EQT30" s="376"/>
      <c r="EQU30" s="376"/>
      <c r="EQV30" s="376"/>
      <c r="EQW30" s="376"/>
      <c r="EQX30" s="376"/>
      <c r="EQY30" s="376"/>
      <c r="EQZ30" s="376"/>
      <c r="ERA30" s="376"/>
      <c r="ERB30" s="376"/>
      <c r="ERC30" s="376"/>
      <c r="ERD30" s="376"/>
      <c r="ERE30" s="376"/>
      <c r="ERF30" s="376"/>
      <c r="ERG30" s="376"/>
      <c r="ERH30" s="376"/>
      <c r="ERI30" s="376"/>
      <c r="ERJ30" s="376"/>
      <c r="ERK30" s="376"/>
      <c r="ERL30" s="376"/>
      <c r="ERM30" s="376"/>
      <c r="ERN30" s="376"/>
      <c r="ERO30" s="376"/>
      <c r="ERP30" s="376"/>
      <c r="ERQ30" s="376"/>
      <c r="ERR30" s="376"/>
      <c r="ERS30" s="376"/>
      <c r="ERT30" s="376"/>
      <c r="ERU30" s="376"/>
      <c r="ERV30" s="376"/>
      <c r="ERW30" s="376"/>
      <c r="ERX30" s="376"/>
      <c r="ERY30" s="376"/>
      <c r="ERZ30" s="376"/>
      <c r="ESA30" s="376"/>
      <c r="ESB30" s="376"/>
      <c r="ESC30" s="376"/>
      <c r="ESD30" s="376"/>
      <c r="ESE30" s="376"/>
      <c r="ESF30" s="376"/>
      <c r="ESG30" s="376"/>
      <c r="ESH30" s="376"/>
      <c r="ESI30" s="376"/>
      <c r="ESJ30" s="376"/>
      <c r="ESK30" s="376"/>
      <c r="ESL30" s="376"/>
      <c r="ESM30" s="376"/>
      <c r="ESN30" s="376"/>
      <c r="ESO30" s="376"/>
      <c r="ESP30" s="376"/>
      <c r="ESQ30" s="376"/>
      <c r="ESR30" s="376"/>
      <c r="ESS30" s="376"/>
      <c r="EST30" s="376"/>
      <c r="ESU30" s="376"/>
      <c r="ESV30" s="376"/>
      <c r="ESW30" s="376"/>
      <c r="ESX30" s="376"/>
      <c r="ESY30" s="376"/>
      <c r="ESZ30" s="376"/>
      <c r="ETA30" s="376"/>
      <c r="ETB30" s="376"/>
      <c r="ETC30" s="376"/>
      <c r="ETD30" s="376"/>
      <c r="ETE30" s="376"/>
      <c r="ETF30" s="376"/>
      <c r="ETG30" s="376"/>
      <c r="ETH30" s="376"/>
      <c r="ETI30" s="376"/>
      <c r="ETJ30" s="376"/>
      <c r="ETK30" s="376"/>
      <c r="ETL30" s="376"/>
      <c r="ETM30" s="376"/>
      <c r="ETN30" s="376"/>
      <c r="ETO30" s="376"/>
      <c r="ETP30" s="376"/>
      <c r="ETQ30" s="376"/>
      <c r="ETR30" s="376"/>
      <c r="ETS30" s="376"/>
      <c r="ETT30" s="376"/>
      <c r="ETU30" s="376"/>
      <c r="ETV30" s="376"/>
      <c r="ETW30" s="376"/>
      <c r="ETX30" s="376"/>
      <c r="ETY30" s="376"/>
      <c r="ETZ30" s="376"/>
      <c r="EUA30" s="376"/>
      <c r="EUB30" s="376"/>
      <c r="EUC30" s="376"/>
      <c r="EUD30" s="376"/>
      <c r="EUE30" s="376"/>
      <c r="EUF30" s="376"/>
      <c r="EUG30" s="376"/>
      <c r="EUH30" s="376"/>
      <c r="EUI30" s="376"/>
      <c r="EUJ30" s="376"/>
      <c r="EUK30" s="376"/>
      <c r="EUL30" s="376"/>
      <c r="EUM30" s="376"/>
      <c r="EUN30" s="376"/>
      <c r="EUO30" s="376"/>
      <c r="EUP30" s="376"/>
      <c r="EUQ30" s="376"/>
      <c r="EUR30" s="376"/>
      <c r="EUS30" s="376"/>
      <c r="EUT30" s="376"/>
      <c r="EUU30" s="376"/>
      <c r="EUV30" s="376"/>
      <c r="EUW30" s="376"/>
      <c r="EUX30" s="376"/>
      <c r="EUY30" s="376"/>
      <c r="EUZ30" s="376"/>
      <c r="EVA30" s="376"/>
      <c r="EVB30" s="376"/>
      <c r="EVC30" s="376"/>
      <c r="EVD30" s="376"/>
      <c r="EVE30" s="376"/>
      <c r="EVF30" s="376"/>
      <c r="EVG30" s="376"/>
      <c r="EVH30" s="376"/>
      <c r="EVI30" s="376"/>
      <c r="EVJ30" s="376"/>
      <c r="EVK30" s="376"/>
      <c r="EVL30" s="376"/>
      <c r="EVM30" s="376"/>
      <c r="EVN30" s="376"/>
      <c r="EVO30" s="376"/>
      <c r="EVP30" s="376"/>
      <c r="EVQ30" s="376"/>
      <c r="EVR30" s="376"/>
      <c r="EVS30" s="376"/>
      <c r="EVT30" s="376"/>
      <c r="EVU30" s="376"/>
      <c r="EVV30" s="376"/>
      <c r="EVW30" s="376"/>
      <c r="EVX30" s="376"/>
      <c r="EVY30" s="376"/>
      <c r="EVZ30" s="376"/>
      <c r="EWA30" s="376"/>
      <c r="EWB30" s="376"/>
      <c r="EWC30" s="376"/>
      <c r="EWD30" s="376"/>
      <c r="EWE30" s="376"/>
      <c r="EWF30" s="376"/>
      <c r="EWG30" s="376"/>
      <c r="EWH30" s="376"/>
      <c r="EWI30" s="376"/>
      <c r="EWJ30" s="376"/>
      <c r="EWK30" s="376"/>
      <c r="EWL30" s="376"/>
      <c r="EWM30" s="376"/>
      <c r="EWN30" s="376"/>
      <c r="EWO30" s="376"/>
      <c r="EWP30" s="376"/>
      <c r="EWQ30" s="376"/>
      <c r="EWR30" s="376"/>
      <c r="EWS30" s="376"/>
      <c r="EWT30" s="376"/>
      <c r="EWU30" s="376"/>
      <c r="EWV30" s="376"/>
      <c r="EWW30" s="376"/>
      <c r="EWX30" s="376"/>
      <c r="EWY30" s="376"/>
      <c r="EWZ30" s="376"/>
      <c r="EXA30" s="376"/>
      <c r="EXB30" s="376"/>
      <c r="EXC30" s="376"/>
      <c r="EXD30" s="376"/>
      <c r="EXE30" s="376"/>
      <c r="EXF30" s="376"/>
      <c r="EXG30" s="376"/>
      <c r="EXH30" s="376"/>
      <c r="EXI30" s="376"/>
      <c r="EXJ30" s="376"/>
      <c r="EXK30" s="376"/>
      <c r="EXL30" s="376"/>
      <c r="EXM30" s="376"/>
      <c r="EXN30" s="376"/>
      <c r="EXO30" s="376"/>
      <c r="EXP30" s="376"/>
      <c r="EXQ30" s="376"/>
      <c r="EXR30" s="376"/>
      <c r="EXS30" s="376"/>
      <c r="EXT30" s="376"/>
      <c r="EXU30" s="376"/>
      <c r="EXV30" s="376"/>
      <c r="EXW30" s="376"/>
      <c r="EXX30" s="376"/>
      <c r="EXY30" s="376"/>
      <c r="EXZ30" s="376"/>
      <c r="EYA30" s="376"/>
      <c r="EYB30" s="376"/>
      <c r="EYC30" s="376"/>
      <c r="EYD30" s="376"/>
      <c r="EYE30" s="376"/>
      <c r="EYF30" s="376"/>
      <c r="EYG30" s="376"/>
      <c r="EYH30" s="376"/>
      <c r="EYI30" s="376"/>
      <c r="EYJ30" s="376"/>
      <c r="EYK30" s="376"/>
      <c r="EYL30" s="376"/>
      <c r="EYM30" s="376"/>
      <c r="EYN30" s="376"/>
      <c r="EYO30" s="376"/>
      <c r="EYP30" s="376"/>
      <c r="EYQ30" s="376"/>
      <c r="EYR30" s="376"/>
      <c r="EYS30" s="376"/>
      <c r="EYT30" s="376"/>
      <c r="EYU30" s="376"/>
      <c r="EYV30" s="376"/>
      <c r="EYW30" s="376"/>
      <c r="EYX30" s="376"/>
      <c r="EYY30" s="376"/>
      <c r="EYZ30" s="376"/>
      <c r="EZA30" s="376"/>
      <c r="EZB30" s="376"/>
      <c r="EZC30" s="376"/>
      <c r="EZD30" s="376"/>
      <c r="EZE30" s="376"/>
      <c r="EZF30" s="376"/>
      <c r="EZG30" s="376"/>
      <c r="EZH30" s="376"/>
      <c r="EZI30" s="376"/>
      <c r="EZJ30" s="376"/>
      <c r="EZK30" s="376"/>
      <c r="EZL30" s="376"/>
      <c r="EZM30" s="376"/>
      <c r="EZN30" s="376"/>
      <c r="EZO30" s="376"/>
      <c r="EZP30" s="376"/>
      <c r="EZQ30" s="376"/>
      <c r="EZR30" s="376"/>
      <c r="EZS30" s="376"/>
      <c r="EZT30" s="376"/>
      <c r="EZU30" s="376"/>
      <c r="EZV30" s="376"/>
      <c r="EZW30" s="376"/>
      <c r="EZX30" s="376"/>
      <c r="EZY30" s="376"/>
      <c r="EZZ30" s="376"/>
      <c r="FAA30" s="376"/>
      <c r="FAB30" s="376"/>
      <c r="FAC30" s="376"/>
      <c r="FAD30" s="376"/>
      <c r="FAE30" s="376"/>
      <c r="FAF30" s="376"/>
      <c r="FAG30" s="376"/>
      <c r="FAH30" s="376"/>
      <c r="FAI30" s="376"/>
      <c r="FAJ30" s="376"/>
      <c r="FAK30" s="376"/>
      <c r="FAL30" s="376"/>
      <c r="FAM30" s="376"/>
      <c r="FAN30" s="376"/>
      <c r="FAO30" s="376"/>
      <c r="FAP30" s="376"/>
      <c r="FAQ30" s="376"/>
      <c r="FAR30" s="376"/>
      <c r="FAS30" s="376"/>
      <c r="FAT30" s="376"/>
      <c r="FAU30" s="376"/>
      <c r="FAV30" s="376"/>
      <c r="FAW30" s="376"/>
      <c r="FAX30" s="376"/>
      <c r="FAY30" s="376"/>
      <c r="FAZ30" s="376"/>
      <c r="FBA30" s="376"/>
      <c r="FBB30" s="376"/>
      <c r="FBC30" s="376"/>
      <c r="FBD30" s="376"/>
      <c r="FBE30" s="376"/>
      <c r="FBF30" s="376"/>
      <c r="FBG30" s="376"/>
      <c r="FBH30" s="376"/>
      <c r="FBI30" s="376"/>
      <c r="FBJ30" s="376"/>
      <c r="FBK30" s="376"/>
      <c r="FBL30" s="376"/>
      <c r="FBM30" s="376"/>
      <c r="FBN30" s="376"/>
      <c r="FBO30" s="376"/>
      <c r="FBP30" s="376"/>
      <c r="FBQ30" s="376"/>
      <c r="FBR30" s="376"/>
      <c r="FBS30" s="376"/>
      <c r="FBT30" s="376"/>
      <c r="FBU30" s="376"/>
      <c r="FBV30" s="376"/>
      <c r="FBW30" s="376"/>
      <c r="FBX30" s="376"/>
      <c r="FBY30" s="376"/>
      <c r="FBZ30" s="376"/>
      <c r="FCA30" s="376"/>
      <c r="FCB30" s="376"/>
      <c r="FCC30" s="376"/>
      <c r="FCD30" s="376"/>
      <c r="FCE30" s="376"/>
      <c r="FCF30" s="376"/>
      <c r="FCG30" s="376"/>
      <c r="FCH30" s="376"/>
      <c r="FCI30" s="376"/>
      <c r="FCJ30" s="376"/>
      <c r="FCK30" s="376"/>
      <c r="FCL30" s="376"/>
      <c r="FCM30" s="376"/>
      <c r="FCN30" s="376"/>
      <c r="FCO30" s="376"/>
      <c r="FCP30" s="376"/>
      <c r="FCQ30" s="376"/>
      <c r="FCR30" s="376"/>
      <c r="FCS30" s="376"/>
      <c r="FCT30" s="376"/>
      <c r="FCU30" s="376"/>
      <c r="FCV30" s="376"/>
      <c r="FCW30" s="376"/>
      <c r="FCX30" s="376"/>
      <c r="FCY30" s="376"/>
      <c r="FCZ30" s="376"/>
      <c r="FDA30" s="376"/>
      <c r="FDB30" s="376"/>
      <c r="FDC30" s="376"/>
      <c r="FDD30" s="376"/>
      <c r="FDE30" s="376"/>
      <c r="FDF30" s="376"/>
      <c r="FDG30" s="376"/>
      <c r="FDH30" s="376"/>
      <c r="FDI30" s="376"/>
      <c r="FDJ30" s="376"/>
      <c r="FDK30" s="376"/>
      <c r="FDL30" s="376"/>
      <c r="FDM30" s="376"/>
      <c r="FDN30" s="376"/>
      <c r="FDO30" s="376"/>
      <c r="FDP30" s="376"/>
      <c r="FDQ30" s="376"/>
      <c r="FDR30" s="376"/>
      <c r="FDS30" s="376"/>
      <c r="FDT30" s="376"/>
      <c r="FDU30" s="376"/>
      <c r="FDV30" s="376"/>
      <c r="FDW30" s="376"/>
      <c r="FDX30" s="376"/>
      <c r="FDY30" s="376"/>
      <c r="FDZ30" s="376"/>
      <c r="FEA30" s="376"/>
      <c r="FEB30" s="376"/>
      <c r="FEC30" s="376"/>
      <c r="FED30" s="376"/>
      <c r="FEE30" s="376"/>
      <c r="FEF30" s="376"/>
      <c r="FEG30" s="376"/>
      <c r="FEH30" s="376"/>
      <c r="FEI30" s="376"/>
      <c r="FEJ30" s="376"/>
      <c r="FEK30" s="376"/>
      <c r="FEL30" s="376"/>
      <c r="FEM30" s="376"/>
      <c r="FEN30" s="376"/>
      <c r="FEO30" s="376"/>
      <c r="FEP30" s="376"/>
      <c r="FEQ30" s="376"/>
      <c r="FER30" s="376"/>
      <c r="FES30" s="376"/>
      <c r="FET30" s="376"/>
      <c r="FEU30" s="376"/>
      <c r="FEV30" s="376"/>
      <c r="FEW30" s="376"/>
      <c r="FEX30" s="376"/>
      <c r="FEY30" s="376"/>
      <c r="FEZ30" s="376"/>
      <c r="FFA30" s="376"/>
      <c r="FFB30" s="376"/>
      <c r="FFC30" s="376"/>
      <c r="FFD30" s="376"/>
      <c r="FFE30" s="376"/>
      <c r="FFF30" s="376"/>
      <c r="FFG30" s="376"/>
      <c r="FFH30" s="376"/>
      <c r="FFI30" s="376"/>
      <c r="FFJ30" s="376"/>
      <c r="FFK30" s="376"/>
      <c r="FFL30" s="376"/>
      <c r="FFM30" s="376"/>
      <c r="FFN30" s="376"/>
      <c r="FFO30" s="376"/>
      <c r="FFP30" s="376"/>
      <c r="FFQ30" s="376"/>
      <c r="FFR30" s="376"/>
      <c r="FFS30" s="376"/>
      <c r="FFT30" s="376"/>
      <c r="FFU30" s="376"/>
      <c r="FFV30" s="376"/>
      <c r="FFW30" s="376"/>
      <c r="FFX30" s="376"/>
      <c r="FFY30" s="376"/>
      <c r="FFZ30" s="376"/>
      <c r="FGA30" s="376"/>
      <c r="FGB30" s="376"/>
      <c r="FGC30" s="376"/>
      <c r="FGD30" s="376"/>
      <c r="FGE30" s="376"/>
      <c r="FGF30" s="376"/>
      <c r="FGG30" s="376"/>
      <c r="FGH30" s="376"/>
      <c r="FGI30" s="376"/>
      <c r="FGJ30" s="376"/>
      <c r="FGK30" s="376"/>
      <c r="FGL30" s="376"/>
      <c r="FGM30" s="376"/>
      <c r="FGN30" s="376"/>
      <c r="FGO30" s="376"/>
      <c r="FGP30" s="376"/>
      <c r="FGQ30" s="376"/>
      <c r="FGR30" s="376"/>
      <c r="FGS30" s="376"/>
      <c r="FGT30" s="376"/>
      <c r="FGU30" s="376"/>
      <c r="FGV30" s="376"/>
      <c r="FGW30" s="376"/>
      <c r="FGX30" s="376"/>
      <c r="FGY30" s="376"/>
      <c r="FGZ30" s="376"/>
      <c r="FHA30" s="376"/>
      <c r="FHB30" s="376"/>
      <c r="FHC30" s="376"/>
      <c r="FHD30" s="376"/>
      <c r="FHE30" s="376"/>
      <c r="FHF30" s="376"/>
      <c r="FHG30" s="376"/>
      <c r="FHH30" s="376"/>
      <c r="FHI30" s="376"/>
      <c r="FHJ30" s="376"/>
      <c r="FHK30" s="376"/>
      <c r="FHL30" s="376"/>
      <c r="FHM30" s="376"/>
      <c r="FHN30" s="376"/>
      <c r="FHO30" s="376"/>
      <c r="FHP30" s="376"/>
      <c r="FHQ30" s="376"/>
      <c r="FHR30" s="376"/>
      <c r="FHS30" s="376"/>
      <c r="FHT30" s="376"/>
      <c r="FHU30" s="376"/>
      <c r="FHV30" s="376"/>
      <c r="FHW30" s="376"/>
      <c r="FHX30" s="376"/>
      <c r="FHY30" s="376"/>
      <c r="FHZ30" s="376"/>
      <c r="FIA30" s="376"/>
      <c r="FIB30" s="376"/>
      <c r="FIC30" s="376"/>
      <c r="FID30" s="376"/>
      <c r="FIE30" s="376"/>
      <c r="FIF30" s="376"/>
      <c r="FIG30" s="376"/>
      <c r="FIH30" s="376"/>
      <c r="FII30" s="376"/>
      <c r="FIJ30" s="376"/>
      <c r="FIK30" s="376"/>
      <c r="FIL30" s="376"/>
      <c r="FIM30" s="376"/>
      <c r="FIN30" s="376"/>
      <c r="FIO30" s="376"/>
      <c r="FIP30" s="376"/>
      <c r="FIQ30" s="376"/>
      <c r="FIR30" s="376"/>
      <c r="FIS30" s="376"/>
      <c r="FIT30" s="376"/>
      <c r="FIU30" s="376"/>
      <c r="FIV30" s="376"/>
      <c r="FIW30" s="376"/>
      <c r="FIX30" s="376"/>
      <c r="FIY30" s="376"/>
      <c r="FIZ30" s="376"/>
      <c r="FJA30" s="376"/>
      <c r="FJB30" s="376"/>
      <c r="FJC30" s="376"/>
      <c r="FJD30" s="376"/>
      <c r="FJE30" s="376"/>
      <c r="FJF30" s="376"/>
      <c r="FJG30" s="376"/>
      <c r="FJH30" s="376"/>
      <c r="FJI30" s="376"/>
      <c r="FJJ30" s="376"/>
      <c r="FJK30" s="376"/>
      <c r="FJL30" s="376"/>
      <c r="FJM30" s="376"/>
      <c r="FJN30" s="376"/>
      <c r="FJO30" s="376"/>
      <c r="FJP30" s="376"/>
      <c r="FJQ30" s="376"/>
      <c r="FJR30" s="376"/>
      <c r="FJS30" s="376"/>
      <c r="FJT30" s="376"/>
      <c r="FJU30" s="376"/>
      <c r="FJV30" s="376"/>
      <c r="FJW30" s="376"/>
      <c r="FJX30" s="376"/>
      <c r="FJY30" s="376"/>
      <c r="FJZ30" s="376"/>
      <c r="FKA30" s="376"/>
      <c r="FKB30" s="376"/>
      <c r="FKC30" s="376"/>
      <c r="FKD30" s="376"/>
      <c r="FKE30" s="376"/>
      <c r="FKF30" s="376"/>
      <c r="FKG30" s="376"/>
      <c r="FKH30" s="376"/>
      <c r="FKI30" s="376"/>
      <c r="FKJ30" s="376"/>
      <c r="FKK30" s="376"/>
      <c r="FKL30" s="376"/>
      <c r="FKM30" s="376"/>
      <c r="FKN30" s="376"/>
      <c r="FKO30" s="376"/>
      <c r="FKP30" s="376"/>
      <c r="FKQ30" s="376"/>
      <c r="FKR30" s="376"/>
      <c r="FKS30" s="376"/>
      <c r="FKT30" s="376"/>
      <c r="FKU30" s="376"/>
      <c r="FKV30" s="376"/>
      <c r="FKW30" s="376"/>
      <c r="FKX30" s="376"/>
      <c r="FKY30" s="376"/>
      <c r="FKZ30" s="376"/>
      <c r="FLA30" s="376"/>
      <c r="FLB30" s="376"/>
      <c r="FLC30" s="376"/>
      <c r="FLD30" s="376"/>
      <c r="FLE30" s="376"/>
      <c r="FLF30" s="376"/>
      <c r="FLG30" s="376"/>
      <c r="FLH30" s="376"/>
      <c r="FLI30" s="376"/>
      <c r="FLJ30" s="376"/>
      <c r="FLK30" s="376"/>
      <c r="FLL30" s="376"/>
      <c r="FLM30" s="376"/>
      <c r="FLN30" s="376"/>
      <c r="FLO30" s="376"/>
      <c r="FLP30" s="376"/>
      <c r="FLQ30" s="376"/>
      <c r="FLR30" s="376"/>
      <c r="FLS30" s="376"/>
      <c r="FLT30" s="376"/>
      <c r="FLU30" s="376"/>
      <c r="FLV30" s="376"/>
      <c r="FLW30" s="376"/>
      <c r="FLX30" s="376"/>
      <c r="FLY30" s="376"/>
      <c r="FLZ30" s="376"/>
      <c r="FMA30" s="376"/>
      <c r="FMB30" s="376"/>
      <c r="FMC30" s="376"/>
      <c r="FMD30" s="376"/>
      <c r="FME30" s="376"/>
      <c r="FMF30" s="376"/>
      <c r="FMG30" s="376"/>
      <c r="FMH30" s="376"/>
      <c r="FMI30" s="376"/>
      <c r="FMJ30" s="376"/>
      <c r="FMK30" s="376"/>
      <c r="FML30" s="376"/>
      <c r="FMM30" s="376"/>
      <c r="FMN30" s="376"/>
      <c r="FMO30" s="376"/>
      <c r="FMP30" s="376"/>
      <c r="FMQ30" s="376"/>
      <c r="FMR30" s="376"/>
      <c r="FMS30" s="376"/>
      <c r="FMT30" s="376"/>
      <c r="FMU30" s="376"/>
      <c r="FMV30" s="376"/>
      <c r="FMW30" s="376"/>
      <c r="FMX30" s="376"/>
      <c r="FMY30" s="376"/>
      <c r="FMZ30" s="376"/>
      <c r="FNA30" s="376"/>
      <c r="FNB30" s="376"/>
      <c r="FNC30" s="376"/>
      <c r="FND30" s="376"/>
      <c r="FNE30" s="376"/>
      <c r="FNF30" s="376"/>
      <c r="FNG30" s="376"/>
      <c r="FNH30" s="376"/>
      <c r="FNI30" s="376"/>
      <c r="FNJ30" s="376"/>
      <c r="FNK30" s="376"/>
      <c r="FNL30" s="376"/>
      <c r="FNM30" s="376"/>
      <c r="FNN30" s="376"/>
      <c r="FNO30" s="376"/>
      <c r="FNP30" s="376"/>
      <c r="FNQ30" s="376"/>
      <c r="FNR30" s="376"/>
      <c r="FNS30" s="376"/>
      <c r="FNT30" s="376"/>
      <c r="FNU30" s="376"/>
      <c r="FNV30" s="376"/>
      <c r="FNW30" s="376"/>
      <c r="FNX30" s="376"/>
      <c r="FNY30" s="376"/>
      <c r="FNZ30" s="376"/>
      <c r="FOA30" s="376"/>
      <c r="FOB30" s="376"/>
      <c r="FOC30" s="376"/>
      <c r="FOD30" s="376"/>
      <c r="FOE30" s="376"/>
      <c r="FOF30" s="376"/>
      <c r="FOG30" s="376"/>
      <c r="FOH30" s="376"/>
      <c r="FOI30" s="376"/>
      <c r="FOJ30" s="376"/>
      <c r="FOK30" s="376"/>
      <c r="FOL30" s="376"/>
      <c r="FOM30" s="376"/>
      <c r="FON30" s="376"/>
      <c r="FOO30" s="376"/>
      <c r="FOP30" s="376"/>
      <c r="FOQ30" s="376"/>
      <c r="FOR30" s="376"/>
      <c r="FOS30" s="376"/>
      <c r="FOT30" s="376"/>
      <c r="FOU30" s="376"/>
      <c r="FOV30" s="376"/>
      <c r="FOW30" s="376"/>
      <c r="FOX30" s="376"/>
      <c r="FOY30" s="376"/>
      <c r="FOZ30" s="376"/>
      <c r="FPA30" s="376"/>
      <c r="FPB30" s="376"/>
      <c r="FPC30" s="376"/>
      <c r="FPD30" s="376"/>
      <c r="FPE30" s="376"/>
      <c r="FPF30" s="376"/>
      <c r="FPG30" s="376"/>
      <c r="FPH30" s="376"/>
      <c r="FPI30" s="376"/>
      <c r="FPJ30" s="376"/>
      <c r="FPK30" s="376"/>
      <c r="FPL30" s="376"/>
      <c r="FPM30" s="376"/>
      <c r="FPN30" s="376"/>
      <c r="FPO30" s="376"/>
      <c r="FPP30" s="376"/>
      <c r="FPQ30" s="376"/>
      <c r="FPR30" s="376"/>
      <c r="FPS30" s="376"/>
      <c r="FPT30" s="376"/>
      <c r="FPU30" s="376"/>
      <c r="FPV30" s="376"/>
      <c r="FPW30" s="376"/>
      <c r="FPX30" s="376"/>
      <c r="FPY30" s="376"/>
      <c r="FPZ30" s="376"/>
      <c r="FQA30" s="376"/>
      <c r="FQB30" s="376"/>
      <c r="FQC30" s="376"/>
      <c r="FQD30" s="376"/>
      <c r="FQE30" s="376"/>
      <c r="FQF30" s="376"/>
      <c r="FQG30" s="376"/>
      <c r="FQH30" s="376"/>
      <c r="FQI30" s="376"/>
      <c r="FQJ30" s="376"/>
      <c r="FQK30" s="376"/>
      <c r="FQL30" s="376"/>
      <c r="FQM30" s="376"/>
      <c r="FQN30" s="376"/>
      <c r="FQO30" s="376"/>
      <c r="FQP30" s="376"/>
      <c r="FQQ30" s="376"/>
      <c r="FQR30" s="376"/>
      <c r="FQS30" s="376"/>
      <c r="FQT30" s="376"/>
      <c r="FQU30" s="376"/>
      <c r="FQV30" s="376"/>
      <c r="FQW30" s="376"/>
      <c r="FQX30" s="376"/>
      <c r="FQY30" s="376"/>
      <c r="FQZ30" s="376"/>
      <c r="FRA30" s="376"/>
      <c r="FRB30" s="376"/>
      <c r="FRC30" s="376"/>
      <c r="FRD30" s="376"/>
      <c r="FRE30" s="376"/>
      <c r="FRF30" s="376"/>
      <c r="FRG30" s="376"/>
      <c r="FRH30" s="376"/>
      <c r="FRI30" s="376"/>
      <c r="FRJ30" s="376"/>
      <c r="FRK30" s="376"/>
      <c r="FRL30" s="376"/>
      <c r="FRM30" s="376"/>
      <c r="FRN30" s="376"/>
      <c r="FRO30" s="376"/>
      <c r="FRP30" s="376"/>
      <c r="FRQ30" s="376"/>
      <c r="FRR30" s="376"/>
      <c r="FRS30" s="376"/>
      <c r="FRT30" s="376"/>
      <c r="FRU30" s="376"/>
      <c r="FRV30" s="376"/>
      <c r="FRW30" s="376"/>
      <c r="FRX30" s="376"/>
      <c r="FRY30" s="376"/>
      <c r="FRZ30" s="376"/>
      <c r="FSA30" s="376"/>
      <c r="FSB30" s="376"/>
      <c r="FSC30" s="376"/>
      <c r="FSD30" s="376"/>
      <c r="FSE30" s="376"/>
      <c r="FSF30" s="376"/>
      <c r="FSG30" s="376"/>
      <c r="FSH30" s="376"/>
      <c r="FSI30" s="376"/>
      <c r="FSJ30" s="376"/>
      <c r="FSK30" s="376"/>
      <c r="FSL30" s="376"/>
      <c r="FSM30" s="376"/>
      <c r="FSN30" s="376"/>
      <c r="FSO30" s="376"/>
      <c r="FSP30" s="376"/>
      <c r="FSQ30" s="376"/>
      <c r="FSR30" s="376"/>
      <c r="FSS30" s="376"/>
      <c r="FST30" s="376"/>
      <c r="FSU30" s="376"/>
      <c r="FSV30" s="376"/>
      <c r="FSW30" s="376"/>
      <c r="FSX30" s="376"/>
      <c r="FSY30" s="376"/>
      <c r="FSZ30" s="376"/>
      <c r="FTA30" s="376"/>
      <c r="FTB30" s="376"/>
      <c r="FTC30" s="376"/>
      <c r="FTD30" s="376"/>
      <c r="FTE30" s="376"/>
      <c r="FTF30" s="376"/>
      <c r="FTG30" s="376"/>
      <c r="FTH30" s="376"/>
      <c r="FTI30" s="376"/>
      <c r="FTJ30" s="376"/>
      <c r="FTK30" s="376"/>
      <c r="FTL30" s="376"/>
      <c r="FTM30" s="376"/>
      <c r="FTN30" s="376"/>
      <c r="FTO30" s="376"/>
      <c r="FTP30" s="376"/>
      <c r="FTQ30" s="376"/>
      <c r="FTR30" s="376"/>
      <c r="FTS30" s="376"/>
      <c r="FTT30" s="376"/>
      <c r="FTU30" s="376"/>
      <c r="FTV30" s="376"/>
      <c r="FTW30" s="376"/>
      <c r="FTX30" s="376"/>
      <c r="FTY30" s="376"/>
      <c r="FTZ30" s="376"/>
      <c r="FUA30" s="376"/>
      <c r="FUB30" s="376"/>
      <c r="FUC30" s="376"/>
      <c r="FUD30" s="376"/>
      <c r="FUE30" s="376"/>
      <c r="FUF30" s="376"/>
      <c r="FUG30" s="376"/>
      <c r="FUH30" s="376"/>
      <c r="FUI30" s="376"/>
      <c r="FUJ30" s="376"/>
      <c r="FUK30" s="376"/>
      <c r="FUL30" s="376"/>
      <c r="FUM30" s="376"/>
      <c r="FUN30" s="376"/>
      <c r="FUO30" s="376"/>
      <c r="FUP30" s="376"/>
      <c r="FUQ30" s="376"/>
      <c r="FUR30" s="376"/>
      <c r="FUS30" s="376"/>
      <c r="FUT30" s="376"/>
      <c r="FUU30" s="376"/>
      <c r="FUV30" s="376"/>
      <c r="FUW30" s="376"/>
      <c r="FUX30" s="376"/>
      <c r="FUY30" s="376"/>
      <c r="FUZ30" s="376"/>
      <c r="FVA30" s="376"/>
      <c r="FVB30" s="376"/>
      <c r="FVC30" s="376"/>
      <c r="FVD30" s="376"/>
      <c r="FVE30" s="376"/>
      <c r="FVF30" s="376"/>
      <c r="FVG30" s="376"/>
      <c r="FVH30" s="376"/>
      <c r="FVI30" s="376"/>
      <c r="FVJ30" s="376"/>
      <c r="FVK30" s="376"/>
      <c r="FVL30" s="376"/>
      <c r="FVM30" s="376"/>
      <c r="FVN30" s="376"/>
      <c r="FVO30" s="376"/>
      <c r="FVP30" s="376"/>
      <c r="FVQ30" s="376"/>
      <c r="FVR30" s="376"/>
      <c r="FVS30" s="376"/>
      <c r="FVT30" s="376"/>
      <c r="FVU30" s="376"/>
      <c r="FVV30" s="376"/>
      <c r="FVW30" s="376"/>
      <c r="FVX30" s="376"/>
      <c r="FVY30" s="376"/>
      <c r="FVZ30" s="376"/>
      <c r="FWA30" s="376"/>
      <c r="FWB30" s="376"/>
      <c r="FWC30" s="376"/>
      <c r="FWD30" s="376"/>
      <c r="FWE30" s="376"/>
      <c r="FWF30" s="376"/>
      <c r="FWG30" s="376"/>
      <c r="FWH30" s="376"/>
      <c r="FWI30" s="376"/>
      <c r="FWJ30" s="376"/>
      <c r="FWK30" s="376"/>
      <c r="FWL30" s="376"/>
      <c r="FWM30" s="376"/>
      <c r="FWN30" s="376"/>
      <c r="FWO30" s="376"/>
      <c r="FWP30" s="376"/>
      <c r="FWQ30" s="376"/>
      <c r="FWR30" s="376"/>
      <c r="FWS30" s="376"/>
      <c r="FWT30" s="376"/>
      <c r="FWU30" s="376"/>
      <c r="FWV30" s="376"/>
      <c r="FWW30" s="376"/>
      <c r="FWX30" s="376"/>
      <c r="FWY30" s="376"/>
      <c r="FWZ30" s="376"/>
      <c r="FXA30" s="376"/>
      <c r="FXB30" s="376"/>
      <c r="FXC30" s="376"/>
      <c r="FXD30" s="376"/>
      <c r="FXE30" s="376"/>
      <c r="FXF30" s="376"/>
      <c r="FXG30" s="376"/>
      <c r="FXH30" s="376"/>
      <c r="FXI30" s="376"/>
      <c r="FXJ30" s="376"/>
      <c r="FXK30" s="376"/>
      <c r="FXL30" s="376"/>
      <c r="FXM30" s="376"/>
      <c r="FXN30" s="376"/>
      <c r="FXO30" s="376"/>
      <c r="FXP30" s="376"/>
      <c r="FXQ30" s="376"/>
      <c r="FXR30" s="376"/>
      <c r="FXS30" s="376"/>
      <c r="FXT30" s="376"/>
      <c r="FXU30" s="376"/>
      <c r="FXV30" s="376"/>
      <c r="FXW30" s="376"/>
      <c r="FXX30" s="376"/>
      <c r="FXY30" s="376"/>
      <c r="FXZ30" s="376"/>
      <c r="FYA30" s="376"/>
      <c r="FYB30" s="376"/>
      <c r="FYC30" s="376"/>
      <c r="FYD30" s="376"/>
      <c r="FYE30" s="376"/>
      <c r="FYF30" s="376"/>
      <c r="FYG30" s="376"/>
      <c r="FYH30" s="376"/>
      <c r="FYI30" s="376"/>
      <c r="FYJ30" s="376"/>
      <c r="FYK30" s="376"/>
      <c r="FYL30" s="376"/>
      <c r="FYM30" s="376"/>
      <c r="FYN30" s="376"/>
      <c r="FYO30" s="376"/>
      <c r="FYP30" s="376"/>
      <c r="FYQ30" s="376"/>
      <c r="FYR30" s="376"/>
      <c r="FYS30" s="376"/>
      <c r="FYT30" s="376"/>
      <c r="FYU30" s="376"/>
      <c r="FYV30" s="376"/>
      <c r="FYW30" s="376"/>
      <c r="FYX30" s="376"/>
      <c r="FYY30" s="376"/>
      <c r="FYZ30" s="376"/>
      <c r="FZA30" s="376"/>
      <c r="FZB30" s="376"/>
      <c r="FZC30" s="376"/>
      <c r="FZD30" s="376"/>
      <c r="FZE30" s="376"/>
      <c r="FZF30" s="376"/>
      <c r="FZG30" s="376"/>
      <c r="FZH30" s="376"/>
      <c r="FZI30" s="376"/>
      <c r="FZJ30" s="376"/>
      <c r="FZK30" s="376"/>
      <c r="FZL30" s="376"/>
      <c r="FZM30" s="376"/>
      <c r="FZN30" s="376"/>
      <c r="FZO30" s="376"/>
      <c r="FZP30" s="376"/>
      <c r="FZQ30" s="376"/>
      <c r="FZR30" s="376"/>
      <c r="FZS30" s="376"/>
      <c r="FZT30" s="376"/>
      <c r="FZU30" s="376"/>
      <c r="FZV30" s="376"/>
      <c r="FZW30" s="376"/>
      <c r="FZX30" s="376"/>
      <c r="FZY30" s="376"/>
      <c r="FZZ30" s="376"/>
      <c r="GAA30" s="376"/>
      <c r="GAB30" s="376"/>
      <c r="GAC30" s="376"/>
      <c r="GAD30" s="376"/>
      <c r="GAE30" s="376"/>
      <c r="GAF30" s="376"/>
      <c r="GAG30" s="376"/>
      <c r="GAH30" s="376"/>
      <c r="GAI30" s="376"/>
      <c r="GAJ30" s="376"/>
      <c r="GAK30" s="376"/>
      <c r="GAL30" s="376"/>
      <c r="GAM30" s="376"/>
      <c r="GAN30" s="376"/>
      <c r="GAO30" s="376"/>
      <c r="GAP30" s="376"/>
      <c r="GAQ30" s="376"/>
      <c r="GAR30" s="376"/>
      <c r="GAS30" s="376"/>
      <c r="GAT30" s="376"/>
      <c r="GAU30" s="376"/>
      <c r="GAV30" s="376"/>
      <c r="GAW30" s="376"/>
      <c r="GAX30" s="376"/>
      <c r="GAY30" s="376"/>
      <c r="GAZ30" s="376"/>
      <c r="GBA30" s="376"/>
      <c r="GBB30" s="376"/>
      <c r="GBC30" s="376"/>
      <c r="GBD30" s="376"/>
      <c r="GBE30" s="376"/>
      <c r="GBF30" s="376"/>
      <c r="GBG30" s="376"/>
      <c r="GBH30" s="376"/>
      <c r="GBI30" s="376"/>
      <c r="GBJ30" s="376"/>
      <c r="GBK30" s="376"/>
      <c r="GBL30" s="376"/>
      <c r="GBM30" s="376"/>
      <c r="GBN30" s="376"/>
      <c r="GBO30" s="376"/>
      <c r="GBP30" s="376"/>
      <c r="GBQ30" s="376"/>
      <c r="GBR30" s="376"/>
      <c r="GBS30" s="376"/>
      <c r="GBT30" s="376"/>
      <c r="GBU30" s="376"/>
      <c r="GBV30" s="376"/>
      <c r="GBW30" s="376"/>
      <c r="GBX30" s="376"/>
      <c r="GBY30" s="376"/>
      <c r="GBZ30" s="376"/>
      <c r="GCA30" s="376"/>
      <c r="GCB30" s="376"/>
      <c r="GCC30" s="376"/>
      <c r="GCD30" s="376"/>
      <c r="GCE30" s="376"/>
      <c r="GCF30" s="376"/>
      <c r="GCG30" s="376"/>
      <c r="GCH30" s="376"/>
      <c r="GCI30" s="376"/>
      <c r="GCJ30" s="376"/>
      <c r="GCK30" s="376"/>
      <c r="GCL30" s="376"/>
      <c r="GCM30" s="376"/>
      <c r="GCN30" s="376"/>
      <c r="GCO30" s="376"/>
      <c r="GCP30" s="376"/>
      <c r="GCQ30" s="376"/>
      <c r="GCR30" s="376"/>
      <c r="GCS30" s="376"/>
      <c r="GCT30" s="376"/>
      <c r="GCU30" s="376"/>
      <c r="GCV30" s="376"/>
      <c r="GCW30" s="376"/>
      <c r="GCX30" s="376"/>
      <c r="GCY30" s="376"/>
      <c r="GCZ30" s="376"/>
      <c r="GDA30" s="376"/>
      <c r="GDB30" s="376"/>
      <c r="GDC30" s="376"/>
      <c r="GDD30" s="376"/>
      <c r="GDE30" s="376"/>
      <c r="GDF30" s="376"/>
      <c r="GDG30" s="376"/>
      <c r="GDH30" s="376"/>
      <c r="GDI30" s="376"/>
      <c r="GDJ30" s="376"/>
      <c r="GDK30" s="376"/>
      <c r="GDL30" s="376"/>
      <c r="GDM30" s="376"/>
      <c r="GDN30" s="376"/>
      <c r="GDO30" s="376"/>
      <c r="GDP30" s="376"/>
      <c r="GDQ30" s="376"/>
      <c r="GDR30" s="376"/>
      <c r="GDS30" s="376"/>
      <c r="GDT30" s="376"/>
      <c r="GDU30" s="376"/>
      <c r="GDV30" s="376"/>
      <c r="GDW30" s="376"/>
      <c r="GDX30" s="376"/>
      <c r="GDY30" s="376"/>
      <c r="GDZ30" s="376"/>
      <c r="GEA30" s="376"/>
      <c r="GEB30" s="376"/>
      <c r="GEC30" s="376"/>
      <c r="GED30" s="376"/>
      <c r="GEE30" s="376"/>
      <c r="GEF30" s="376"/>
      <c r="GEG30" s="376"/>
      <c r="GEH30" s="376"/>
      <c r="GEI30" s="376"/>
      <c r="GEJ30" s="376"/>
      <c r="GEK30" s="376"/>
      <c r="GEL30" s="376"/>
      <c r="GEM30" s="376"/>
      <c r="GEN30" s="376"/>
      <c r="GEO30" s="376"/>
      <c r="GEP30" s="376"/>
      <c r="GEQ30" s="376"/>
      <c r="GER30" s="376"/>
      <c r="GES30" s="376"/>
      <c r="GET30" s="376"/>
      <c r="GEU30" s="376"/>
      <c r="GEV30" s="376"/>
      <c r="GEW30" s="376"/>
      <c r="GEX30" s="376"/>
      <c r="GEY30" s="376"/>
      <c r="GEZ30" s="376"/>
      <c r="GFA30" s="376"/>
      <c r="GFB30" s="376"/>
      <c r="GFC30" s="376"/>
      <c r="GFD30" s="376"/>
      <c r="GFE30" s="376"/>
      <c r="GFF30" s="376"/>
      <c r="GFG30" s="376"/>
      <c r="GFH30" s="376"/>
      <c r="GFI30" s="376"/>
      <c r="GFJ30" s="376"/>
      <c r="GFK30" s="376"/>
      <c r="GFL30" s="376"/>
      <c r="GFM30" s="376"/>
      <c r="GFN30" s="376"/>
      <c r="GFO30" s="376"/>
      <c r="GFP30" s="376"/>
      <c r="GFQ30" s="376"/>
      <c r="GFR30" s="376"/>
      <c r="GFS30" s="376"/>
      <c r="GFT30" s="376"/>
      <c r="GFU30" s="376"/>
      <c r="GFV30" s="376"/>
      <c r="GFW30" s="376"/>
      <c r="GFX30" s="376"/>
      <c r="GFY30" s="376"/>
      <c r="GFZ30" s="376"/>
      <c r="GGA30" s="376"/>
      <c r="GGB30" s="376"/>
      <c r="GGC30" s="376"/>
      <c r="GGD30" s="376"/>
      <c r="GGE30" s="376"/>
      <c r="GGF30" s="376"/>
      <c r="GGG30" s="376"/>
      <c r="GGH30" s="376"/>
      <c r="GGI30" s="376"/>
      <c r="GGJ30" s="376"/>
      <c r="GGK30" s="376"/>
      <c r="GGL30" s="376"/>
      <c r="GGM30" s="376"/>
      <c r="GGN30" s="376"/>
      <c r="GGO30" s="376"/>
      <c r="GGP30" s="376"/>
      <c r="GGQ30" s="376"/>
      <c r="GGR30" s="376"/>
      <c r="GGS30" s="376"/>
      <c r="GGT30" s="376"/>
      <c r="GGU30" s="376"/>
      <c r="GGV30" s="376"/>
      <c r="GGW30" s="376"/>
      <c r="GGX30" s="376"/>
      <c r="GGY30" s="376"/>
      <c r="GGZ30" s="376"/>
      <c r="GHA30" s="376"/>
      <c r="GHB30" s="376"/>
      <c r="GHC30" s="376"/>
      <c r="GHD30" s="376"/>
      <c r="GHE30" s="376"/>
      <c r="GHF30" s="376"/>
      <c r="GHG30" s="376"/>
      <c r="GHH30" s="376"/>
      <c r="GHI30" s="376"/>
      <c r="GHJ30" s="376"/>
      <c r="GHK30" s="376"/>
      <c r="GHL30" s="376"/>
      <c r="GHM30" s="376"/>
      <c r="GHN30" s="376"/>
      <c r="GHO30" s="376"/>
      <c r="GHP30" s="376"/>
      <c r="GHQ30" s="376"/>
      <c r="GHR30" s="376"/>
      <c r="GHS30" s="376"/>
      <c r="GHT30" s="376"/>
      <c r="GHU30" s="376"/>
      <c r="GHV30" s="376"/>
      <c r="GHW30" s="376"/>
      <c r="GHX30" s="376"/>
      <c r="GHY30" s="376"/>
      <c r="GHZ30" s="376"/>
      <c r="GIA30" s="376"/>
      <c r="GIB30" s="376"/>
      <c r="GIC30" s="376"/>
      <c r="GID30" s="376"/>
      <c r="GIE30" s="376"/>
      <c r="GIF30" s="376"/>
      <c r="GIG30" s="376"/>
      <c r="GIH30" s="376"/>
      <c r="GII30" s="376"/>
      <c r="GIJ30" s="376"/>
      <c r="GIK30" s="376"/>
      <c r="GIL30" s="376"/>
      <c r="GIM30" s="376"/>
      <c r="GIN30" s="376"/>
      <c r="GIO30" s="376"/>
      <c r="GIP30" s="376"/>
      <c r="GIQ30" s="376"/>
      <c r="GIR30" s="376"/>
      <c r="GIS30" s="376"/>
      <c r="GIT30" s="376"/>
      <c r="GIU30" s="376"/>
      <c r="GIV30" s="376"/>
      <c r="GIW30" s="376"/>
      <c r="GIX30" s="376"/>
      <c r="GIY30" s="376"/>
      <c r="GIZ30" s="376"/>
      <c r="GJA30" s="376"/>
      <c r="GJB30" s="376"/>
      <c r="GJC30" s="376"/>
      <c r="GJD30" s="376"/>
      <c r="GJE30" s="376"/>
      <c r="GJF30" s="376"/>
      <c r="GJG30" s="376"/>
      <c r="GJH30" s="376"/>
      <c r="GJI30" s="376"/>
      <c r="GJJ30" s="376"/>
      <c r="GJK30" s="376"/>
      <c r="GJL30" s="376"/>
      <c r="GJM30" s="376"/>
      <c r="GJN30" s="376"/>
      <c r="GJO30" s="376"/>
      <c r="GJP30" s="376"/>
      <c r="GJQ30" s="376"/>
      <c r="GJR30" s="376"/>
      <c r="GJS30" s="376"/>
      <c r="GJT30" s="376"/>
      <c r="GJU30" s="376"/>
      <c r="GJV30" s="376"/>
      <c r="GJW30" s="376"/>
      <c r="GJX30" s="376"/>
      <c r="GJY30" s="376"/>
      <c r="GJZ30" s="376"/>
      <c r="GKA30" s="376"/>
      <c r="GKB30" s="376"/>
      <c r="GKC30" s="376"/>
      <c r="GKD30" s="376"/>
      <c r="GKE30" s="376"/>
      <c r="GKF30" s="376"/>
      <c r="GKG30" s="376"/>
      <c r="GKH30" s="376"/>
      <c r="GKI30" s="376"/>
      <c r="GKJ30" s="376"/>
      <c r="GKK30" s="376"/>
      <c r="GKL30" s="376"/>
      <c r="GKM30" s="376"/>
      <c r="GKN30" s="376"/>
      <c r="GKO30" s="376"/>
      <c r="GKP30" s="376"/>
      <c r="GKQ30" s="376"/>
      <c r="GKR30" s="376"/>
      <c r="GKS30" s="376"/>
      <c r="GKT30" s="376"/>
      <c r="GKU30" s="376"/>
      <c r="GKV30" s="376"/>
      <c r="GKW30" s="376"/>
      <c r="GKX30" s="376"/>
      <c r="GKY30" s="376"/>
      <c r="GKZ30" s="376"/>
      <c r="GLA30" s="376"/>
      <c r="GLB30" s="376"/>
      <c r="GLC30" s="376"/>
      <c r="GLD30" s="376"/>
      <c r="GLE30" s="376"/>
      <c r="GLF30" s="376"/>
      <c r="GLG30" s="376"/>
      <c r="GLH30" s="376"/>
      <c r="GLI30" s="376"/>
      <c r="GLJ30" s="376"/>
      <c r="GLK30" s="376"/>
      <c r="GLL30" s="376"/>
      <c r="GLM30" s="376"/>
      <c r="GLN30" s="376"/>
      <c r="GLO30" s="376"/>
      <c r="GLP30" s="376"/>
      <c r="GLQ30" s="376"/>
      <c r="GLR30" s="376"/>
      <c r="GLS30" s="376"/>
      <c r="GLT30" s="376"/>
      <c r="GLU30" s="376"/>
      <c r="GLV30" s="376"/>
      <c r="GLW30" s="376"/>
      <c r="GLX30" s="376"/>
      <c r="GLY30" s="376"/>
      <c r="GLZ30" s="376"/>
      <c r="GMA30" s="376"/>
      <c r="GMB30" s="376"/>
      <c r="GMC30" s="376"/>
      <c r="GMD30" s="376"/>
      <c r="GME30" s="376"/>
      <c r="GMF30" s="376"/>
      <c r="GMG30" s="376"/>
      <c r="GMH30" s="376"/>
      <c r="GMI30" s="376"/>
      <c r="GMJ30" s="376"/>
      <c r="GMK30" s="376"/>
      <c r="GML30" s="376"/>
      <c r="GMM30" s="376"/>
      <c r="GMN30" s="376"/>
      <c r="GMO30" s="376"/>
      <c r="GMP30" s="376"/>
      <c r="GMQ30" s="376"/>
      <c r="GMR30" s="376"/>
      <c r="GMS30" s="376"/>
      <c r="GMT30" s="376"/>
      <c r="GMU30" s="376"/>
      <c r="GMV30" s="376"/>
      <c r="GMW30" s="376"/>
      <c r="GMX30" s="376"/>
      <c r="GMY30" s="376"/>
      <c r="GMZ30" s="376"/>
      <c r="GNA30" s="376"/>
      <c r="GNB30" s="376"/>
      <c r="GNC30" s="376"/>
      <c r="GND30" s="376"/>
      <c r="GNE30" s="376"/>
      <c r="GNF30" s="376"/>
      <c r="GNG30" s="376"/>
      <c r="GNH30" s="376"/>
      <c r="GNI30" s="376"/>
      <c r="GNJ30" s="376"/>
      <c r="GNK30" s="376"/>
      <c r="GNL30" s="376"/>
      <c r="GNM30" s="376"/>
      <c r="GNN30" s="376"/>
      <c r="GNO30" s="376"/>
      <c r="GNP30" s="376"/>
      <c r="GNQ30" s="376"/>
      <c r="GNR30" s="376"/>
      <c r="GNS30" s="376"/>
      <c r="GNT30" s="376"/>
      <c r="GNU30" s="376"/>
      <c r="GNV30" s="376"/>
      <c r="GNW30" s="376"/>
      <c r="GNX30" s="376"/>
      <c r="GNY30" s="376"/>
      <c r="GNZ30" s="376"/>
      <c r="GOA30" s="376"/>
      <c r="GOB30" s="376"/>
      <c r="GOC30" s="376"/>
      <c r="GOD30" s="376"/>
      <c r="GOE30" s="376"/>
      <c r="GOF30" s="376"/>
      <c r="GOG30" s="376"/>
      <c r="GOH30" s="376"/>
      <c r="GOI30" s="376"/>
      <c r="GOJ30" s="376"/>
      <c r="GOK30" s="376"/>
      <c r="GOL30" s="376"/>
      <c r="GOM30" s="376"/>
      <c r="GON30" s="376"/>
      <c r="GOO30" s="376"/>
      <c r="GOP30" s="376"/>
      <c r="GOQ30" s="376"/>
      <c r="GOR30" s="376"/>
      <c r="GOS30" s="376"/>
      <c r="GOT30" s="376"/>
      <c r="GOU30" s="376"/>
      <c r="GOV30" s="376"/>
      <c r="GOW30" s="376"/>
      <c r="GOX30" s="376"/>
      <c r="GOY30" s="376"/>
      <c r="GOZ30" s="376"/>
      <c r="GPA30" s="376"/>
      <c r="GPB30" s="376"/>
      <c r="GPC30" s="376"/>
      <c r="GPD30" s="376"/>
      <c r="GPE30" s="376"/>
      <c r="GPF30" s="376"/>
      <c r="GPG30" s="376"/>
      <c r="GPH30" s="376"/>
      <c r="GPI30" s="376"/>
      <c r="GPJ30" s="376"/>
      <c r="GPK30" s="376"/>
      <c r="GPL30" s="376"/>
      <c r="GPM30" s="376"/>
      <c r="GPN30" s="376"/>
      <c r="GPO30" s="376"/>
      <c r="GPP30" s="376"/>
      <c r="GPQ30" s="376"/>
      <c r="GPR30" s="376"/>
      <c r="GPS30" s="376"/>
      <c r="GPT30" s="376"/>
      <c r="GPU30" s="376"/>
      <c r="GPV30" s="376"/>
      <c r="GPW30" s="376"/>
      <c r="GPX30" s="376"/>
      <c r="GPY30" s="376"/>
      <c r="GPZ30" s="376"/>
      <c r="GQA30" s="376"/>
      <c r="GQB30" s="376"/>
      <c r="GQC30" s="376"/>
      <c r="GQD30" s="376"/>
      <c r="GQE30" s="376"/>
      <c r="GQF30" s="376"/>
      <c r="GQG30" s="376"/>
      <c r="GQH30" s="376"/>
      <c r="GQI30" s="376"/>
      <c r="GQJ30" s="376"/>
      <c r="GQK30" s="376"/>
      <c r="GQL30" s="376"/>
      <c r="GQM30" s="376"/>
      <c r="GQN30" s="376"/>
      <c r="GQO30" s="376"/>
      <c r="GQP30" s="376"/>
      <c r="GQQ30" s="376"/>
      <c r="GQR30" s="376"/>
      <c r="GQS30" s="376"/>
      <c r="GQT30" s="376"/>
      <c r="GQU30" s="376"/>
      <c r="GQV30" s="376"/>
      <c r="GQW30" s="376"/>
      <c r="GQX30" s="376"/>
      <c r="GQY30" s="376"/>
      <c r="GQZ30" s="376"/>
      <c r="GRA30" s="376"/>
      <c r="GRB30" s="376"/>
      <c r="GRC30" s="376"/>
      <c r="GRD30" s="376"/>
      <c r="GRE30" s="376"/>
      <c r="GRF30" s="376"/>
      <c r="GRG30" s="376"/>
      <c r="GRH30" s="376"/>
      <c r="GRI30" s="376"/>
      <c r="GRJ30" s="376"/>
      <c r="GRK30" s="376"/>
      <c r="GRL30" s="376"/>
      <c r="GRM30" s="376"/>
      <c r="GRN30" s="376"/>
      <c r="GRO30" s="376"/>
      <c r="GRP30" s="376"/>
      <c r="GRQ30" s="376"/>
      <c r="GRR30" s="376"/>
      <c r="GRS30" s="376"/>
      <c r="GRT30" s="376"/>
      <c r="GRU30" s="376"/>
      <c r="GRV30" s="376"/>
      <c r="GRW30" s="376"/>
      <c r="GRX30" s="376"/>
      <c r="GRY30" s="376"/>
      <c r="GRZ30" s="376"/>
      <c r="GSA30" s="376"/>
      <c r="GSB30" s="376"/>
      <c r="GSC30" s="376"/>
      <c r="GSD30" s="376"/>
      <c r="GSE30" s="376"/>
      <c r="GSF30" s="376"/>
      <c r="GSG30" s="376"/>
      <c r="GSH30" s="376"/>
      <c r="GSI30" s="376"/>
      <c r="GSJ30" s="376"/>
      <c r="GSK30" s="376"/>
      <c r="GSL30" s="376"/>
      <c r="GSM30" s="376"/>
      <c r="GSN30" s="376"/>
      <c r="GSO30" s="376"/>
      <c r="GSP30" s="376"/>
      <c r="GSQ30" s="376"/>
      <c r="GSR30" s="376"/>
      <c r="GSS30" s="376"/>
      <c r="GST30" s="376"/>
      <c r="GSU30" s="376"/>
      <c r="GSV30" s="376"/>
      <c r="GSW30" s="376"/>
      <c r="GSX30" s="376"/>
      <c r="GSY30" s="376"/>
      <c r="GSZ30" s="376"/>
      <c r="GTA30" s="376"/>
      <c r="GTB30" s="376"/>
      <c r="GTC30" s="376"/>
      <c r="GTD30" s="376"/>
      <c r="GTE30" s="376"/>
      <c r="GTF30" s="376"/>
      <c r="GTG30" s="376"/>
      <c r="GTH30" s="376"/>
      <c r="GTI30" s="376"/>
      <c r="GTJ30" s="376"/>
      <c r="GTK30" s="376"/>
      <c r="GTL30" s="376"/>
      <c r="GTM30" s="376"/>
      <c r="GTN30" s="376"/>
      <c r="GTO30" s="376"/>
      <c r="GTP30" s="376"/>
      <c r="GTQ30" s="376"/>
      <c r="GTR30" s="376"/>
      <c r="GTS30" s="376"/>
      <c r="GTT30" s="376"/>
      <c r="GTU30" s="376"/>
      <c r="GTV30" s="376"/>
      <c r="GTW30" s="376"/>
      <c r="GTX30" s="376"/>
      <c r="GTY30" s="376"/>
      <c r="GTZ30" s="376"/>
      <c r="GUA30" s="376"/>
      <c r="GUB30" s="376"/>
      <c r="GUC30" s="376"/>
      <c r="GUD30" s="376"/>
      <c r="GUE30" s="376"/>
      <c r="GUF30" s="376"/>
      <c r="GUG30" s="376"/>
      <c r="GUH30" s="376"/>
      <c r="GUI30" s="376"/>
      <c r="GUJ30" s="376"/>
      <c r="GUK30" s="376"/>
      <c r="GUL30" s="376"/>
      <c r="GUM30" s="376"/>
      <c r="GUN30" s="376"/>
      <c r="GUO30" s="376"/>
      <c r="GUP30" s="376"/>
      <c r="GUQ30" s="376"/>
      <c r="GUR30" s="376"/>
      <c r="GUS30" s="376"/>
      <c r="GUT30" s="376"/>
      <c r="GUU30" s="376"/>
      <c r="GUV30" s="376"/>
      <c r="GUW30" s="376"/>
      <c r="GUX30" s="376"/>
      <c r="GUY30" s="376"/>
      <c r="GUZ30" s="376"/>
      <c r="GVA30" s="376"/>
      <c r="GVB30" s="376"/>
      <c r="GVC30" s="376"/>
      <c r="GVD30" s="376"/>
      <c r="GVE30" s="376"/>
      <c r="GVF30" s="376"/>
      <c r="GVG30" s="376"/>
      <c r="GVH30" s="376"/>
      <c r="GVI30" s="376"/>
      <c r="GVJ30" s="376"/>
      <c r="GVK30" s="376"/>
      <c r="GVL30" s="376"/>
      <c r="GVM30" s="376"/>
      <c r="GVN30" s="376"/>
      <c r="GVO30" s="376"/>
      <c r="GVP30" s="376"/>
      <c r="GVQ30" s="376"/>
      <c r="GVR30" s="376"/>
      <c r="GVS30" s="376"/>
      <c r="GVT30" s="376"/>
      <c r="GVU30" s="376"/>
      <c r="GVV30" s="376"/>
      <c r="GVW30" s="376"/>
      <c r="GVX30" s="376"/>
      <c r="GVY30" s="376"/>
      <c r="GVZ30" s="376"/>
      <c r="GWA30" s="376"/>
      <c r="GWB30" s="376"/>
      <c r="GWC30" s="376"/>
      <c r="GWD30" s="376"/>
      <c r="GWE30" s="376"/>
      <c r="GWF30" s="376"/>
      <c r="GWG30" s="376"/>
      <c r="GWH30" s="376"/>
      <c r="GWI30" s="376"/>
      <c r="GWJ30" s="376"/>
      <c r="GWK30" s="376"/>
      <c r="GWL30" s="376"/>
      <c r="GWM30" s="376"/>
      <c r="GWN30" s="376"/>
      <c r="GWO30" s="376"/>
      <c r="GWP30" s="376"/>
      <c r="GWQ30" s="376"/>
      <c r="GWR30" s="376"/>
      <c r="GWS30" s="376"/>
      <c r="GWT30" s="376"/>
      <c r="GWU30" s="376"/>
      <c r="GWV30" s="376"/>
      <c r="GWW30" s="376"/>
      <c r="GWX30" s="376"/>
      <c r="GWY30" s="376"/>
      <c r="GWZ30" s="376"/>
      <c r="GXA30" s="376"/>
      <c r="GXB30" s="376"/>
      <c r="GXC30" s="376"/>
      <c r="GXD30" s="376"/>
      <c r="GXE30" s="376"/>
      <c r="GXF30" s="376"/>
      <c r="GXG30" s="376"/>
      <c r="GXH30" s="376"/>
      <c r="GXI30" s="376"/>
      <c r="GXJ30" s="376"/>
      <c r="GXK30" s="376"/>
      <c r="GXL30" s="376"/>
      <c r="GXM30" s="376"/>
      <c r="GXN30" s="376"/>
      <c r="GXO30" s="376"/>
      <c r="GXP30" s="376"/>
      <c r="GXQ30" s="376"/>
      <c r="GXR30" s="376"/>
      <c r="GXS30" s="376"/>
      <c r="GXT30" s="376"/>
      <c r="GXU30" s="376"/>
      <c r="GXV30" s="376"/>
      <c r="GXW30" s="376"/>
      <c r="GXX30" s="376"/>
      <c r="GXY30" s="376"/>
      <c r="GXZ30" s="376"/>
      <c r="GYA30" s="376"/>
      <c r="GYB30" s="376"/>
      <c r="GYC30" s="376"/>
      <c r="GYD30" s="376"/>
      <c r="GYE30" s="376"/>
      <c r="GYF30" s="376"/>
      <c r="GYG30" s="376"/>
      <c r="GYH30" s="376"/>
    </row>
    <row r="31" spans="1:5390" s="105" customFormat="1" x14ac:dyDescent="0.2">
      <c r="A31" s="220"/>
      <c r="B31" s="121" t="s">
        <v>958</v>
      </c>
      <c r="C31" s="220"/>
      <c r="D31" s="249">
        <f>AVERAGE(G31:K31)</f>
        <v>0.70094593855270904</v>
      </c>
      <c r="E31" s="254">
        <f>AVERAGE(G31:AX31)</f>
        <v>0.76895904841099505</v>
      </c>
      <c r="F31" s="313"/>
      <c r="G31" s="249">
        <v>0.64733071869876413</v>
      </c>
      <c r="H31" s="249">
        <v>0.67657281262169178</v>
      </c>
      <c r="I31" s="249">
        <v>0.76208028556078911</v>
      </c>
      <c r="J31" s="249">
        <v>0.6134506945662318</v>
      </c>
      <c r="K31" s="249">
        <v>0.80529518131606814</v>
      </c>
      <c r="L31" s="249">
        <v>0.75306094531673518</v>
      </c>
      <c r="M31" s="249">
        <v>0.65472831310758839</v>
      </c>
      <c r="N31" s="249">
        <v>0.68695378957552955</v>
      </c>
      <c r="O31" s="249">
        <v>0.63455163753958022</v>
      </c>
      <c r="P31" s="249">
        <v>0.65865447625291906</v>
      </c>
      <c r="Q31" s="249">
        <v>0.69034606015629518</v>
      </c>
      <c r="R31" s="249">
        <v>0.71003449837204269</v>
      </c>
      <c r="S31" s="249">
        <v>0.75921838343963166</v>
      </c>
      <c r="T31" s="249">
        <v>0.80713331819344114</v>
      </c>
      <c r="U31" s="249">
        <v>0.83127717503952714</v>
      </c>
      <c r="V31" s="249">
        <v>0.90897918083369433</v>
      </c>
      <c r="W31" s="249">
        <v>0.76033268444420687</v>
      </c>
      <c r="X31" s="249">
        <v>0.84569042236407954</v>
      </c>
      <c r="Y31" s="249">
        <v>0.74197236608373851</v>
      </c>
      <c r="Z31" s="249">
        <v>0.88221920650262031</v>
      </c>
      <c r="AA31" s="249">
        <v>0.72536761515112302</v>
      </c>
      <c r="AB31" s="249">
        <v>0.68310383149276266</v>
      </c>
      <c r="AC31" s="255">
        <v>0.67087782506278248</v>
      </c>
      <c r="AD31" s="255">
        <v>0.85132051703325784</v>
      </c>
      <c r="AE31" s="255">
        <v>0.83210592024674623</v>
      </c>
      <c r="AF31" s="255">
        <v>0.73606945618564068</v>
      </c>
      <c r="AG31" s="255">
        <v>0.73327646689543491</v>
      </c>
      <c r="AH31" s="255">
        <v>0.82349459528871238</v>
      </c>
      <c r="AI31" s="249">
        <v>0.86714595542007833</v>
      </c>
      <c r="AJ31" s="249">
        <v>0.89351049856219289</v>
      </c>
      <c r="AK31" s="249">
        <v>0.78652001337941801</v>
      </c>
      <c r="AL31" s="255">
        <v>0.74107859887381855</v>
      </c>
      <c r="AM31" s="255">
        <v>0.74252860885607186</v>
      </c>
      <c r="AN31" s="255">
        <v>0.78799981928006702</v>
      </c>
      <c r="AO31" s="255">
        <v>0.81391018594980813</v>
      </c>
      <c r="AP31" s="255">
        <v>0.85125341223919382</v>
      </c>
      <c r="AQ31" s="255">
        <v>0.84229847868299568</v>
      </c>
      <c r="AR31" s="255">
        <v>0.79148107487815533</v>
      </c>
      <c r="AS31" s="255">
        <v>0.69962507937846297</v>
      </c>
      <c r="AT31" s="255">
        <v>0.74382747070654176</v>
      </c>
      <c r="AU31" s="255">
        <v>0.90889569137438153</v>
      </c>
      <c r="AV31" s="255">
        <v>0.81560120259538071</v>
      </c>
      <c r="AW31" s="255">
        <v>0.83971219206974623</v>
      </c>
      <c r="AX31" s="249">
        <v>0.82331147049583431</v>
      </c>
      <c r="AY31" s="122"/>
      <c r="AZ31" s="119"/>
      <c r="BA31" s="119"/>
      <c r="BO31" s="376"/>
      <c r="BP31" s="376"/>
      <c r="BQ31" s="376"/>
      <c r="BR31" s="376"/>
      <c r="BS31" s="376"/>
      <c r="BT31" s="376"/>
      <c r="BU31" s="376"/>
      <c r="BV31" s="376"/>
      <c r="BW31" s="376"/>
      <c r="BX31" s="376"/>
      <c r="BY31" s="376"/>
      <c r="BZ31" s="376"/>
      <c r="CA31" s="376"/>
      <c r="CB31" s="376"/>
      <c r="CC31" s="376"/>
      <c r="CD31" s="376"/>
      <c r="CE31" s="376"/>
      <c r="CF31" s="376"/>
      <c r="CG31" s="376"/>
      <c r="CH31" s="376"/>
      <c r="CI31" s="376"/>
      <c r="CJ31" s="376"/>
      <c r="CK31" s="376"/>
      <c r="CL31" s="376"/>
      <c r="CM31" s="376"/>
      <c r="CN31" s="376"/>
      <c r="CO31" s="376"/>
      <c r="CP31" s="376"/>
      <c r="CQ31" s="376"/>
      <c r="CR31" s="376"/>
      <c r="CS31" s="376"/>
      <c r="CT31" s="376"/>
      <c r="CU31" s="376"/>
      <c r="CV31" s="376"/>
      <c r="CW31" s="376"/>
      <c r="CX31" s="376"/>
      <c r="CY31" s="376"/>
      <c r="CZ31" s="376"/>
      <c r="DA31" s="376"/>
      <c r="DB31" s="376"/>
      <c r="DC31" s="376"/>
      <c r="DD31" s="376"/>
      <c r="DE31" s="376"/>
      <c r="DF31" s="376"/>
      <c r="DG31" s="376"/>
      <c r="DH31" s="376"/>
      <c r="DI31" s="376"/>
      <c r="DJ31" s="376"/>
      <c r="DK31" s="376"/>
      <c r="DL31" s="376"/>
      <c r="DM31" s="376"/>
      <c r="DN31" s="376"/>
      <c r="DO31" s="376"/>
      <c r="DP31" s="376"/>
      <c r="DQ31" s="376"/>
      <c r="DR31" s="376"/>
      <c r="DS31" s="376"/>
      <c r="DT31" s="376"/>
      <c r="DU31" s="376"/>
      <c r="DV31" s="376"/>
      <c r="DW31" s="376"/>
      <c r="DX31" s="376"/>
      <c r="DY31" s="376"/>
      <c r="DZ31" s="376"/>
      <c r="EA31" s="376"/>
      <c r="EB31" s="376"/>
      <c r="EC31" s="376"/>
      <c r="ED31" s="376"/>
      <c r="EE31" s="376"/>
      <c r="EF31" s="376"/>
      <c r="EG31" s="376"/>
      <c r="EH31" s="376"/>
      <c r="EI31" s="376"/>
      <c r="EJ31" s="376"/>
      <c r="EK31" s="376"/>
      <c r="EL31" s="376"/>
      <c r="EM31" s="376"/>
      <c r="EN31" s="376"/>
      <c r="EO31" s="376"/>
      <c r="EP31" s="376"/>
      <c r="EQ31" s="376"/>
      <c r="ER31" s="376"/>
      <c r="ES31" s="376"/>
      <c r="ET31" s="376"/>
      <c r="EU31" s="376"/>
      <c r="EV31" s="376"/>
      <c r="EW31" s="376"/>
      <c r="EX31" s="376"/>
      <c r="EY31" s="376"/>
      <c r="EZ31" s="376"/>
      <c r="FA31" s="376"/>
      <c r="FB31" s="376"/>
      <c r="FC31" s="376"/>
      <c r="FD31" s="376"/>
      <c r="FE31" s="376"/>
      <c r="FF31" s="376"/>
      <c r="FG31" s="376"/>
      <c r="FH31" s="376"/>
      <c r="FI31" s="376"/>
      <c r="FJ31" s="376"/>
      <c r="FK31" s="376"/>
      <c r="FL31" s="376"/>
      <c r="FM31" s="376"/>
      <c r="FN31" s="376"/>
      <c r="FO31" s="376"/>
      <c r="FP31" s="376"/>
      <c r="FQ31" s="376"/>
      <c r="FR31" s="376"/>
      <c r="FS31" s="376"/>
      <c r="FT31" s="376"/>
      <c r="FU31" s="376"/>
      <c r="FV31" s="376"/>
      <c r="FW31" s="376"/>
      <c r="FX31" s="376"/>
      <c r="FY31" s="376"/>
      <c r="FZ31" s="376"/>
      <c r="GA31" s="376"/>
      <c r="GB31" s="376"/>
      <c r="GC31" s="376"/>
      <c r="GD31" s="376"/>
      <c r="GE31" s="376"/>
      <c r="GF31" s="376"/>
      <c r="GG31" s="376"/>
      <c r="GH31" s="376"/>
      <c r="GI31" s="376"/>
      <c r="GJ31" s="376"/>
      <c r="GK31" s="376"/>
      <c r="GL31" s="376"/>
      <c r="GM31" s="376"/>
      <c r="GN31" s="376"/>
      <c r="GO31" s="376"/>
      <c r="GP31" s="376"/>
      <c r="GQ31" s="376"/>
      <c r="GR31" s="376"/>
      <c r="GS31" s="376"/>
      <c r="GT31" s="376"/>
      <c r="GU31" s="376"/>
      <c r="GV31" s="376"/>
      <c r="GW31" s="376"/>
      <c r="GX31" s="376"/>
      <c r="GY31" s="376"/>
      <c r="GZ31" s="376"/>
      <c r="HA31" s="376"/>
      <c r="HB31" s="376"/>
      <c r="HC31" s="376"/>
      <c r="HD31" s="376"/>
      <c r="HE31" s="376"/>
      <c r="HF31" s="376"/>
      <c r="HG31" s="376"/>
      <c r="HH31" s="376"/>
      <c r="HI31" s="376"/>
      <c r="HJ31" s="376"/>
      <c r="HK31" s="376"/>
      <c r="HL31" s="376"/>
      <c r="HM31" s="376"/>
      <c r="HN31" s="376"/>
      <c r="HO31" s="376"/>
      <c r="HP31" s="376"/>
      <c r="HQ31" s="376"/>
      <c r="HR31" s="376"/>
      <c r="HS31" s="376"/>
      <c r="HT31" s="376"/>
      <c r="HU31" s="376"/>
      <c r="HV31" s="376"/>
      <c r="HW31" s="376"/>
      <c r="HX31" s="376"/>
      <c r="HY31" s="376"/>
      <c r="HZ31" s="376"/>
      <c r="IA31" s="376"/>
      <c r="IB31" s="376"/>
      <c r="IC31" s="376"/>
      <c r="ID31" s="376"/>
      <c r="IE31" s="376"/>
      <c r="IF31" s="376"/>
      <c r="IG31" s="376"/>
      <c r="IH31" s="376"/>
      <c r="II31" s="376"/>
      <c r="IJ31" s="376"/>
      <c r="IK31" s="376"/>
      <c r="IL31" s="376"/>
      <c r="IM31" s="376"/>
      <c r="IN31" s="376"/>
      <c r="IO31" s="376"/>
      <c r="IP31" s="376"/>
      <c r="IQ31" s="376"/>
      <c r="IR31" s="376"/>
      <c r="IS31" s="376"/>
      <c r="IT31" s="376"/>
      <c r="IU31" s="376"/>
      <c r="IV31" s="376"/>
      <c r="IW31" s="376"/>
      <c r="IX31" s="376"/>
      <c r="IY31" s="376"/>
      <c r="IZ31" s="376"/>
      <c r="JA31" s="376"/>
      <c r="JB31" s="376"/>
      <c r="JC31" s="376"/>
      <c r="JD31" s="376"/>
      <c r="JE31" s="376"/>
      <c r="JF31" s="376"/>
      <c r="JG31" s="376"/>
      <c r="JH31" s="376"/>
      <c r="JI31" s="376"/>
      <c r="JJ31" s="376"/>
      <c r="JK31" s="376"/>
      <c r="JL31" s="376"/>
      <c r="JM31" s="376"/>
      <c r="JN31" s="376"/>
      <c r="JO31" s="376"/>
      <c r="JP31" s="376"/>
      <c r="JQ31" s="376"/>
      <c r="JR31" s="376"/>
      <c r="JS31" s="376"/>
      <c r="JT31" s="376"/>
      <c r="JU31" s="376"/>
      <c r="JV31" s="376"/>
      <c r="JW31" s="376"/>
      <c r="JX31" s="376"/>
      <c r="JY31" s="376"/>
      <c r="JZ31" s="376"/>
      <c r="KA31" s="376"/>
      <c r="KB31" s="376"/>
      <c r="KC31" s="376"/>
      <c r="KD31" s="376"/>
      <c r="KE31" s="376"/>
      <c r="KF31" s="376"/>
      <c r="KG31" s="376"/>
      <c r="KH31" s="376"/>
      <c r="KI31" s="376"/>
      <c r="KJ31" s="376"/>
      <c r="KK31" s="376"/>
      <c r="KL31" s="376"/>
      <c r="KM31" s="376"/>
      <c r="KN31" s="376"/>
      <c r="KO31" s="376"/>
      <c r="KP31" s="376"/>
      <c r="KQ31" s="376"/>
      <c r="KR31" s="376"/>
      <c r="KS31" s="376"/>
      <c r="KT31" s="376"/>
      <c r="KU31" s="376"/>
      <c r="KV31" s="376"/>
      <c r="KW31" s="376"/>
      <c r="KX31" s="376"/>
      <c r="KY31" s="376"/>
      <c r="KZ31" s="376"/>
      <c r="LA31" s="376"/>
      <c r="LB31" s="376"/>
      <c r="LC31" s="376"/>
      <c r="LD31" s="376"/>
      <c r="LE31" s="376"/>
      <c r="LF31" s="376"/>
      <c r="LG31" s="376"/>
      <c r="LH31" s="376"/>
      <c r="LI31" s="376"/>
      <c r="LJ31" s="376"/>
      <c r="LK31" s="376"/>
      <c r="LL31" s="376"/>
      <c r="LM31" s="376"/>
      <c r="LN31" s="376"/>
      <c r="LO31" s="376"/>
      <c r="LP31" s="376"/>
      <c r="LQ31" s="376"/>
      <c r="LR31" s="376"/>
      <c r="LS31" s="376"/>
      <c r="LT31" s="376"/>
      <c r="LU31" s="376"/>
      <c r="LV31" s="376"/>
      <c r="LW31" s="376"/>
      <c r="LX31" s="376"/>
      <c r="LY31" s="376"/>
      <c r="LZ31" s="376"/>
      <c r="MA31" s="376"/>
      <c r="MB31" s="376"/>
      <c r="MC31" s="376"/>
      <c r="MD31" s="376"/>
      <c r="ME31" s="376"/>
      <c r="MF31" s="376"/>
      <c r="MG31" s="376"/>
      <c r="MH31" s="376"/>
      <c r="MI31" s="376"/>
      <c r="MJ31" s="376"/>
      <c r="MK31" s="376"/>
      <c r="ML31" s="376"/>
      <c r="MM31" s="376"/>
      <c r="MN31" s="376"/>
      <c r="MO31" s="376"/>
      <c r="MP31" s="376"/>
      <c r="MQ31" s="376"/>
      <c r="MR31" s="376"/>
      <c r="MS31" s="376"/>
      <c r="MT31" s="376"/>
      <c r="MU31" s="376"/>
      <c r="MV31" s="376"/>
      <c r="MW31" s="376"/>
      <c r="MX31" s="376"/>
      <c r="MY31" s="376"/>
      <c r="MZ31" s="376"/>
      <c r="NA31" s="376"/>
      <c r="NB31" s="376"/>
      <c r="NC31" s="376"/>
      <c r="ND31" s="376"/>
      <c r="NE31" s="376"/>
      <c r="NF31" s="376"/>
      <c r="NG31" s="376"/>
      <c r="NH31" s="376"/>
      <c r="NI31" s="376"/>
      <c r="NJ31" s="376"/>
      <c r="NK31" s="376"/>
      <c r="NL31" s="376"/>
      <c r="NM31" s="376"/>
      <c r="NN31" s="376"/>
      <c r="NO31" s="376"/>
      <c r="NP31" s="376"/>
      <c r="NQ31" s="376"/>
      <c r="NR31" s="376"/>
      <c r="NS31" s="376"/>
      <c r="NT31" s="376"/>
      <c r="NU31" s="376"/>
      <c r="NV31" s="376"/>
      <c r="NW31" s="376"/>
      <c r="NX31" s="376"/>
      <c r="NY31" s="376"/>
      <c r="NZ31" s="376"/>
      <c r="OA31" s="376"/>
      <c r="OB31" s="376"/>
      <c r="OC31" s="376"/>
      <c r="OD31" s="376"/>
      <c r="OE31" s="376"/>
      <c r="OF31" s="376"/>
      <c r="OG31" s="376"/>
      <c r="OH31" s="376"/>
      <c r="OI31" s="376"/>
      <c r="OJ31" s="376"/>
      <c r="OK31" s="376"/>
      <c r="OL31" s="376"/>
      <c r="OM31" s="376"/>
      <c r="ON31" s="376"/>
      <c r="OO31" s="376"/>
      <c r="OP31" s="376"/>
      <c r="OQ31" s="376"/>
      <c r="OR31" s="376"/>
      <c r="OS31" s="376"/>
      <c r="OT31" s="376"/>
      <c r="OU31" s="376"/>
      <c r="OV31" s="376"/>
      <c r="OW31" s="376"/>
      <c r="OX31" s="376"/>
      <c r="OY31" s="376"/>
      <c r="OZ31" s="376"/>
      <c r="PA31" s="376"/>
      <c r="PB31" s="376"/>
      <c r="PC31" s="376"/>
      <c r="PD31" s="376"/>
      <c r="PE31" s="376"/>
      <c r="PF31" s="376"/>
      <c r="PG31" s="376"/>
      <c r="PH31" s="376"/>
      <c r="PI31" s="376"/>
      <c r="PJ31" s="376"/>
      <c r="PK31" s="376"/>
      <c r="PL31" s="376"/>
      <c r="PM31" s="376"/>
      <c r="PN31" s="376"/>
      <c r="PO31" s="376"/>
      <c r="PP31" s="376"/>
      <c r="PQ31" s="376"/>
      <c r="PR31" s="376"/>
      <c r="PS31" s="376"/>
      <c r="PT31" s="376"/>
      <c r="PU31" s="376"/>
      <c r="PV31" s="376"/>
      <c r="PW31" s="376"/>
      <c r="PX31" s="376"/>
      <c r="PY31" s="376"/>
      <c r="PZ31" s="376"/>
      <c r="QA31" s="376"/>
      <c r="QB31" s="376"/>
      <c r="QC31" s="376"/>
      <c r="QD31" s="376"/>
      <c r="QE31" s="376"/>
      <c r="QF31" s="376"/>
      <c r="QG31" s="376"/>
      <c r="QH31" s="376"/>
      <c r="QI31" s="376"/>
      <c r="QJ31" s="376"/>
      <c r="QK31" s="376"/>
      <c r="QL31" s="376"/>
      <c r="QM31" s="376"/>
      <c r="QN31" s="376"/>
      <c r="QO31" s="376"/>
      <c r="QP31" s="376"/>
      <c r="QQ31" s="376"/>
      <c r="QR31" s="376"/>
      <c r="QS31" s="376"/>
      <c r="QT31" s="376"/>
      <c r="QU31" s="376"/>
      <c r="QV31" s="376"/>
      <c r="QW31" s="376"/>
      <c r="QX31" s="376"/>
      <c r="QY31" s="376"/>
      <c r="QZ31" s="376"/>
      <c r="RA31" s="376"/>
      <c r="RB31" s="376"/>
      <c r="RC31" s="376"/>
      <c r="RD31" s="376"/>
      <c r="RE31" s="376"/>
      <c r="RF31" s="376"/>
      <c r="RG31" s="376"/>
      <c r="RH31" s="376"/>
      <c r="RI31" s="376"/>
      <c r="RJ31" s="376"/>
      <c r="RK31" s="376"/>
      <c r="RL31" s="376"/>
      <c r="RM31" s="376"/>
      <c r="RN31" s="376"/>
      <c r="RO31" s="376"/>
      <c r="RP31" s="376"/>
      <c r="RQ31" s="376"/>
      <c r="RR31" s="376"/>
      <c r="RS31" s="376"/>
      <c r="RT31" s="376"/>
      <c r="RU31" s="376"/>
      <c r="RV31" s="376"/>
      <c r="RW31" s="376"/>
      <c r="RX31" s="376"/>
      <c r="RY31" s="376"/>
      <c r="RZ31" s="376"/>
      <c r="SA31" s="376"/>
      <c r="SB31" s="376"/>
      <c r="SC31" s="376"/>
      <c r="SD31" s="376"/>
      <c r="SE31" s="376"/>
      <c r="SF31" s="376"/>
      <c r="SG31" s="376"/>
      <c r="SH31" s="376"/>
      <c r="SI31" s="376"/>
      <c r="SJ31" s="376"/>
      <c r="SK31" s="376"/>
      <c r="SL31" s="376"/>
      <c r="SM31" s="376"/>
      <c r="SN31" s="376"/>
      <c r="SO31" s="376"/>
      <c r="SP31" s="376"/>
      <c r="SQ31" s="376"/>
      <c r="SR31" s="376"/>
      <c r="SS31" s="376"/>
      <c r="ST31" s="376"/>
      <c r="SU31" s="376"/>
      <c r="SV31" s="376"/>
      <c r="SW31" s="376"/>
      <c r="SX31" s="376"/>
      <c r="SY31" s="376"/>
      <c r="SZ31" s="376"/>
      <c r="TA31" s="376"/>
      <c r="TB31" s="376"/>
      <c r="TC31" s="376"/>
      <c r="TD31" s="376"/>
      <c r="TE31" s="376"/>
      <c r="TF31" s="376"/>
      <c r="TG31" s="376"/>
      <c r="TH31" s="376"/>
      <c r="TI31" s="376"/>
      <c r="TJ31" s="376"/>
      <c r="TK31" s="376"/>
      <c r="TL31" s="376"/>
      <c r="TM31" s="376"/>
      <c r="TN31" s="376"/>
      <c r="TO31" s="376"/>
      <c r="TP31" s="376"/>
      <c r="TQ31" s="376"/>
      <c r="TR31" s="376"/>
      <c r="TS31" s="376"/>
      <c r="TT31" s="376"/>
      <c r="TU31" s="376"/>
      <c r="TV31" s="376"/>
      <c r="TW31" s="376"/>
      <c r="TX31" s="376"/>
      <c r="TY31" s="376"/>
      <c r="TZ31" s="376"/>
      <c r="UA31" s="376"/>
      <c r="UB31" s="376"/>
      <c r="UC31" s="376"/>
      <c r="UD31" s="376"/>
      <c r="UE31" s="376"/>
      <c r="UF31" s="376"/>
      <c r="UG31" s="376"/>
      <c r="UH31" s="376"/>
      <c r="UI31" s="376"/>
      <c r="UJ31" s="376"/>
      <c r="UK31" s="376"/>
      <c r="UL31" s="376"/>
      <c r="UM31" s="376"/>
      <c r="UN31" s="376"/>
      <c r="UO31" s="376"/>
      <c r="UP31" s="376"/>
      <c r="UQ31" s="376"/>
      <c r="UR31" s="376"/>
      <c r="US31" s="376"/>
      <c r="UT31" s="376"/>
      <c r="UU31" s="376"/>
      <c r="UV31" s="376"/>
      <c r="UW31" s="376"/>
      <c r="UX31" s="376"/>
      <c r="UY31" s="376"/>
      <c r="UZ31" s="376"/>
      <c r="VA31" s="376"/>
      <c r="VB31" s="376"/>
      <c r="VC31" s="376"/>
      <c r="VD31" s="376"/>
      <c r="VE31" s="376"/>
      <c r="VF31" s="376"/>
      <c r="VG31" s="376"/>
      <c r="VH31" s="376"/>
      <c r="VI31" s="376"/>
      <c r="VJ31" s="376"/>
      <c r="VK31" s="376"/>
      <c r="VL31" s="376"/>
      <c r="VM31" s="376"/>
      <c r="VN31" s="376"/>
      <c r="VO31" s="376"/>
      <c r="VP31" s="376"/>
      <c r="VQ31" s="376"/>
      <c r="VR31" s="376"/>
      <c r="VS31" s="376"/>
      <c r="VT31" s="376"/>
      <c r="VU31" s="376"/>
      <c r="VV31" s="376"/>
      <c r="VW31" s="376"/>
      <c r="VX31" s="376"/>
      <c r="VY31" s="376"/>
      <c r="VZ31" s="376"/>
      <c r="WA31" s="376"/>
      <c r="WB31" s="376"/>
      <c r="WC31" s="376"/>
      <c r="WD31" s="376"/>
      <c r="WE31" s="376"/>
      <c r="WF31" s="376"/>
      <c r="WG31" s="376"/>
      <c r="WH31" s="376"/>
      <c r="WI31" s="376"/>
      <c r="WJ31" s="376"/>
      <c r="WK31" s="376"/>
      <c r="WL31" s="376"/>
      <c r="WM31" s="376"/>
      <c r="WN31" s="376"/>
      <c r="WO31" s="376"/>
      <c r="WP31" s="376"/>
      <c r="WQ31" s="376"/>
      <c r="WR31" s="376"/>
      <c r="WS31" s="376"/>
      <c r="WT31" s="376"/>
      <c r="WU31" s="376"/>
      <c r="WV31" s="376"/>
      <c r="WW31" s="376"/>
      <c r="WX31" s="376"/>
      <c r="WY31" s="376"/>
      <c r="WZ31" s="376"/>
      <c r="XA31" s="376"/>
      <c r="XB31" s="376"/>
      <c r="XC31" s="376"/>
      <c r="XD31" s="376"/>
      <c r="XE31" s="376"/>
      <c r="XF31" s="376"/>
      <c r="XG31" s="376"/>
      <c r="XH31" s="376"/>
      <c r="XI31" s="376"/>
      <c r="XJ31" s="376"/>
      <c r="XK31" s="376"/>
      <c r="XL31" s="376"/>
      <c r="XM31" s="376"/>
      <c r="XN31" s="376"/>
      <c r="XO31" s="376"/>
      <c r="XP31" s="376"/>
      <c r="XQ31" s="376"/>
      <c r="XR31" s="376"/>
      <c r="XS31" s="376"/>
      <c r="XT31" s="376"/>
      <c r="XU31" s="376"/>
      <c r="XV31" s="376"/>
      <c r="XW31" s="376"/>
      <c r="XX31" s="376"/>
      <c r="XY31" s="376"/>
      <c r="XZ31" s="376"/>
      <c r="YA31" s="376"/>
      <c r="YB31" s="376"/>
      <c r="YC31" s="376"/>
      <c r="YD31" s="376"/>
      <c r="YE31" s="376"/>
      <c r="YF31" s="376"/>
      <c r="YG31" s="376"/>
      <c r="YH31" s="376"/>
      <c r="YI31" s="376"/>
      <c r="YJ31" s="376"/>
      <c r="YK31" s="376"/>
      <c r="YL31" s="376"/>
      <c r="YM31" s="376"/>
      <c r="YN31" s="376"/>
      <c r="YO31" s="376"/>
      <c r="YP31" s="376"/>
      <c r="YQ31" s="376"/>
      <c r="YR31" s="376"/>
      <c r="YS31" s="376"/>
      <c r="YT31" s="376"/>
      <c r="YU31" s="376"/>
      <c r="YV31" s="376"/>
      <c r="YW31" s="376"/>
      <c r="YX31" s="376"/>
      <c r="YY31" s="376"/>
      <c r="YZ31" s="376"/>
      <c r="ZA31" s="376"/>
      <c r="ZB31" s="376"/>
      <c r="ZC31" s="376"/>
      <c r="ZD31" s="376"/>
      <c r="ZE31" s="376"/>
      <c r="ZF31" s="376"/>
      <c r="ZG31" s="376"/>
      <c r="ZH31" s="376"/>
      <c r="ZI31" s="376"/>
      <c r="ZJ31" s="376"/>
      <c r="ZK31" s="376"/>
      <c r="ZL31" s="376"/>
      <c r="ZM31" s="376"/>
      <c r="ZN31" s="376"/>
      <c r="ZO31" s="376"/>
      <c r="ZP31" s="376"/>
      <c r="ZQ31" s="376"/>
      <c r="ZR31" s="376"/>
      <c r="ZS31" s="376"/>
      <c r="ZT31" s="376"/>
      <c r="ZU31" s="376"/>
      <c r="ZV31" s="376"/>
      <c r="ZW31" s="376"/>
      <c r="ZX31" s="376"/>
      <c r="ZY31" s="376"/>
      <c r="ZZ31" s="376"/>
      <c r="AAA31" s="376"/>
      <c r="AAB31" s="376"/>
      <c r="AAC31" s="376"/>
      <c r="AAD31" s="376"/>
      <c r="AAE31" s="376"/>
      <c r="AAF31" s="376"/>
      <c r="AAG31" s="376"/>
      <c r="AAH31" s="376"/>
      <c r="AAI31" s="376"/>
      <c r="AAJ31" s="376"/>
      <c r="AAK31" s="376"/>
      <c r="AAL31" s="376"/>
      <c r="AAM31" s="376"/>
      <c r="AAN31" s="376"/>
      <c r="AAO31" s="376"/>
      <c r="AAP31" s="376"/>
      <c r="AAQ31" s="376"/>
      <c r="AAR31" s="376"/>
      <c r="AAS31" s="376"/>
      <c r="AAT31" s="376"/>
      <c r="AAU31" s="376"/>
      <c r="AAV31" s="376"/>
      <c r="AAW31" s="376"/>
      <c r="AAX31" s="376"/>
      <c r="AAY31" s="376"/>
      <c r="AAZ31" s="376"/>
      <c r="ABA31" s="376"/>
      <c r="ABB31" s="376"/>
      <c r="ABC31" s="376"/>
      <c r="ABD31" s="376"/>
      <c r="ABE31" s="376"/>
      <c r="ABF31" s="376"/>
      <c r="ABG31" s="376"/>
      <c r="ABH31" s="376"/>
      <c r="ABI31" s="376"/>
      <c r="ABJ31" s="376"/>
      <c r="ABK31" s="376"/>
      <c r="ABL31" s="376"/>
      <c r="ABM31" s="376"/>
      <c r="ABN31" s="376"/>
      <c r="ABO31" s="376"/>
      <c r="ABP31" s="376"/>
      <c r="ABQ31" s="376"/>
      <c r="ABR31" s="376"/>
      <c r="ABS31" s="376"/>
      <c r="ABT31" s="376"/>
      <c r="ABU31" s="376"/>
      <c r="ABV31" s="376"/>
      <c r="ABW31" s="376"/>
      <c r="ABX31" s="376"/>
      <c r="ABY31" s="376"/>
      <c r="ABZ31" s="376"/>
      <c r="ACA31" s="376"/>
      <c r="ACB31" s="376"/>
      <c r="ACC31" s="376"/>
      <c r="ACD31" s="376"/>
      <c r="ACE31" s="376"/>
      <c r="ACF31" s="376"/>
      <c r="ACG31" s="376"/>
      <c r="ACH31" s="376"/>
      <c r="ACI31" s="376"/>
      <c r="ACJ31" s="376"/>
      <c r="ACK31" s="376"/>
      <c r="ACL31" s="376"/>
      <c r="ACM31" s="376"/>
      <c r="ACN31" s="376"/>
      <c r="ACO31" s="376"/>
      <c r="ACP31" s="376"/>
      <c r="ACQ31" s="376"/>
      <c r="ACR31" s="376"/>
      <c r="ACS31" s="376"/>
      <c r="ACT31" s="376"/>
      <c r="ACU31" s="376"/>
      <c r="ACV31" s="376"/>
      <c r="ACW31" s="376"/>
      <c r="ACX31" s="376"/>
      <c r="ACY31" s="376"/>
      <c r="ACZ31" s="376"/>
      <c r="ADA31" s="376"/>
      <c r="ADB31" s="376"/>
      <c r="ADC31" s="376"/>
      <c r="ADD31" s="376"/>
      <c r="ADE31" s="376"/>
      <c r="ADF31" s="376"/>
      <c r="ADG31" s="376"/>
      <c r="ADH31" s="376"/>
      <c r="ADI31" s="376"/>
      <c r="ADJ31" s="376"/>
      <c r="ADK31" s="376"/>
      <c r="ADL31" s="376"/>
      <c r="ADM31" s="376"/>
      <c r="ADN31" s="376"/>
      <c r="ADO31" s="376"/>
      <c r="ADP31" s="376"/>
      <c r="ADQ31" s="376"/>
      <c r="ADR31" s="376"/>
      <c r="ADS31" s="376"/>
      <c r="ADT31" s="376"/>
      <c r="ADU31" s="376"/>
      <c r="ADV31" s="376"/>
      <c r="ADW31" s="376"/>
      <c r="ADX31" s="376"/>
      <c r="ADY31" s="376"/>
      <c r="ADZ31" s="376"/>
      <c r="AEA31" s="376"/>
      <c r="AEB31" s="376"/>
      <c r="AEC31" s="376"/>
      <c r="AED31" s="376"/>
      <c r="AEE31" s="376"/>
      <c r="AEF31" s="376"/>
      <c r="AEG31" s="376"/>
      <c r="AEH31" s="376"/>
      <c r="AEI31" s="376"/>
      <c r="AEJ31" s="376"/>
      <c r="AEK31" s="376"/>
      <c r="AEL31" s="376"/>
      <c r="AEM31" s="376"/>
      <c r="AEN31" s="376"/>
      <c r="AEO31" s="376"/>
      <c r="AEP31" s="376"/>
      <c r="AEQ31" s="376"/>
      <c r="AER31" s="376"/>
      <c r="AES31" s="376"/>
      <c r="AET31" s="376"/>
      <c r="AEU31" s="376"/>
      <c r="AEV31" s="376"/>
      <c r="AEW31" s="376"/>
      <c r="AEX31" s="376"/>
      <c r="AEY31" s="376"/>
      <c r="AEZ31" s="376"/>
      <c r="AFA31" s="376"/>
      <c r="AFB31" s="376"/>
      <c r="AFC31" s="376"/>
      <c r="AFD31" s="376"/>
      <c r="AFE31" s="376"/>
      <c r="AFF31" s="376"/>
      <c r="AFG31" s="376"/>
      <c r="AFH31" s="376"/>
      <c r="AFI31" s="376"/>
      <c r="AFJ31" s="376"/>
      <c r="AFK31" s="376"/>
      <c r="AFL31" s="376"/>
      <c r="AFM31" s="376"/>
      <c r="AFN31" s="376"/>
      <c r="AFO31" s="376"/>
      <c r="AFP31" s="376"/>
      <c r="AFQ31" s="376"/>
      <c r="AFR31" s="376"/>
      <c r="AFS31" s="376"/>
      <c r="AFT31" s="376"/>
      <c r="AFU31" s="376"/>
      <c r="AFV31" s="376"/>
      <c r="AFW31" s="376"/>
      <c r="AFX31" s="376"/>
      <c r="AFY31" s="376"/>
      <c r="AFZ31" s="376"/>
      <c r="AGA31" s="376"/>
      <c r="AGB31" s="376"/>
      <c r="AGC31" s="376"/>
      <c r="AGD31" s="376"/>
      <c r="AGE31" s="376"/>
      <c r="AGF31" s="376"/>
      <c r="AGG31" s="376"/>
      <c r="AGH31" s="376"/>
      <c r="AGI31" s="376"/>
      <c r="AGJ31" s="376"/>
      <c r="AGK31" s="376"/>
      <c r="AGL31" s="376"/>
      <c r="AGM31" s="376"/>
      <c r="AGN31" s="376"/>
      <c r="AGO31" s="376"/>
      <c r="AGP31" s="376"/>
      <c r="AGQ31" s="376"/>
      <c r="AGR31" s="376"/>
      <c r="AGS31" s="376"/>
      <c r="AGT31" s="376"/>
      <c r="AGU31" s="376"/>
      <c r="AGV31" s="376"/>
      <c r="AGW31" s="376"/>
      <c r="AGX31" s="376"/>
      <c r="AGY31" s="376"/>
      <c r="AGZ31" s="376"/>
      <c r="AHA31" s="376"/>
      <c r="AHB31" s="376"/>
      <c r="AHC31" s="376"/>
      <c r="AHD31" s="376"/>
      <c r="AHE31" s="376"/>
      <c r="AHF31" s="376"/>
      <c r="AHG31" s="376"/>
      <c r="AHH31" s="376"/>
      <c r="AHI31" s="376"/>
      <c r="AHJ31" s="376"/>
      <c r="AHK31" s="376"/>
      <c r="AHL31" s="376"/>
      <c r="AHM31" s="376"/>
      <c r="AHN31" s="376"/>
      <c r="AHO31" s="376"/>
      <c r="AHP31" s="376"/>
      <c r="AHQ31" s="376"/>
      <c r="AHR31" s="376"/>
      <c r="AHS31" s="376"/>
      <c r="AHT31" s="376"/>
      <c r="AHU31" s="376"/>
      <c r="AHV31" s="376"/>
      <c r="AHW31" s="376"/>
      <c r="AHX31" s="376"/>
      <c r="AHY31" s="376"/>
      <c r="AHZ31" s="376"/>
      <c r="AIA31" s="376"/>
      <c r="AIB31" s="376"/>
      <c r="AIC31" s="376"/>
      <c r="AID31" s="376"/>
      <c r="AIE31" s="376"/>
      <c r="AIF31" s="376"/>
      <c r="AIG31" s="376"/>
      <c r="AIH31" s="376"/>
      <c r="AII31" s="376"/>
      <c r="AIJ31" s="376"/>
      <c r="AIK31" s="376"/>
      <c r="AIL31" s="376"/>
      <c r="AIM31" s="376"/>
      <c r="AIN31" s="376"/>
      <c r="AIO31" s="376"/>
      <c r="AIP31" s="376"/>
      <c r="AIQ31" s="376"/>
      <c r="AIR31" s="376"/>
      <c r="AIS31" s="376"/>
      <c r="AIT31" s="376"/>
      <c r="AIU31" s="376"/>
      <c r="AIV31" s="376"/>
      <c r="AIW31" s="376"/>
      <c r="AIX31" s="376"/>
      <c r="AIY31" s="376"/>
      <c r="AIZ31" s="376"/>
      <c r="AJA31" s="376"/>
      <c r="AJB31" s="376"/>
      <c r="AJC31" s="376"/>
      <c r="AJD31" s="376"/>
      <c r="AJE31" s="376"/>
      <c r="AJF31" s="376"/>
      <c r="AJG31" s="376"/>
      <c r="AJH31" s="376"/>
      <c r="AJI31" s="376"/>
      <c r="AJJ31" s="376"/>
      <c r="AJK31" s="376"/>
      <c r="AJL31" s="376"/>
      <c r="AJM31" s="376"/>
      <c r="AJN31" s="376"/>
      <c r="AJO31" s="376"/>
      <c r="AJP31" s="376"/>
      <c r="AJQ31" s="376"/>
      <c r="AJR31" s="376"/>
      <c r="AJS31" s="376"/>
      <c r="AJT31" s="376"/>
      <c r="AJU31" s="376"/>
      <c r="AJV31" s="376"/>
      <c r="AJW31" s="376"/>
      <c r="AJX31" s="376"/>
      <c r="AJY31" s="376"/>
      <c r="AJZ31" s="376"/>
      <c r="AKA31" s="376"/>
      <c r="AKB31" s="376"/>
      <c r="AKC31" s="376"/>
      <c r="AKD31" s="376"/>
      <c r="AKE31" s="376"/>
      <c r="AKF31" s="376"/>
      <c r="AKG31" s="376"/>
      <c r="AKH31" s="376"/>
      <c r="AKI31" s="376"/>
      <c r="AKJ31" s="376"/>
      <c r="AKK31" s="376"/>
      <c r="AKL31" s="376"/>
      <c r="AKM31" s="376"/>
      <c r="AKN31" s="376"/>
      <c r="AKO31" s="376"/>
      <c r="AKP31" s="376"/>
      <c r="AKQ31" s="376"/>
      <c r="AKR31" s="376"/>
      <c r="AKS31" s="376"/>
      <c r="AKT31" s="376"/>
      <c r="AKU31" s="376"/>
      <c r="AKV31" s="376"/>
      <c r="AKW31" s="376"/>
      <c r="AKX31" s="376"/>
      <c r="AKY31" s="376"/>
      <c r="AKZ31" s="376"/>
      <c r="ALA31" s="376"/>
      <c r="ALB31" s="376"/>
      <c r="ALC31" s="376"/>
      <c r="ALD31" s="376"/>
      <c r="ALE31" s="376"/>
      <c r="ALF31" s="376"/>
      <c r="ALG31" s="376"/>
      <c r="ALH31" s="376"/>
      <c r="ALI31" s="376"/>
      <c r="ALJ31" s="376"/>
      <c r="ALK31" s="376"/>
      <c r="ALL31" s="376"/>
      <c r="ALM31" s="376"/>
      <c r="ALN31" s="376"/>
      <c r="ALO31" s="376"/>
      <c r="ALP31" s="376"/>
      <c r="ALQ31" s="376"/>
      <c r="ALR31" s="376"/>
      <c r="ALS31" s="376"/>
      <c r="ALT31" s="376"/>
      <c r="ALU31" s="376"/>
      <c r="ALV31" s="376"/>
      <c r="ALW31" s="376"/>
      <c r="ALX31" s="376"/>
      <c r="ALY31" s="376"/>
      <c r="ALZ31" s="376"/>
      <c r="AMA31" s="376"/>
      <c r="AMB31" s="376"/>
      <c r="AMC31" s="376"/>
      <c r="AMD31" s="376"/>
      <c r="AME31" s="376"/>
      <c r="AMF31" s="376"/>
      <c r="AMG31" s="376"/>
      <c r="AMH31" s="376"/>
      <c r="AMI31" s="376"/>
      <c r="AMJ31" s="376"/>
      <c r="AMK31" s="376"/>
      <c r="AML31" s="376"/>
      <c r="AMM31" s="376"/>
      <c r="AMN31" s="376"/>
      <c r="AMO31" s="376"/>
      <c r="AMP31" s="376"/>
      <c r="AMQ31" s="376"/>
      <c r="AMR31" s="376"/>
      <c r="AMS31" s="376"/>
      <c r="AMT31" s="376"/>
      <c r="AMU31" s="376"/>
      <c r="AMV31" s="376"/>
      <c r="AMW31" s="376"/>
      <c r="AMX31" s="376"/>
      <c r="AMY31" s="376"/>
      <c r="AMZ31" s="376"/>
      <c r="ANA31" s="376"/>
      <c r="ANB31" s="376"/>
      <c r="ANC31" s="376"/>
      <c r="AND31" s="376"/>
      <c r="ANE31" s="376"/>
      <c r="ANF31" s="376"/>
      <c r="ANG31" s="376"/>
      <c r="ANH31" s="376"/>
      <c r="ANI31" s="376"/>
      <c r="ANJ31" s="376"/>
      <c r="ANK31" s="376"/>
      <c r="ANL31" s="376"/>
      <c r="ANM31" s="376"/>
      <c r="ANN31" s="376"/>
      <c r="ANO31" s="376"/>
      <c r="ANP31" s="376"/>
      <c r="ANQ31" s="376"/>
      <c r="ANR31" s="376"/>
      <c r="ANS31" s="376"/>
      <c r="ANT31" s="376"/>
      <c r="ANU31" s="376"/>
      <c r="ANV31" s="376"/>
      <c r="ANW31" s="376"/>
      <c r="ANX31" s="376"/>
      <c r="ANY31" s="376"/>
      <c r="ANZ31" s="376"/>
      <c r="AOA31" s="376"/>
      <c r="AOB31" s="376"/>
      <c r="AOC31" s="376"/>
      <c r="AOD31" s="376"/>
      <c r="AOE31" s="376"/>
      <c r="AOF31" s="376"/>
      <c r="AOG31" s="376"/>
      <c r="AOH31" s="376"/>
      <c r="AOI31" s="376"/>
      <c r="AOJ31" s="376"/>
      <c r="AOK31" s="376"/>
      <c r="AOL31" s="376"/>
      <c r="AOM31" s="376"/>
      <c r="AON31" s="376"/>
      <c r="AOO31" s="376"/>
      <c r="AOP31" s="376"/>
      <c r="AOQ31" s="376"/>
      <c r="AOR31" s="376"/>
      <c r="AOS31" s="376"/>
      <c r="AOT31" s="376"/>
      <c r="AOU31" s="376"/>
      <c r="AOV31" s="376"/>
      <c r="AOW31" s="376"/>
      <c r="AOX31" s="376"/>
      <c r="AOY31" s="376"/>
      <c r="AOZ31" s="376"/>
      <c r="APA31" s="376"/>
      <c r="APB31" s="376"/>
      <c r="APC31" s="376"/>
      <c r="APD31" s="376"/>
      <c r="APE31" s="376"/>
      <c r="APF31" s="376"/>
      <c r="APG31" s="376"/>
      <c r="APH31" s="376"/>
      <c r="API31" s="376"/>
      <c r="APJ31" s="376"/>
      <c r="APK31" s="376"/>
      <c r="APL31" s="376"/>
      <c r="APM31" s="376"/>
      <c r="APN31" s="376"/>
      <c r="APO31" s="376"/>
      <c r="APP31" s="376"/>
      <c r="APQ31" s="376"/>
      <c r="APR31" s="376"/>
      <c r="APS31" s="376"/>
      <c r="APT31" s="376"/>
      <c r="APU31" s="376"/>
      <c r="APV31" s="376"/>
      <c r="APW31" s="376"/>
      <c r="APX31" s="376"/>
      <c r="APY31" s="376"/>
      <c r="APZ31" s="376"/>
      <c r="AQA31" s="376"/>
      <c r="AQB31" s="376"/>
      <c r="AQC31" s="376"/>
      <c r="AQD31" s="376"/>
      <c r="AQE31" s="376"/>
      <c r="AQF31" s="376"/>
      <c r="AQG31" s="376"/>
      <c r="AQH31" s="376"/>
      <c r="AQI31" s="376"/>
      <c r="AQJ31" s="376"/>
      <c r="AQK31" s="376"/>
      <c r="AQL31" s="376"/>
      <c r="AQM31" s="376"/>
      <c r="AQN31" s="376"/>
      <c r="AQO31" s="376"/>
      <c r="AQP31" s="376"/>
      <c r="AQQ31" s="376"/>
      <c r="AQR31" s="376"/>
      <c r="AQS31" s="376"/>
      <c r="AQT31" s="376"/>
      <c r="AQU31" s="376"/>
      <c r="AQV31" s="376"/>
      <c r="AQW31" s="376"/>
      <c r="AQX31" s="376"/>
      <c r="AQY31" s="376"/>
      <c r="AQZ31" s="376"/>
      <c r="ARA31" s="376"/>
      <c r="ARB31" s="376"/>
      <c r="ARC31" s="376"/>
      <c r="ARD31" s="376"/>
      <c r="ARE31" s="376"/>
      <c r="ARF31" s="376"/>
      <c r="ARG31" s="376"/>
      <c r="ARH31" s="376"/>
      <c r="ARI31" s="376"/>
      <c r="ARJ31" s="376"/>
      <c r="ARK31" s="376"/>
      <c r="ARL31" s="376"/>
      <c r="ARM31" s="376"/>
      <c r="ARN31" s="376"/>
      <c r="ARO31" s="376"/>
      <c r="ARP31" s="376"/>
      <c r="ARQ31" s="376"/>
      <c r="ARR31" s="376"/>
      <c r="ARS31" s="376"/>
      <c r="ART31" s="376"/>
      <c r="ARU31" s="376"/>
      <c r="ARV31" s="376"/>
      <c r="ARW31" s="376"/>
      <c r="ARX31" s="376"/>
      <c r="ARY31" s="376"/>
      <c r="ARZ31" s="376"/>
      <c r="ASA31" s="376"/>
      <c r="ASB31" s="376"/>
      <c r="ASC31" s="376"/>
      <c r="ASD31" s="376"/>
      <c r="ASE31" s="376"/>
      <c r="ASF31" s="376"/>
      <c r="ASG31" s="376"/>
      <c r="ASH31" s="376"/>
      <c r="ASI31" s="376"/>
      <c r="ASJ31" s="376"/>
      <c r="ASK31" s="376"/>
      <c r="ASL31" s="376"/>
      <c r="ASM31" s="376"/>
      <c r="ASN31" s="376"/>
      <c r="ASO31" s="376"/>
      <c r="ASP31" s="376"/>
      <c r="ASQ31" s="376"/>
      <c r="ASR31" s="376"/>
      <c r="ASS31" s="376"/>
      <c r="AST31" s="376"/>
      <c r="ASU31" s="376"/>
      <c r="ASV31" s="376"/>
      <c r="ASW31" s="376"/>
      <c r="ASX31" s="376"/>
      <c r="ASY31" s="376"/>
      <c r="ASZ31" s="376"/>
      <c r="ATA31" s="376"/>
      <c r="ATB31" s="376"/>
      <c r="ATC31" s="376"/>
      <c r="ATD31" s="376"/>
      <c r="ATE31" s="376"/>
      <c r="ATF31" s="376"/>
      <c r="ATG31" s="376"/>
      <c r="ATH31" s="376"/>
      <c r="ATI31" s="376"/>
      <c r="ATJ31" s="376"/>
      <c r="ATK31" s="376"/>
      <c r="ATL31" s="376"/>
      <c r="ATM31" s="376"/>
      <c r="ATN31" s="376"/>
      <c r="ATO31" s="376"/>
      <c r="ATP31" s="376"/>
      <c r="ATQ31" s="376"/>
      <c r="ATR31" s="376"/>
      <c r="ATS31" s="376"/>
      <c r="ATT31" s="376"/>
      <c r="ATU31" s="376"/>
      <c r="ATV31" s="376"/>
      <c r="ATW31" s="376"/>
      <c r="ATX31" s="376"/>
      <c r="ATY31" s="376"/>
      <c r="ATZ31" s="376"/>
      <c r="AUA31" s="376"/>
      <c r="AUB31" s="376"/>
      <c r="AUC31" s="376"/>
      <c r="AUD31" s="376"/>
      <c r="AUE31" s="376"/>
      <c r="AUF31" s="376"/>
      <c r="AUG31" s="376"/>
      <c r="AUH31" s="376"/>
      <c r="AUI31" s="376"/>
      <c r="AUJ31" s="376"/>
      <c r="AUK31" s="376"/>
      <c r="AUL31" s="376"/>
      <c r="AUM31" s="376"/>
      <c r="AUN31" s="376"/>
      <c r="AUO31" s="376"/>
      <c r="AUP31" s="376"/>
      <c r="AUQ31" s="376"/>
      <c r="AUR31" s="376"/>
      <c r="AUS31" s="376"/>
      <c r="AUT31" s="376"/>
      <c r="AUU31" s="376"/>
      <c r="AUV31" s="376"/>
      <c r="AUW31" s="376"/>
      <c r="AUX31" s="376"/>
      <c r="AUY31" s="376"/>
      <c r="AUZ31" s="376"/>
      <c r="AVA31" s="376"/>
      <c r="AVB31" s="376"/>
      <c r="AVC31" s="376"/>
      <c r="AVD31" s="376"/>
      <c r="AVE31" s="376"/>
      <c r="AVF31" s="376"/>
      <c r="AVG31" s="376"/>
      <c r="AVH31" s="376"/>
      <c r="AVI31" s="376"/>
      <c r="AVJ31" s="376"/>
      <c r="AVK31" s="376"/>
      <c r="AVL31" s="376"/>
      <c r="AVM31" s="376"/>
      <c r="AVN31" s="376"/>
      <c r="AVO31" s="376"/>
      <c r="AVP31" s="376"/>
      <c r="AVQ31" s="376"/>
      <c r="AVR31" s="376"/>
      <c r="AVS31" s="376"/>
      <c r="AVT31" s="376"/>
      <c r="AVU31" s="376"/>
      <c r="AVV31" s="376"/>
      <c r="AVW31" s="376"/>
      <c r="AVX31" s="376"/>
      <c r="AVY31" s="376"/>
      <c r="AVZ31" s="376"/>
      <c r="AWA31" s="376"/>
      <c r="AWB31" s="376"/>
      <c r="AWC31" s="376"/>
      <c r="AWD31" s="376"/>
      <c r="AWE31" s="376"/>
      <c r="AWF31" s="376"/>
      <c r="AWG31" s="376"/>
      <c r="AWH31" s="376"/>
      <c r="AWI31" s="376"/>
      <c r="AWJ31" s="376"/>
      <c r="AWK31" s="376"/>
      <c r="AWL31" s="376"/>
      <c r="AWM31" s="376"/>
      <c r="AWN31" s="376"/>
      <c r="AWO31" s="376"/>
      <c r="AWP31" s="376"/>
      <c r="AWQ31" s="376"/>
      <c r="AWR31" s="376"/>
      <c r="AWS31" s="376"/>
      <c r="AWT31" s="376"/>
      <c r="AWU31" s="376"/>
      <c r="AWV31" s="376"/>
      <c r="AWW31" s="376"/>
      <c r="AWX31" s="376"/>
      <c r="AWY31" s="376"/>
      <c r="AWZ31" s="376"/>
      <c r="AXA31" s="376"/>
      <c r="AXB31" s="376"/>
      <c r="AXC31" s="376"/>
      <c r="AXD31" s="376"/>
      <c r="AXE31" s="376"/>
      <c r="AXF31" s="376"/>
      <c r="AXG31" s="376"/>
      <c r="AXH31" s="376"/>
      <c r="AXI31" s="376"/>
      <c r="AXJ31" s="376"/>
      <c r="AXK31" s="376"/>
      <c r="AXL31" s="376"/>
      <c r="AXM31" s="376"/>
      <c r="AXN31" s="376"/>
      <c r="AXO31" s="376"/>
      <c r="AXP31" s="376"/>
      <c r="AXQ31" s="376"/>
      <c r="AXR31" s="376"/>
      <c r="AXS31" s="376"/>
      <c r="AXT31" s="376"/>
      <c r="AXU31" s="376"/>
      <c r="AXV31" s="376"/>
      <c r="AXW31" s="376"/>
      <c r="AXX31" s="376"/>
      <c r="AXY31" s="376"/>
      <c r="AXZ31" s="376"/>
      <c r="AYA31" s="376"/>
      <c r="AYB31" s="376"/>
      <c r="AYC31" s="376"/>
      <c r="AYD31" s="376"/>
      <c r="AYE31" s="376"/>
      <c r="AYF31" s="376"/>
      <c r="AYG31" s="376"/>
      <c r="AYH31" s="376"/>
      <c r="AYI31" s="376"/>
      <c r="AYJ31" s="376"/>
      <c r="AYK31" s="376"/>
      <c r="AYL31" s="376"/>
      <c r="AYM31" s="376"/>
      <c r="AYN31" s="376"/>
      <c r="AYO31" s="376"/>
      <c r="AYP31" s="376"/>
      <c r="AYQ31" s="376"/>
      <c r="AYR31" s="376"/>
      <c r="AYS31" s="376"/>
      <c r="AYT31" s="376"/>
      <c r="AYU31" s="376"/>
      <c r="AYV31" s="376"/>
      <c r="AYW31" s="376"/>
      <c r="AYX31" s="376"/>
      <c r="AYY31" s="376"/>
      <c r="AYZ31" s="376"/>
      <c r="AZA31" s="376"/>
      <c r="AZB31" s="376"/>
      <c r="AZC31" s="376"/>
      <c r="AZD31" s="376"/>
      <c r="AZE31" s="376"/>
      <c r="AZF31" s="376"/>
      <c r="AZG31" s="376"/>
      <c r="AZH31" s="376"/>
      <c r="AZI31" s="376"/>
      <c r="AZJ31" s="376"/>
      <c r="AZK31" s="376"/>
      <c r="AZL31" s="376"/>
      <c r="AZM31" s="376"/>
      <c r="AZN31" s="376"/>
      <c r="AZO31" s="376"/>
      <c r="AZP31" s="376"/>
      <c r="AZQ31" s="376"/>
      <c r="AZR31" s="376"/>
      <c r="AZS31" s="376"/>
      <c r="AZT31" s="376"/>
      <c r="AZU31" s="376"/>
      <c r="AZV31" s="376"/>
      <c r="AZW31" s="376"/>
      <c r="AZX31" s="376"/>
      <c r="AZY31" s="376"/>
      <c r="AZZ31" s="376"/>
      <c r="BAA31" s="376"/>
      <c r="BAB31" s="376"/>
      <c r="BAC31" s="376"/>
      <c r="BAD31" s="376"/>
      <c r="BAE31" s="376"/>
      <c r="BAF31" s="376"/>
      <c r="BAG31" s="376"/>
      <c r="BAH31" s="376"/>
      <c r="BAI31" s="376"/>
      <c r="BAJ31" s="376"/>
      <c r="BAK31" s="376"/>
      <c r="BAL31" s="376"/>
      <c r="BAM31" s="376"/>
      <c r="BAN31" s="376"/>
      <c r="BAO31" s="376"/>
      <c r="BAP31" s="376"/>
      <c r="BAQ31" s="376"/>
      <c r="BAR31" s="376"/>
      <c r="BAS31" s="376"/>
      <c r="BAT31" s="376"/>
      <c r="BAU31" s="376"/>
      <c r="BAV31" s="376"/>
      <c r="BAW31" s="376"/>
      <c r="BAX31" s="376"/>
      <c r="BAY31" s="376"/>
      <c r="BAZ31" s="376"/>
      <c r="BBA31" s="376"/>
      <c r="BBB31" s="376"/>
      <c r="BBC31" s="376"/>
      <c r="BBD31" s="376"/>
      <c r="BBE31" s="376"/>
      <c r="BBF31" s="376"/>
      <c r="BBG31" s="376"/>
      <c r="BBH31" s="376"/>
      <c r="BBI31" s="376"/>
      <c r="BBJ31" s="376"/>
      <c r="BBK31" s="376"/>
      <c r="BBL31" s="376"/>
      <c r="BBM31" s="376"/>
      <c r="BBN31" s="376"/>
      <c r="BBO31" s="376"/>
      <c r="BBP31" s="376"/>
      <c r="BBQ31" s="376"/>
      <c r="BBR31" s="376"/>
      <c r="BBS31" s="376"/>
      <c r="BBT31" s="376"/>
      <c r="BBU31" s="376"/>
      <c r="BBV31" s="376"/>
      <c r="BBW31" s="376"/>
      <c r="BBX31" s="376"/>
      <c r="BBY31" s="376"/>
      <c r="BBZ31" s="376"/>
      <c r="BCA31" s="376"/>
      <c r="BCB31" s="376"/>
      <c r="BCC31" s="376"/>
      <c r="BCD31" s="376"/>
      <c r="BCE31" s="376"/>
      <c r="BCF31" s="376"/>
      <c r="BCG31" s="376"/>
      <c r="BCH31" s="376"/>
      <c r="BCI31" s="376"/>
      <c r="BCJ31" s="376"/>
      <c r="BCK31" s="376"/>
      <c r="BCL31" s="376"/>
      <c r="BCM31" s="376"/>
      <c r="BCN31" s="376"/>
      <c r="BCO31" s="376"/>
      <c r="BCP31" s="376"/>
      <c r="BCQ31" s="376"/>
      <c r="BCR31" s="376"/>
      <c r="BCS31" s="376"/>
      <c r="BCT31" s="376"/>
      <c r="BCU31" s="376"/>
      <c r="BCV31" s="376"/>
      <c r="BCW31" s="376"/>
      <c r="BCX31" s="376"/>
      <c r="BCY31" s="376"/>
      <c r="BCZ31" s="376"/>
      <c r="BDA31" s="376"/>
      <c r="BDB31" s="376"/>
      <c r="BDC31" s="376"/>
      <c r="BDD31" s="376"/>
      <c r="BDE31" s="376"/>
      <c r="BDF31" s="376"/>
      <c r="BDG31" s="376"/>
      <c r="BDH31" s="376"/>
      <c r="BDI31" s="376"/>
      <c r="BDJ31" s="376"/>
      <c r="BDK31" s="376"/>
      <c r="BDL31" s="376"/>
      <c r="BDM31" s="376"/>
      <c r="BDN31" s="376"/>
      <c r="BDO31" s="376"/>
      <c r="BDP31" s="376"/>
      <c r="BDQ31" s="376"/>
      <c r="BDR31" s="376"/>
      <c r="BDS31" s="376"/>
      <c r="BDT31" s="376"/>
      <c r="BDU31" s="376"/>
      <c r="BDV31" s="376"/>
      <c r="BDW31" s="376"/>
      <c r="BDX31" s="376"/>
      <c r="BDY31" s="376"/>
      <c r="BDZ31" s="376"/>
      <c r="BEA31" s="376"/>
      <c r="BEB31" s="376"/>
      <c r="BEC31" s="376"/>
      <c r="BED31" s="376"/>
      <c r="BEE31" s="376"/>
      <c r="BEF31" s="376"/>
      <c r="BEG31" s="376"/>
      <c r="BEH31" s="376"/>
      <c r="BEI31" s="376"/>
      <c r="BEJ31" s="376"/>
      <c r="BEK31" s="376"/>
      <c r="BEL31" s="376"/>
      <c r="BEM31" s="376"/>
      <c r="BEN31" s="376"/>
      <c r="BEO31" s="376"/>
      <c r="BEP31" s="376"/>
      <c r="BEQ31" s="376"/>
      <c r="BER31" s="376"/>
      <c r="BES31" s="376"/>
      <c r="BET31" s="376"/>
      <c r="BEU31" s="376"/>
      <c r="BEV31" s="376"/>
      <c r="BEW31" s="376"/>
      <c r="BEX31" s="376"/>
      <c r="BEY31" s="376"/>
      <c r="BEZ31" s="376"/>
      <c r="BFA31" s="376"/>
      <c r="BFB31" s="376"/>
      <c r="BFC31" s="376"/>
      <c r="BFD31" s="376"/>
      <c r="BFE31" s="376"/>
      <c r="BFF31" s="376"/>
      <c r="BFG31" s="376"/>
      <c r="BFH31" s="376"/>
      <c r="BFI31" s="376"/>
      <c r="BFJ31" s="376"/>
      <c r="BFK31" s="376"/>
      <c r="BFL31" s="376"/>
      <c r="BFM31" s="376"/>
      <c r="BFN31" s="376"/>
      <c r="BFO31" s="376"/>
      <c r="BFP31" s="376"/>
      <c r="BFQ31" s="376"/>
      <c r="BFR31" s="376"/>
      <c r="BFS31" s="376"/>
      <c r="BFT31" s="376"/>
      <c r="BFU31" s="376"/>
      <c r="BFV31" s="376"/>
      <c r="BFW31" s="376"/>
      <c r="BFX31" s="376"/>
      <c r="BFY31" s="376"/>
      <c r="BFZ31" s="376"/>
      <c r="BGA31" s="376"/>
      <c r="BGB31" s="376"/>
      <c r="BGC31" s="376"/>
      <c r="BGD31" s="376"/>
      <c r="BGE31" s="376"/>
      <c r="BGF31" s="376"/>
      <c r="BGG31" s="376"/>
      <c r="BGH31" s="376"/>
      <c r="BGI31" s="376"/>
      <c r="BGJ31" s="376"/>
      <c r="BGK31" s="376"/>
      <c r="BGL31" s="376"/>
      <c r="BGM31" s="376"/>
      <c r="BGN31" s="376"/>
      <c r="BGO31" s="376"/>
      <c r="BGP31" s="376"/>
      <c r="BGQ31" s="376"/>
      <c r="BGR31" s="376"/>
      <c r="BGS31" s="376"/>
      <c r="BGT31" s="376"/>
      <c r="BGU31" s="376"/>
      <c r="BGV31" s="376"/>
      <c r="BGW31" s="376"/>
      <c r="BGX31" s="376"/>
      <c r="BGY31" s="376"/>
      <c r="BGZ31" s="376"/>
      <c r="BHA31" s="376"/>
      <c r="BHB31" s="376"/>
      <c r="BHC31" s="376"/>
      <c r="BHD31" s="376"/>
      <c r="BHE31" s="376"/>
      <c r="BHF31" s="376"/>
      <c r="BHG31" s="376"/>
      <c r="BHH31" s="376"/>
      <c r="BHI31" s="376"/>
      <c r="BHJ31" s="376"/>
      <c r="BHK31" s="376"/>
      <c r="BHL31" s="376"/>
      <c r="BHM31" s="376"/>
      <c r="BHN31" s="376"/>
      <c r="BHO31" s="376"/>
      <c r="BHP31" s="376"/>
      <c r="BHQ31" s="376"/>
      <c r="BHR31" s="376"/>
      <c r="BHS31" s="376"/>
      <c r="BHT31" s="376"/>
      <c r="BHU31" s="376"/>
      <c r="BHV31" s="376"/>
      <c r="BHW31" s="376"/>
      <c r="BHX31" s="376"/>
      <c r="BHY31" s="376"/>
      <c r="BHZ31" s="376"/>
      <c r="BIA31" s="376"/>
      <c r="BIB31" s="376"/>
      <c r="BIC31" s="376"/>
      <c r="BID31" s="376"/>
      <c r="BIE31" s="376"/>
      <c r="BIF31" s="376"/>
      <c r="BIG31" s="376"/>
      <c r="BIH31" s="376"/>
      <c r="BII31" s="376"/>
      <c r="BIJ31" s="376"/>
      <c r="BIK31" s="376"/>
      <c r="BIL31" s="376"/>
      <c r="BIM31" s="376"/>
      <c r="BIN31" s="376"/>
      <c r="BIO31" s="376"/>
      <c r="BIP31" s="376"/>
      <c r="BIQ31" s="376"/>
      <c r="BIR31" s="376"/>
      <c r="BIS31" s="376"/>
      <c r="BIT31" s="376"/>
      <c r="BIU31" s="376"/>
      <c r="BIV31" s="376"/>
      <c r="BIW31" s="376"/>
      <c r="BIX31" s="376"/>
      <c r="BIY31" s="376"/>
      <c r="BIZ31" s="376"/>
      <c r="BJA31" s="376"/>
      <c r="BJB31" s="376"/>
      <c r="BJC31" s="376"/>
      <c r="BJD31" s="376"/>
      <c r="BJE31" s="376"/>
      <c r="BJF31" s="376"/>
      <c r="BJG31" s="376"/>
      <c r="BJH31" s="376"/>
      <c r="BJI31" s="376"/>
      <c r="BJJ31" s="376"/>
      <c r="BJK31" s="376"/>
      <c r="BJL31" s="376"/>
      <c r="BJM31" s="376"/>
      <c r="BJN31" s="376"/>
      <c r="BJO31" s="376"/>
      <c r="BJP31" s="376"/>
      <c r="BJQ31" s="376"/>
      <c r="BJR31" s="376"/>
      <c r="BJS31" s="376"/>
      <c r="BJT31" s="376"/>
      <c r="BJU31" s="376"/>
      <c r="BJV31" s="376"/>
      <c r="BJW31" s="376"/>
      <c r="BJX31" s="376"/>
      <c r="BJY31" s="376"/>
      <c r="BJZ31" s="376"/>
      <c r="BKA31" s="376"/>
      <c r="BKB31" s="376"/>
      <c r="BKC31" s="376"/>
      <c r="BKD31" s="376"/>
      <c r="BKE31" s="376"/>
      <c r="BKF31" s="376"/>
      <c r="BKG31" s="376"/>
      <c r="BKH31" s="376"/>
      <c r="BKI31" s="376"/>
      <c r="BKJ31" s="376"/>
      <c r="BKK31" s="376"/>
      <c r="BKL31" s="376"/>
      <c r="BKM31" s="376"/>
      <c r="BKN31" s="376"/>
      <c r="BKO31" s="376"/>
      <c r="BKP31" s="376"/>
      <c r="BKQ31" s="376"/>
      <c r="BKR31" s="376"/>
      <c r="BKS31" s="376"/>
      <c r="BKT31" s="376"/>
      <c r="BKU31" s="376"/>
      <c r="BKV31" s="376"/>
      <c r="BKW31" s="376"/>
      <c r="BKX31" s="376"/>
      <c r="BKY31" s="376"/>
      <c r="BKZ31" s="376"/>
      <c r="BLA31" s="376"/>
      <c r="BLB31" s="376"/>
      <c r="BLC31" s="376"/>
      <c r="BLD31" s="376"/>
      <c r="BLE31" s="376"/>
      <c r="BLF31" s="376"/>
      <c r="BLG31" s="376"/>
      <c r="BLH31" s="376"/>
      <c r="BLI31" s="376"/>
      <c r="BLJ31" s="376"/>
      <c r="BLK31" s="376"/>
      <c r="BLL31" s="376"/>
      <c r="BLM31" s="376"/>
      <c r="BLN31" s="376"/>
      <c r="BLO31" s="376"/>
      <c r="BLP31" s="376"/>
      <c r="BLQ31" s="376"/>
      <c r="BLR31" s="376"/>
      <c r="BLS31" s="376"/>
      <c r="BLT31" s="376"/>
      <c r="BLU31" s="376"/>
      <c r="BLV31" s="376"/>
      <c r="BLW31" s="376"/>
      <c r="BLX31" s="376"/>
      <c r="BLY31" s="376"/>
      <c r="BLZ31" s="376"/>
      <c r="BMA31" s="376"/>
      <c r="BMB31" s="376"/>
      <c r="BMC31" s="376"/>
      <c r="BMD31" s="376"/>
      <c r="BME31" s="376"/>
      <c r="BMF31" s="376"/>
      <c r="BMG31" s="376"/>
      <c r="BMH31" s="376"/>
      <c r="BMI31" s="376"/>
      <c r="BMJ31" s="376"/>
      <c r="BMK31" s="376"/>
      <c r="BML31" s="376"/>
      <c r="BMM31" s="376"/>
      <c r="BMN31" s="376"/>
      <c r="BMO31" s="376"/>
      <c r="BMP31" s="376"/>
      <c r="BMQ31" s="376"/>
      <c r="BMR31" s="376"/>
      <c r="BMS31" s="376"/>
      <c r="BMT31" s="376"/>
      <c r="BMU31" s="376"/>
      <c r="BMV31" s="376"/>
      <c r="BMW31" s="376"/>
      <c r="BMX31" s="376"/>
      <c r="BMY31" s="376"/>
      <c r="BMZ31" s="376"/>
      <c r="BNA31" s="376"/>
      <c r="BNB31" s="376"/>
      <c r="BNC31" s="376"/>
      <c r="BND31" s="376"/>
      <c r="BNE31" s="376"/>
      <c r="BNF31" s="376"/>
      <c r="BNG31" s="376"/>
      <c r="BNH31" s="376"/>
      <c r="BNI31" s="376"/>
      <c r="BNJ31" s="376"/>
      <c r="BNK31" s="376"/>
      <c r="BNL31" s="376"/>
      <c r="BNM31" s="376"/>
      <c r="BNN31" s="376"/>
      <c r="BNO31" s="376"/>
      <c r="BNP31" s="376"/>
      <c r="BNQ31" s="376"/>
      <c r="BNR31" s="376"/>
      <c r="BNS31" s="376"/>
      <c r="BNT31" s="376"/>
      <c r="BNU31" s="376"/>
      <c r="BNV31" s="376"/>
      <c r="BNW31" s="376"/>
      <c r="BNX31" s="376"/>
      <c r="BNY31" s="376"/>
      <c r="BNZ31" s="376"/>
      <c r="BOA31" s="376"/>
      <c r="BOB31" s="376"/>
      <c r="BOC31" s="376"/>
      <c r="BOD31" s="376"/>
      <c r="BOE31" s="376"/>
      <c r="BOF31" s="376"/>
      <c r="BOG31" s="376"/>
      <c r="BOH31" s="376"/>
      <c r="BOI31" s="376"/>
      <c r="BOJ31" s="376"/>
      <c r="BOK31" s="376"/>
      <c r="BOL31" s="376"/>
      <c r="BOM31" s="376"/>
      <c r="BON31" s="376"/>
      <c r="BOO31" s="376"/>
      <c r="BOP31" s="376"/>
      <c r="BOQ31" s="376"/>
      <c r="BOR31" s="376"/>
      <c r="BOS31" s="376"/>
      <c r="BOT31" s="376"/>
      <c r="BOU31" s="376"/>
      <c r="BOV31" s="376"/>
      <c r="BOW31" s="376"/>
      <c r="BOX31" s="376"/>
      <c r="BOY31" s="376"/>
      <c r="BOZ31" s="376"/>
      <c r="BPA31" s="376"/>
      <c r="BPB31" s="376"/>
      <c r="BPC31" s="376"/>
      <c r="BPD31" s="376"/>
      <c r="BPE31" s="376"/>
      <c r="BPF31" s="376"/>
      <c r="BPG31" s="376"/>
      <c r="BPH31" s="376"/>
      <c r="BPI31" s="376"/>
      <c r="BPJ31" s="376"/>
      <c r="BPK31" s="376"/>
      <c r="BPL31" s="376"/>
      <c r="BPM31" s="376"/>
      <c r="BPN31" s="376"/>
      <c r="BPO31" s="376"/>
      <c r="BPP31" s="376"/>
      <c r="BPQ31" s="376"/>
      <c r="BPR31" s="376"/>
      <c r="BPS31" s="376"/>
      <c r="BPT31" s="376"/>
      <c r="BPU31" s="376"/>
      <c r="BPV31" s="376"/>
      <c r="BPW31" s="376"/>
      <c r="BPX31" s="376"/>
      <c r="BPY31" s="376"/>
      <c r="BPZ31" s="376"/>
      <c r="BQA31" s="376"/>
      <c r="BQB31" s="376"/>
      <c r="BQC31" s="376"/>
      <c r="BQD31" s="376"/>
      <c r="BQE31" s="376"/>
      <c r="BQF31" s="376"/>
      <c r="BQG31" s="376"/>
      <c r="BQH31" s="376"/>
      <c r="BQI31" s="376"/>
      <c r="BQJ31" s="376"/>
      <c r="BQK31" s="376"/>
      <c r="BQL31" s="376"/>
      <c r="BQM31" s="376"/>
      <c r="BQN31" s="376"/>
      <c r="BQO31" s="376"/>
      <c r="BQP31" s="376"/>
      <c r="BQQ31" s="376"/>
      <c r="BQR31" s="376"/>
      <c r="BQS31" s="376"/>
      <c r="BQT31" s="376"/>
      <c r="BQU31" s="376"/>
      <c r="BQV31" s="376"/>
      <c r="BQW31" s="376"/>
      <c r="BQX31" s="376"/>
      <c r="BQY31" s="376"/>
      <c r="BQZ31" s="376"/>
      <c r="BRA31" s="376"/>
      <c r="BRB31" s="376"/>
      <c r="BRC31" s="376"/>
      <c r="BRD31" s="376"/>
      <c r="BRE31" s="376"/>
      <c r="BRF31" s="376"/>
      <c r="BRG31" s="376"/>
      <c r="BRH31" s="376"/>
      <c r="BRI31" s="376"/>
      <c r="BRJ31" s="376"/>
      <c r="BRK31" s="376"/>
      <c r="BRL31" s="376"/>
      <c r="BRM31" s="376"/>
      <c r="BRN31" s="376"/>
      <c r="BRO31" s="376"/>
      <c r="BRP31" s="376"/>
      <c r="BRQ31" s="376"/>
      <c r="BRR31" s="376"/>
      <c r="BRS31" s="376"/>
      <c r="BRT31" s="376"/>
      <c r="BRU31" s="376"/>
      <c r="BRV31" s="376"/>
      <c r="BRW31" s="376"/>
      <c r="BRX31" s="376"/>
      <c r="BRY31" s="376"/>
      <c r="BRZ31" s="376"/>
      <c r="BSA31" s="376"/>
      <c r="BSB31" s="376"/>
      <c r="BSC31" s="376"/>
      <c r="BSD31" s="376"/>
      <c r="BSE31" s="376"/>
      <c r="BSF31" s="376"/>
      <c r="BSG31" s="376"/>
      <c r="BSH31" s="376"/>
      <c r="BSI31" s="376"/>
      <c r="BSJ31" s="376"/>
      <c r="BSK31" s="376"/>
      <c r="BSL31" s="376"/>
      <c r="BSM31" s="376"/>
      <c r="BSN31" s="376"/>
      <c r="BSO31" s="376"/>
      <c r="BSP31" s="376"/>
      <c r="BSQ31" s="376"/>
      <c r="BSR31" s="376"/>
      <c r="BSS31" s="376"/>
      <c r="BST31" s="376"/>
      <c r="BSU31" s="376"/>
      <c r="BSV31" s="376"/>
      <c r="BSW31" s="376"/>
      <c r="BSX31" s="376"/>
      <c r="BSY31" s="376"/>
      <c r="BSZ31" s="376"/>
      <c r="BTA31" s="376"/>
      <c r="BTB31" s="376"/>
      <c r="BTC31" s="376"/>
      <c r="BTD31" s="376"/>
      <c r="BTE31" s="376"/>
      <c r="BTF31" s="376"/>
      <c r="BTG31" s="376"/>
      <c r="BTH31" s="376"/>
      <c r="BTI31" s="376"/>
      <c r="BTJ31" s="376"/>
      <c r="BTK31" s="376"/>
      <c r="BTL31" s="376"/>
      <c r="BTM31" s="376"/>
      <c r="BTN31" s="376"/>
      <c r="BTO31" s="376"/>
      <c r="BTP31" s="376"/>
      <c r="BTQ31" s="376"/>
      <c r="BTR31" s="376"/>
      <c r="BTS31" s="376"/>
      <c r="BTT31" s="376"/>
      <c r="BTU31" s="376"/>
      <c r="BTV31" s="376"/>
      <c r="BTW31" s="376"/>
      <c r="BTX31" s="376"/>
      <c r="BTY31" s="376"/>
      <c r="BTZ31" s="376"/>
      <c r="BUA31" s="376"/>
      <c r="BUB31" s="376"/>
      <c r="BUC31" s="376"/>
      <c r="BUD31" s="376"/>
      <c r="BUE31" s="376"/>
      <c r="BUF31" s="376"/>
      <c r="BUG31" s="376"/>
      <c r="BUH31" s="376"/>
      <c r="BUI31" s="376"/>
      <c r="BUJ31" s="376"/>
      <c r="BUK31" s="376"/>
      <c r="BUL31" s="376"/>
      <c r="BUM31" s="376"/>
      <c r="BUN31" s="376"/>
      <c r="BUO31" s="376"/>
      <c r="BUP31" s="376"/>
      <c r="BUQ31" s="376"/>
      <c r="BUR31" s="376"/>
      <c r="BUS31" s="376"/>
      <c r="BUT31" s="376"/>
      <c r="BUU31" s="376"/>
      <c r="BUV31" s="376"/>
      <c r="BUW31" s="376"/>
      <c r="BUX31" s="376"/>
      <c r="BUY31" s="376"/>
      <c r="BUZ31" s="376"/>
      <c r="BVA31" s="376"/>
      <c r="BVB31" s="376"/>
      <c r="BVC31" s="376"/>
      <c r="BVD31" s="376"/>
      <c r="BVE31" s="376"/>
      <c r="BVF31" s="376"/>
      <c r="BVG31" s="376"/>
      <c r="BVH31" s="376"/>
      <c r="BVI31" s="376"/>
      <c r="BVJ31" s="376"/>
      <c r="BVK31" s="376"/>
      <c r="BVL31" s="376"/>
      <c r="BVM31" s="376"/>
      <c r="BVN31" s="376"/>
      <c r="BVO31" s="376"/>
      <c r="BVP31" s="376"/>
      <c r="BVQ31" s="376"/>
      <c r="BVR31" s="376"/>
      <c r="BVS31" s="376"/>
      <c r="BVT31" s="376"/>
      <c r="BVU31" s="376"/>
      <c r="BVV31" s="376"/>
      <c r="BVW31" s="376"/>
      <c r="BVX31" s="376"/>
      <c r="BVY31" s="376"/>
      <c r="BVZ31" s="376"/>
      <c r="BWA31" s="376"/>
      <c r="BWB31" s="376"/>
      <c r="BWC31" s="376"/>
      <c r="BWD31" s="376"/>
      <c r="BWE31" s="376"/>
      <c r="BWF31" s="376"/>
      <c r="BWG31" s="376"/>
      <c r="BWH31" s="376"/>
      <c r="BWI31" s="376"/>
      <c r="BWJ31" s="376"/>
      <c r="BWK31" s="376"/>
      <c r="BWL31" s="376"/>
      <c r="BWM31" s="376"/>
      <c r="BWN31" s="376"/>
      <c r="BWO31" s="376"/>
      <c r="BWP31" s="376"/>
      <c r="BWQ31" s="376"/>
      <c r="BWR31" s="376"/>
      <c r="BWS31" s="376"/>
      <c r="BWT31" s="376"/>
      <c r="BWU31" s="376"/>
      <c r="BWV31" s="376"/>
      <c r="BWW31" s="376"/>
      <c r="BWX31" s="376"/>
      <c r="BWY31" s="376"/>
      <c r="BWZ31" s="376"/>
      <c r="BXA31" s="376"/>
      <c r="BXB31" s="376"/>
      <c r="BXC31" s="376"/>
      <c r="BXD31" s="376"/>
      <c r="BXE31" s="376"/>
      <c r="BXF31" s="376"/>
      <c r="BXG31" s="376"/>
      <c r="BXH31" s="376"/>
      <c r="BXI31" s="376"/>
      <c r="BXJ31" s="376"/>
      <c r="BXK31" s="376"/>
      <c r="BXL31" s="376"/>
      <c r="BXM31" s="376"/>
      <c r="BXN31" s="376"/>
      <c r="BXO31" s="376"/>
      <c r="BXP31" s="376"/>
      <c r="BXQ31" s="376"/>
      <c r="BXR31" s="376"/>
      <c r="BXS31" s="376"/>
      <c r="BXT31" s="376"/>
      <c r="BXU31" s="376"/>
      <c r="BXV31" s="376"/>
      <c r="BXW31" s="376"/>
      <c r="BXX31" s="376"/>
      <c r="BXY31" s="376"/>
      <c r="BXZ31" s="376"/>
      <c r="BYA31" s="376"/>
      <c r="BYB31" s="376"/>
      <c r="BYC31" s="376"/>
      <c r="BYD31" s="376"/>
      <c r="BYE31" s="376"/>
      <c r="BYF31" s="376"/>
      <c r="BYG31" s="376"/>
      <c r="BYH31" s="376"/>
      <c r="BYI31" s="376"/>
      <c r="BYJ31" s="376"/>
      <c r="BYK31" s="376"/>
      <c r="BYL31" s="376"/>
      <c r="BYM31" s="376"/>
      <c r="BYN31" s="376"/>
      <c r="BYO31" s="376"/>
      <c r="BYP31" s="376"/>
      <c r="BYQ31" s="376"/>
      <c r="BYR31" s="376"/>
      <c r="BYS31" s="376"/>
      <c r="BYT31" s="376"/>
      <c r="BYU31" s="376"/>
      <c r="BYV31" s="376"/>
      <c r="BYW31" s="376"/>
      <c r="BYX31" s="376"/>
      <c r="BYY31" s="376"/>
      <c r="BYZ31" s="376"/>
      <c r="BZA31" s="376"/>
      <c r="BZB31" s="376"/>
      <c r="BZC31" s="376"/>
      <c r="BZD31" s="376"/>
      <c r="BZE31" s="376"/>
      <c r="BZF31" s="376"/>
      <c r="BZG31" s="376"/>
      <c r="BZH31" s="376"/>
      <c r="BZI31" s="376"/>
      <c r="BZJ31" s="376"/>
      <c r="BZK31" s="376"/>
      <c r="BZL31" s="376"/>
      <c r="BZM31" s="376"/>
      <c r="BZN31" s="376"/>
      <c r="BZO31" s="376"/>
      <c r="BZP31" s="376"/>
      <c r="BZQ31" s="376"/>
      <c r="BZR31" s="376"/>
      <c r="BZS31" s="376"/>
      <c r="BZT31" s="376"/>
      <c r="BZU31" s="376"/>
      <c r="BZV31" s="376"/>
      <c r="BZW31" s="376"/>
      <c r="BZX31" s="376"/>
      <c r="BZY31" s="376"/>
      <c r="BZZ31" s="376"/>
      <c r="CAA31" s="376"/>
      <c r="CAB31" s="376"/>
      <c r="CAC31" s="376"/>
      <c r="CAD31" s="376"/>
      <c r="CAE31" s="376"/>
      <c r="CAF31" s="376"/>
      <c r="CAG31" s="376"/>
      <c r="CAH31" s="376"/>
      <c r="CAI31" s="376"/>
      <c r="CAJ31" s="376"/>
      <c r="CAK31" s="376"/>
      <c r="CAL31" s="376"/>
      <c r="CAM31" s="376"/>
      <c r="CAN31" s="376"/>
      <c r="CAO31" s="376"/>
      <c r="CAP31" s="376"/>
      <c r="CAQ31" s="376"/>
      <c r="CAR31" s="376"/>
      <c r="CAS31" s="376"/>
      <c r="CAT31" s="376"/>
      <c r="CAU31" s="376"/>
      <c r="CAV31" s="376"/>
      <c r="CAW31" s="376"/>
      <c r="CAX31" s="376"/>
      <c r="CAY31" s="376"/>
      <c r="CAZ31" s="376"/>
      <c r="CBA31" s="376"/>
      <c r="CBB31" s="376"/>
      <c r="CBC31" s="376"/>
      <c r="CBD31" s="376"/>
      <c r="CBE31" s="376"/>
      <c r="CBF31" s="376"/>
      <c r="CBG31" s="376"/>
      <c r="CBH31" s="376"/>
      <c r="CBI31" s="376"/>
      <c r="CBJ31" s="376"/>
      <c r="CBK31" s="376"/>
      <c r="CBL31" s="376"/>
      <c r="CBM31" s="376"/>
      <c r="CBN31" s="376"/>
      <c r="CBO31" s="376"/>
      <c r="CBP31" s="376"/>
      <c r="CBQ31" s="376"/>
      <c r="CBR31" s="376"/>
      <c r="CBS31" s="376"/>
      <c r="CBT31" s="376"/>
      <c r="CBU31" s="376"/>
      <c r="CBV31" s="376"/>
      <c r="CBW31" s="376"/>
      <c r="CBX31" s="376"/>
      <c r="CBY31" s="376"/>
      <c r="CBZ31" s="376"/>
      <c r="CCA31" s="376"/>
      <c r="CCB31" s="376"/>
      <c r="CCC31" s="376"/>
      <c r="CCD31" s="376"/>
      <c r="CCE31" s="376"/>
      <c r="CCF31" s="376"/>
      <c r="CCG31" s="376"/>
      <c r="CCH31" s="376"/>
      <c r="CCI31" s="376"/>
      <c r="CCJ31" s="376"/>
      <c r="CCK31" s="376"/>
      <c r="CCL31" s="376"/>
      <c r="CCM31" s="376"/>
      <c r="CCN31" s="376"/>
      <c r="CCO31" s="376"/>
      <c r="CCP31" s="376"/>
      <c r="CCQ31" s="376"/>
      <c r="CCR31" s="376"/>
      <c r="CCS31" s="376"/>
      <c r="CCT31" s="376"/>
      <c r="CCU31" s="376"/>
      <c r="CCV31" s="376"/>
      <c r="CCW31" s="376"/>
      <c r="CCX31" s="376"/>
      <c r="CCY31" s="376"/>
      <c r="CCZ31" s="376"/>
      <c r="CDA31" s="376"/>
      <c r="CDB31" s="376"/>
      <c r="CDC31" s="376"/>
      <c r="CDD31" s="376"/>
      <c r="CDE31" s="376"/>
      <c r="CDF31" s="376"/>
      <c r="CDG31" s="376"/>
      <c r="CDH31" s="376"/>
      <c r="CDI31" s="376"/>
      <c r="CDJ31" s="376"/>
      <c r="CDK31" s="376"/>
      <c r="CDL31" s="376"/>
      <c r="CDM31" s="376"/>
      <c r="CDN31" s="376"/>
      <c r="CDO31" s="376"/>
      <c r="CDP31" s="376"/>
      <c r="CDQ31" s="376"/>
      <c r="CDR31" s="376"/>
      <c r="CDS31" s="376"/>
      <c r="CDT31" s="376"/>
      <c r="CDU31" s="376"/>
      <c r="CDV31" s="376"/>
      <c r="CDW31" s="376"/>
      <c r="CDX31" s="376"/>
      <c r="CDY31" s="376"/>
      <c r="CDZ31" s="376"/>
      <c r="CEA31" s="376"/>
      <c r="CEB31" s="376"/>
      <c r="CEC31" s="376"/>
      <c r="CED31" s="376"/>
      <c r="CEE31" s="376"/>
      <c r="CEF31" s="376"/>
      <c r="CEG31" s="376"/>
      <c r="CEH31" s="376"/>
      <c r="CEI31" s="376"/>
      <c r="CEJ31" s="376"/>
      <c r="CEK31" s="376"/>
      <c r="CEL31" s="376"/>
      <c r="CEM31" s="376"/>
      <c r="CEN31" s="376"/>
      <c r="CEO31" s="376"/>
      <c r="CEP31" s="376"/>
      <c r="CEQ31" s="376"/>
      <c r="CER31" s="376"/>
      <c r="CES31" s="376"/>
      <c r="CET31" s="376"/>
      <c r="CEU31" s="376"/>
      <c r="CEV31" s="376"/>
      <c r="CEW31" s="376"/>
      <c r="CEX31" s="376"/>
      <c r="CEY31" s="376"/>
      <c r="CEZ31" s="376"/>
      <c r="CFA31" s="376"/>
      <c r="CFB31" s="376"/>
      <c r="CFC31" s="376"/>
      <c r="CFD31" s="376"/>
      <c r="CFE31" s="376"/>
      <c r="CFF31" s="376"/>
      <c r="CFG31" s="376"/>
      <c r="CFH31" s="376"/>
      <c r="CFI31" s="376"/>
      <c r="CFJ31" s="376"/>
      <c r="CFK31" s="376"/>
      <c r="CFL31" s="376"/>
      <c r="CFM31" s="376"/>
      <c r="CFN31" s="376"/>
      <c r="CFO31" s="376"/>
      <c r="CFP31" s="376"/>
      <c r="CFQ31" s="376"/>
      <c r="CFR31" s="376"/>
      <c r="CFS31" s="376"/>
      <c r="CFT31" s="376"/>
      <c r="CFU31" s="376"/>
      <c r="CFV31" s="376"/>
      <c r="CFW31" s="376"/>
      <c r="CFX31" s="376"/>
      <c r="CFY31" s="376"/>
      <c r="CFZ31" s="376"/>
      <c r="CGA31" s="376"/>
      <c r="CGB31" s="376"/>
      <c r="CGC31" s="376"/>
      <c r="CGD31" s="376"/>
      <c r="CGE31" s="376"/>
      <c r="CGF31" s="376"/>
      <c r="CGG31" s="376"/>
      <c r="CGH31" s="376"/>
      <c r="CGI31" s="376"/>
      <c r="CGJ31" s="376"/>
      <c r="CGK31" s="376"/>
      <c r="CGL31" s="376"/>
      <c r="CGM31" s="376"/>
      <c r="CGN31" s="376"/>
      <c r="CGO31" s="376"/>
      <c r="CGP31" s="376"/>
      <c r="CGQ31" s="376"/>
      <c r="CGR31" s="376"/>
      <c r="CGS31" s="376"/>
      <c r="CGT31" s="376"/>
      <c r="CGU31" s="376"/>
      <c r="CGV31" s="376"/>
      <c r="CGW31" s="376"/>
      <c r="CGX31" s="376"/>
      <c r="CGY31" s="376"/>
      <c r="CGZ31" s="376"/>
      <c r="CHA31" s="376"/>
      <c r="CHB31" s="376"/>
      <c r="CHC31" s="376"/>
      <c r="CHD31" s="376"/>
      <c r="CHE31" s="376"/>
      <c r="CHF31" s="376"/>
      <c r="CHG31" s="376"/>
      <c r="CHH31" s="376"/>
      <c r="CHI31" s="376"/>
      <c r="CHJ31" s="376"/>
      <c r="CHK31" s="376"/>
      <c r="CHL31" s="376"/>
      <c r="CHM31" s="376"/>
      <c r="CHN31" s="376"/>
      <c r="CHO31" s="376"/>
      <c r="CHP31" s="376"/>
      <c r="CHQ31" s="376"/>
      <c r="CHR31" s="376"/>
      <c r="CHS31" s="376"/>
      <c r="CHT31" s="376"/>
      <c r="CHU31" s="376"/>
      <c r="CHV31" s="376"/>
      <c r="CHW31" s="376"/>
      <c r="CHX31" s="376"/>
      <c r="CHY31" s="376"/>
      <c r="CHZ31" s="376"/>
      <c r="CIA31" s="376"/>
      <c r="CIB31" s="376"/>
      <c r="CIC31" s="376"/>
      <c r="CID31" s="376"/>
      <c r="CIE31" s="376"/>
      <c r="CIF31" s="376"/>
      <c r="CIG31" s="376"/>
      <c r="CIH31" s="376"/>
      <c r="CII31" s="376"/>
      <c r="CIJ31" s="376"/>
      <c r="CIK31" s="376"/>
      <c r="CIL31" s="376"/>
      <c r="CIM31" s="376"/>
      <c r="CIN31" s="376"/>
      <c r="CIO31" s="376"/>
      <c r="CIP31" s="376"/>
      <c r="CIQ31" s="376"/>
      <c r="CIR31" s="376"/>
      <c r="CIS31" s="376"/>
      <c r="CIT31" s="376"/>
      <c r="CIU31" s="376"/>
      <c r="CIV31" s="376"/>
      <c r="CIW31" s="376"/>
      <c r="CIX31" s="376"/>
      <c r="CIY31" s="376"/>
      <c r="CIZ31" s="376"/>
      <c r="CJA31" s="376"/>
      <c r="CJB31" s="376"/>
      <c r="CJC31" s="376"/>
      <c r="CJD31" s="376"/>
      <c r="CJE31" s="376"/>
      <c r="CJF31" s="376"/>
      <c r="CJG31" s="376"/>
      <c r="CJH31" s="376"/>
      <c r="CJI31" s="376"/>
      <c r="CJJ31" s="376"/>
      <c r="CJK31" s="376"/>
      <c r="CJL31" s="376"/>
      <c r="CJM31" s="376"/>
      <c r="CJN31" s="376"/>
      <c r="CJO31" s="376"/>
      <c r="CJP31" s="376"/>
      <c r="CJQ31" s="376"/>
      <c r="CJR31" s="376"/>
      <c r="CJS31" s="376"/>
      <c r="CJT31" s="376"/>
      <c r="CJU31" s="376"/>
      <c r="CJV31" s="376"/>
      <c r="CJW31" s="376"/>
      <c r="CJX31" s="376"/>
      <c r="CJY31" s="376"/>
      <c r="CJZ31" s="376"/>
      <c r="CKA31" s="376"/>
      <c r="CKB31" s="376"/>
      <c r="CKC31" s="376"/>
      <c r="CKD31" s="376"/>
      <c r="CKE31" s="376"/>
      <c r="CKF31" s="376"/>
      <c r="CKG31" s="376"/>
      <c r="CKH31" s="376"/>
      <c r="CKI31" s="376"/>
      <c r="CKJ31" s="376"/>
      <c r="CKK31" s="376"/>
      <c r="CKL31" s="376"/>
      <c r="CKM31" s="376"/>
      <c r="CKN31" s="376"/>
      <c r="CKO31" s="376"/>
      <c r="CKP31" s="376"/>
      <c r="CKQ31" s="376"/>
      <c r="CKR31" s="376"/>
      <c r="CKS31" s="376"/>
      <c r="CKT31" s="376"/>
      <c r="CKU31" s="376"/>
      <c r="CKV31" s="376"/>
      <c r="CKW31" s="376"/>
      <c r="CKX31" s="376"/>
      <c r="CKY31" s="376"/>
      <c r="CKZ31" s="376"/>
      <c r="CLA31" s="376"/>
      <c r="CLB31" s="376"/>
      <c r="CLC31" s="376"/>
      <c r="CLD31" s="376"/>
      <c r="CLE31" s="376"/>
      <c r="CLF31" s="376"/>
      <c r="CLG31" s="376"/>
      <c r="CLH31" s="376"/>
      <c r="CLI31" s="376"/>
      <c r="CLJ31" s="376"/>
      <c r="CLK31" s="376"/>
      <c r="CLL31" s="376"/>
      <c r="CLM31" s="376"/>
      <c r="CLN31" s="376"/>
      <c r="CLO31" s="376"/>
      <c r="CLP31" s="376"/>
      <c r="CLQ31" s="376"/>
      <c r="CLR31" s="376"/>
      <c r="CLS31" s="376"/>
      <c r="CLT31" s="376"/>
      <c r="CLU31" s="376"/>
      <c r="CLV31" s="376"/>
      <c r="CLW31" s="376"/>
      <c r="CLX31" s="376"/>
      <c r="CLY31" s="376"/>
      <c r="CLZ31" s="376"/>
      <c r="CMA31" s="376"/>
      <c r="CMB31" s="376"/>
      <c r="CMC31" s="376"/>
      <c r="CMD31" s="376"/>
      <c r="CME31" s="376"/>
      <c r="CMF31" s="376"/>
      <c r="CMG31" s="376"/>
      <c r="CMH31" s="376"/>
      <c r="CMI31" s="376"/>
      <c r="CMJ31" s="376"/>
      <c r="CMK31" s="376"/>
      <c r="CML31" s="376"/>
      <c r="CMM31" s="376"/>
      <c r="CMN31" s="376"/>
      <c r="CMO31" s="376"/>
      <c r="CMP31" s="376"/>
      <c r="CMQ31" s="376"/>
      <c r="CMR31" s="376"/>
      <c r="CMS31" s="376"/>
      <c r="CMT31" s="376"/>
      <c r="CMU31" s="376"/>
      <c r="CMV31" s="376"/>
      <c r="CMW31" s="376"/>
      <c r="CMX31" s="376"/>
      <c r="CMY31" s="376"/>
      <c r="CMZ31" s="376"/>
      <c r="CNA31" s="376"/>
      <c r="CNB31" s="376"/>
      <c r="CNC31" s="376"/>
      <c r="CND31" s="376"/>
      <c r="CNE31" s="376"/>
      <c r="CNF31" s="376"/>
      <c r="CNG31" s="376"/>
      <c r="CNH31" s="376"/>
      <c r="CNI31" s="376"/>
      <c r="CNJ31" s="376"/>
      <c r="CNK31" s="376"/>
      <c r="CNL31" s="376"/>
      <c r="CNM31" s="376"/>
      <c r="CNN31" s="376"/>
      <c r="CNO31" s="376"/>
      <c r="CNP31" s="376"/>
      <c r="CNQ31" s="376"/>
      <c r="CNR31" s="376"/>
      <c r="CNS31" s="376"/>
      <c r="CNT31" s="376"/>
      <c r="CNU31" s="376"/>
      <c r="CNV31" s="376"/>
      <c r="CNW31" s="376"/>
      <c r="CNX31" s="376"/>
      <c r="CNY31" s="376"/>
      <c r="CNZ31" s="376"/>
      <c r="COA31" s="376"/>
      <c r="COB31" s="376"/>
      <c r="COC31" s="376"/>
      <c r="COD31" s="376"/>
      <c r="COE31" s="376"/>
      <c r="COF31" s="376"/>
      <c r="COG31" s="376"/>
      <c r="COH31" s="376"/>
      <c r="COI31" s="376"/>
      <c r="COJ31" s="376"/>
      <c r="COK31" s="376"/>
      <c r="COL31" s="376"/>
      <c r="COM31" s="376"/>
      <c r="CON31" s="376"/>
      <c r="COO31" s="376"/>
      <c r="COP31" s="376"/>
      <c r="COQ31" s="376"/>
      <c r="COR31" s="376"/>
      <c r="COS31" s="376"/>
      <c r="COT31" s="376"/>
      <c r="COU31" s="376"/>
      <c r="COV31" s="376"/>
      <c r="COW31" s="376"/>
      <c r="COX31" s="376"/>
      <c r="COY31" s="376"/>
      <c r="COZ31" s="376"/>
      <c r="CPA31" s="376"/>
      <c r="CPB31" s="376"/>
      <c r="CPC31" s="376"/>
      <c r="CPD31" s="376"/>
      <c r="CPE31" s="376"/>
      <c r="CPF31" s="376"/>
      <c r="CPG31" s="376"/>
      <c r="CPH31" s="376"/>
      <c r="CPI31" s="376"/>
      <c r="CPJ31" s="376"/>
      <c r="CPK31" s="376"/>
      <c r="CPL31" s="376"/>
      <c r="CPM31" s="376"/>
      <c r="CPN31" s="376"/>
      <c r="CPO31" s="376"/>
      <c r="CPP31" s="376"/>
      <c r="CPQ31" s="376"/>
      <c r="CPR31" s="376"/>
      <c r="CPS31" s="376"/>
      <c r="CPT31" s="376"/>
      <c r="CPU31" s="376"/>
      <c r="CPV31" s="376"/>
      <c r="CPW31" s="376"/>
      <c r="CPX31" s="376"/>
      <c r="CPY31" s="376"/>
      <c r="CPZ31" s="376"/>
      <c r="CQA31" s="376"/>
      <c r="CQB31" s="376"/>
      <c r="CQC31" s="376"/>
      <c r="CQD31" s="376"/>
      <c r="CQE31" s="376"/>
      <c r="CQF31" s="376"/>
      <c r="CQG31" s="376"/>
      <c r="CQH31" s="376"/>
      <c r="CQI31" s="376"/>
      <c r="CQJ31" s="376"/>
      <c r="CQK31" s="376"/>
      <c r="CQL31" s="376"/>
      <c r="CQM31" s="376"/>
      <c r="CQN31" s="376"/>
      <c r="CQO31" s="376"/>
      <c r="CQP31" s="376"/>
      <c r="CQQ31" s="376"/>
      <c r="CQR31" s="376"/>
      <c r="CQS31" s="376"/>
      <c r="CQT31" s="376"/>
      <c r="CQU31" s="376"/>
      <c r="CQV31" s="376"/>
      <c r="CQW31" s="376"/>
      <c r="CQX31" s="376"/>
      <c r="CQY31" s="376"/>
      <c r="CQZ31" s="376"/>
      <c r="CRA31" s="376"/>
      <c r="CRB31" s="376"/>
      <c r="CRC31" s="376"/>
      <c r="CRD31" s="376"/>
      <c r="CRE31" s="376"/>
      <c r="CRF31" s="376"/>
      <c r="CRG31" s="376"/>
      <c r="CRH31" s="376"/>
      <c r="CRI31" s="376"/>
      <c r="CRJ31" s="376"/>
      <c r="CRK31" s="376"/>
      <c r="CRL31" s="376"/>
      <c r="CRM31" s="376"/>
      <c r="CRN31" s="376"/>
      <c r="CRO31" s="376"/>
      <c r="CRP31" s="376"/>
      <c r="CRQ31" s="376"/>
      <c r="CRR31" s="376"/>
      <c r="CRS31" s="376"/>
      <c r="CRT31" s="376"/>
      <c r="CRU31" s="376"/>
      <c r="CRV31" s="376"/>
      <c r="CRW31" s="376"/>
      <c r="CRX31" s="376"/>
      <c r="CRY31" s="376"/>
      <c r="CRZ31" s="376"/>
      <c r="CSA31" s="376"/>
      <c r="CSB31" s="376"/>
      <c r="CSC31" s="376"/>
      <c r="CSD31" s="376"/>
      <c r="CSE31" s="376"/>
      <c r="CSF31" s="376"/>
      <c r="CSG31" s="376"/>
      <c r="CSH31" s="376"/>
      <c r="CSI31" s="376"/>
      <c r="CSJ31" s="376"/>
      <c r="CSK31" s="376"/>
      <c r="CSL31" s="376"/>
      <c r="CSM31" s="376"/>
      <c r="CSN31" s="376"/>
      <c r="CSO31" s="376"/>
      <c r="CSP31" s="376"/>
      <c r="CSQ31" s="376"/>
      <c r="CSR31" s="376"/>
      <c r="CSS31" s="376"/>
      <c r="CST31" s="376"/>
      <c r="CSU31" s="376"/>
      <c r="CSV31" s="376"/>
      <c r="CSW31" s="376"/>
      <c r="CSX31" s="376"/>
      <c r="CSY31" s="376"/>
      <c r="CSZ31" s="376"/>
      <c r="CTA31" s="376"/>
      <c r="CTB31" s="376"/>
      <c r="CTC31" s="376"/>
      <c r="CTD31" s="376"/>
      <c r="CTE31" s="376"/>
      <c r="CTF31" s="376"/>
      <c r="CTG31" s="376"/>
      <c r="CTH31" s="376"/>
      <c r="CTI31" s="376"/>
      <c r="CTJ31" s="376"/>
      <c r="CTK31" s="376"/>
      <c r="CTL31" s="376"/>
      <c r="CTM31" s="376"/>
      <c r="CTN31" s="376"/>
      <c r="CTO31" s="376"/>
      <c r="CTP31" s="376"/>
      <c r="CTQ31" s="376"/>
      <c r="CTR31" s="376"/>
      <c r="CTS31" s="376"/>
      <c r="CTT31" s="376"/>
      <c r="CTU31" s="376"/>
      <c r="CTV31" s="376"/>
      <c r="CTW31" s="376"/>
      <c r="CTX31" s="376"/>
      <c r="CTY31" s="376"/>
      <c r="CTZ31" s="376"/>
      <c r="CUA31" s="376"/>
      <c r="CUB31" s="376"/>
      <c r="CUC31" s="376"/>
      <c r="CUD31" s="376"/>
      <c r="CUE31" s="376"/>
      <c r="CUF31" s="376"/>
      <c r="CUG31" s="376"/>
      <c r="CUH31" s="376"/>
      <c r="CUI31" s="376"/>
      <c r="CUJ31" s="376"/>
      <c r="CUK31" s="376"/>
      <c r="CUL31" s="376"/>
      <c r="CUM31" s="376"/>
      <c r="CUN31" s="376"/>
      <c r="CUO31" s="376"/>
      <c r="CUP31" s="376"/>
      <c r="CUQ31" s="376"/>
      <c r="CUR31" s="376"/>
      <c r="CUS31" s="376"/>
      <c r="CUT31" s="376"/>
      <c r="CUU31" s="376"/>
      <c r="CUV31" s="376"/>
      <c r="CUW31" s="376"/>
      <c r="CUX31" s="376"/>
      <c r="CUY31" s="376"/>
      <c r="CUZ31" s="376"/>
      <c r="CVA31" s="376"/>
      <c r="CVB31" s="376"/>
      <c r="CVC31" s="376"/>
      <c r="CVD31" s="376"/>
      <c r="CVE31" s="376"/>
      <c r="CVF31" s="376"/>
      <c r="CVG31" s="376"/>
      <c r="CVH31" s="376"/>
      <c r="CVI31" s="376"/>
      <c r="CVJ31" s="376"/>
      <c r="CVK31" s="376"/>
      <c r="CVL31" s="376"/>
      <c r="CVM31" s="376"/>
      <c r="CVN31" s="376"/>
      <c r="CVO31" s="376"/>
      <c r="CVP31" s="376"/>
      <c r="CVQ31" s="376"/>
      <c r="CVR31" s="376"/>
      <c r="CVS31" s="376"/>
      <c r="CVT31" s="376"/>
      <c r="CVU31" s="376"/>
      <c r="CVV31" s="376"/>
      <c r="CVW31" s="376"/>
      <c r="CVX31" s="376"/>
      <c r="CVY31" s="376"/>
      <c r="CVZ31" s="376"/>
      <c r="CWA31" s="376"/>
      <c r="CWB31" s="376"/>
      <c r="CWC31" s="376"/>
      <c r="CWD31" s="376"/>
      <c r="CWE31" s="376"/>
      <c r="CWF31" s="376"/>
      <c r="CWG31" s="376"/>
      <c r="CWH31" s="376"/>
      <c r="CWI31" s="376"/>
      <c r="CWJ31" s="376"/>
      <c r="CWK31" s="376"/>
      <c r="CWL31" s="376"/>
      <c r="CWM31" s="376"/>
      <c r="CWN31" s="376"/>
      <c r="CWO31" s="376"/>
      <c r="CWP31" s="376"/>
      <c r="CWQ31" s="376"/>
      <c r="CWR31" s="376"/>
      <c r="CWS31" s="376"/>
      <c r="CWT31" s="376"/>
      <c r="CWU31" s="376"/>
      <c r="CWV31" s="376"/>
      <c r="CWW31" s="376"/>
      <c r="CWX31" s="376"/>
      <c r="CWY31" s="376"/>
      <c r="CWZ31" s="376"/>
      <c r="CXA31" s="376"/>
      <c r="CXB31" s="376"/>
      <c r="CXC31" s="376"/>
      <c r="CXD31" s="376"/>
      <c r="CXE31" s="376"/>
      <c r="CXF31" s="376"/>
      <c r="CXG31" s="376"/>
      <c r="CXH31" s="376"/>
      <c r="CXI31" s="376"/>
      <c r="CXJ31" s="376"/>
      <c r="CXK31" s="376"/>
      <c r="CXL31" s="376"/>
      <c r="CXM31" s="376"/>
      <c r="CXN31" s="376"/>
      <c r="CXO31" s="376"/>
      <c r="CXP31" s="376"/>
      <c r="CXQ31" s="376"/>
      <c r="CXR31" s="376"/>
      <c r="CXS31" s="376"/>
      <c r="CXT31" s="376"/>
      <c r="CXU31" s="376"/>
      <c r="CXV31" s="376"/>
      <c r="CXW31" s="376"/>
      <c r="CXX31" s="376"/>
      <c r="CXY31" s="376"/>
      <c r="CXZ31" s="376"/>
      <c r="CYA31" s="376"/>
      <c r="CYB31" s="376"/>
      <c r="CYC31" s="376"/>
      <c r="CYD31" s="376"/>
      <c r="CYE31" s="376"/>
      <c r="CYF31" s="376"/>
      <c r="CYG31" s="376"/>
      <c r="CYH31" s="376"/>
      <c r="CYI31" s="376"/>
      <c r="CYJ31" s="376"/>
      <c r="CYK31" s="376"/>
      <c r="CYL31" s="376"/>
      <c r="CYM31" s="376"/>
      <c r="CYN31" s="376"/>
      <c r="CYO31" s="376"/>
      <c r="CYP31" s="376"/>
      <c r="CYQ31" s="376"/>
      <c r="CYR31" s="376"/>
      <c r="CYS31" s="376"/>
      <c r="CYT31" s="376"/>
      <c r="CYU31" s="376"/>
      <c r="CYV31" s="376"/>
      <c r="CYW31" s="376"/>
      <c r="CYX31" s="376"/>
      <c r="CYY31" s="376"/>
      <c r="CYZ31" s="376"/>
      <c r="CZA31" s="376"/>
      <c r="CZB31" s="376"/>
      <c r="CZC31" s="376"/>
      <c r="CZD31" s="376"/>
      <c r="CZE31" s="376"/>
      <c r="CZF31" s="376"/>
      <c r="CZG31" s="376"/>
      <c r="CZH31" s="376"/>
      <c r="CZI31" s="376"/>
      <c r="CZJ31" s="376"/>
      <c r="CZK31" s="376"/>
      <c r="CZL31" s="376"/>
      <c r="CZM31" s="376"/>
      <c r="CZN31" s="376"/>
      <c r="CZO31" s="376"/>
      <c r="CZP31" s="376"/>
      <c r="CZQ31" s="376"/>
      <c r="CZR31" s="376"/>
      <c r="CZS31" s="376"/>
      <c r="CZT31" s="376"/>
      <c r="CZU31" s="376"/>
      <c r="CZV31" s="376"/>
      <c r="CZW31" s="376"/>
      <c r="CZX31" s="376"/>
      <c r="CZY31" s="376"/>
      <c r="CZZ31" s="376"/>
      <c r="DAA31" s="376"/>
      <c r="DAB31" s="376"/>
      <c r="DAC31" s="376"/>
      <c r="DAD31" s="376"/>
      <c r="DAE31" s="376"/>
      <c r="DAF31" s="376"/>
      <c r="DAG31" s="376"/>
      <c r="DAH31" s="376"/>
      <c r="DAI31" s="376"/>
      <c r="DAJ31" s="376"/>
      <c r="DAK31" s="376"/>
      <c r="DAL31" s="376"/>
      <c r="DAM31" s="376"/>
      <c r="DAN31" s="376"/>
      <c r="DAO31" s="376"/>
      <c r="DAP31" s="376"/>
      <c r="DAQ31" s="376"/>
      <c r="DAR31" s="376"/>
      <c r="DAS31" s="376"/>
      <c r="DAT31" s="376"/>
      <c r="DAU31" s="376"/>
      <c r="DAV31" s="376"/>
      <c r="DAW31" s="376"/>
      <c r="DAX31" s="376"/>
      <c r="DAY31" s="376"/>
      <c r="DAZ31" s="376"/>
      <c r="DBA31" s="376"/>
      <c r="DBB31" s="376"/>
      <c r="DBC31" s="376"/>
      <c r="DBD31" s="376"/>
      <c r="DBE31" s="376"/>
      <c r="DBF31" s="376"/>
      <c r="DBG31" s="376"/>
      <c r="DBH31" s="376"/>
      <c r="DBI31" s="376"/>
      <c r="DBJ31" s="376"/>
      <c r="DBK31" s="376"/>
      <c r="DBL31" s="376"/>
      <c r="DBM31" s="376"/>
      <c r="DBN31" s="376"/>
      <c r="DBO31" s="376"/>
      <c r="DBP31" s="376"/>
      <c r="DBQ31" s="376"/>
      <c r="DBR31" s="376"/>
      <c r="DBS31" s="376"/>
      <c r="DBT31" s="376"/>
      <c r="DBU31" s="376"/>
      <c r="DBV31" s="376"/>
      <c r="DBW31" s="376"/>
      <c r="DBX31" s="376"/>
      <c r="DBY31" s="376"/>
      <c r="DBZ31" s="376"/>
      <c r="DCA31" s="376"/>
      <c r="DCB31" s="376"/>
      <c r="DCC31" s="376"/>
      <c r="DCD31" s="376"/>
      <c r="DCE31" s="376"/>
      <c r="DCF31" s="376"/>
      <c r="DCG31" s="376"/>
      <c r="DCH31" s="376"/>
      <c r="DCI31" s="376"/>
      <c r="DCJ31" s="376"/>
      <c r="DCK31" s="376"/>
      <c r="DCL31" s="376"/>
      <c r="DCM31" s="376"/>
      <c r="DCN31" s="376"/>
      <c r="DCO31" s="376"/>
      <c r="DCP31" s="376"/>
      <c r="DCQ31" s="376"/>
      <c r="DCR31" s="376"/>
      <c r="DCS31" s="376"/>
      <c r="DCT31" s="376"/>
      <c r="DCU31" s="376"/>
      <c r="DCV31" s="376"/>
      <c r="DCW31" s="376"/>
      <c r="DCX31" s="376"/>
      <c r="DCY31" s="376"/>
      <c r="DCZ31" s="376"/>
      <c r="DDA31" s="376"/>
      <c r="DDB31" s="376"/>
      <c r="DDC31" s="376"/>
      <c r="DDD31" s="376"/>
      <c r="DDE31" s="376"/>
      <c r="DDF31" s="376"/>
      <c r="DDG31" s="376"/>
      <c r="DDH31" s="376"/>
      <c r="DDI31" s="376"/>
      <c r="DDJ31" s="376"/>
      <c r="DDK31" s="376"/>
      <c r="DDL31" s="376"/>
      <c r="DDM31" s="376"/>
      <c r="DDN31" s="376"/>
      <c r="DDO31" s="376"/>
      <c r="DDP31" s="376"/>
      <c r="DDQ31" s="376"/>
      <c r="DDR31" s="376"/>
      <c r="DDS31" s="376"/>
      <c r="DDT31" s="376"/>
      <c r="DDU31" s="376"/>
      <c r="DDV31" s="376"/>
      <c r="DDW31" s="376"/>
      <c r="DDX31" s="376"/>
      <c r="DDY31" s="376"/>
      <c r="DDZ31" s="376"/>
      <c r="DEA31" s="376"/>
      <c r="DEB31" s="376"/>
      <c r="DEC31" s="376"/>
      <c r="DED31" s="376"/>
      <c r="DEE31" s="376"/>
      <c r="DEF31" s="376"/>
      <c r="DEG31" s="376"/>
      <c r="DEH31" s="376"/>
      <c r="DEI31" s="376"/>
      <c r="DEJ31" s="376"/>
      <c r="DEK31" s="376"/>
      <c r="DEL31" s="376"/>
      <c r="DEM31" s="376"/>
      <c r="DEN31" s="376"/>
      <c r="DEO31" s="376"/>
      <c r="DEP31" s="376"/>
      <c r="DEQ31" s="376"/>
      <c r="DER31" s="376"/>
      <c r="DES31" s="376"/>
      <c r="DET31" s="376"/>
      <c r="DEU31" s="376"/>
      <c r="DEV31" s="376"/>
      <c r="DEW31" s="376"/>
      <c r="DEX31" s="376"/>
      <c r="DEY31" s="376"/>
      <c r="DEZ31" s="376"/>
      <c r="DFA31" s="376"/>
      <c r="DFB31" s="376"/>
      <c r="DFC31" s="376"/>
      <c r="DFD31" s="376"/>
      <c r="DFE31" s="376"/>
      <c r="DFF31" s="376"/>
      <c r="DFG31" s="376"/>
      <c r="DFH31" s="376"/>
      <c r="DFI31" s="376"/>
      <c r="DFJ31" s="376"/>
      <c r="DFK31" s="376"/>
      <c r="DFL31" s="376"/>
      <c r="DFM31" s="376"/>
      <c r="DFN31" s="376"/>
      <c r="DFO31" s="376"/>
      <c r="DFP31" s="376"/>
      <c r="DFQ31" s="376"/>
      <c r="DFR31" s="376"/>
      <c r="DFS31" s="376"/>
      <c r="DFT31" s="376"/>
      <c r="DFU31" s="376"/>
      <c r="DFV31" s="376"/>
      <c r="DFW31" s="376"/>
      <c r="DFX31" s="376"/>
      <c r="DFY31" s="376"/>
      <c r="DFZ31" s="376"/>
      <c r="DGA31" s="376"/>
      <c r="DGB31" s="376"/>
      <c r="DGC31" s="376"/>
      <c r="DGD31" s="376"/>
      <c r="DGE31" s="376"/>
      <c r="DGF31" s="376"/>
      <c r="DGG31" s="376"/>
      <c r="DGH31" s="376"/>
      <c r="DGI31" s="376"/>
      <c r="DGJ31" s="376"/>
      <c r="DGK31" s="376"/>
      <c r="DGL31" s="376"/>
      <c r="DGM31" s="376"/>
      <c r="DGN31" s="376"/>
      <c r="DGO31" s="376"/>
      <c r="DGP31" s="376"/>
      <c r="DGQ31" s="376"/>
      <c r="DGR31" s="376"/>
      <c r="DGS31" s="376"/>
      <c r="DGT31" s="376"/>
      <c r="DGU31" s="376"/>
      <c r="DGV31" s="376"/>
      <c r="DGW31" s="376"/>
      <c r="DGX31" s="376"/>
      <c r="DGY31" s="376"/>
      <c r="DGZ31" s="376"/>
      <c r="DHA31" s="376"/>
      <c r="DHB31" s="376"/>
      <c r="DHC31" s="376"/>
      <c r="DHD31" s="376"/>
      <c r="DHE31" s="376"/>
      <c r="DHF31" s="376"/>
      <c r="DHG31" s="376"/>
      <c r="DHH31" s="376"/>
      <c r="DHI31" s="376"/>
      <c r="DHJ31" s="376"/>
      <c r="DHK31" s="376"/>
      <c r="DHL31" s="376"/>
      <c r="DHM31" s="376"/>
      <c r="DHN31" s="376"/>
      <c r="DHO31" s="376"/>
      <c r="DHP31" s="376"/>
      <c r="DHQ31" s="376"/>
      <c r="DHR31" s="376"/>
      <c r="DHS31" s="376"/>
      <c r="DHT31" s="376"/>
      <c r="DHU31" s="376"/>
      <c r="DHV31" s="376"/>
      <c r="DHW31" s="376"/>
      <c r="DHX31" s="376"/>
      <c r="DHY31" s="376"/>
      <c r="DHZ31" s="376"/>
      <c r="DIA31" s="376"/>
      <c r="DIB31" s="376"/>
      <c r="DIC31" s="376"/>
      <c r="DID31" s="376"/>
      <c r="DIE31" s="376"/>
      <c r="DIF31" s="376"/>
      <c r="DIG31" s="376"/>
      <c r="DIH31" s="376"/>
      <c r="DII31" s="376"/>
      <c r="DIJ31" s="376"/>
      <c r="DIK31" s="376"/>
      <c r="DIL31" s="376"/>
      <c r="DIM31" s="376"/>
      <c r="DIN31" s="376"/>
      <c r="DIO31" s="376"/>
      <c r="DIP31" s="376"/>
      <c r="DIQ31" s="376"/>
      <c r="DIR31" s="376"/>
      <c r="DIS31" s="376"/>
      <c r="DIT31" s="376"/>
      <c r="DIU31" s="376"/>
      <c r="DIV31" s="376"/>
      <c r="DIW31" s="376"/>
      <c r="DIX31" s="376"/>
      <c r="DIY31" s="376"/>
      <c r="DIZ31" s="376"/>
      <c r="DJA31" s="376"/>
      <c r="DJB31" s="376"/>
      <c r="DJC31" s="376"/>
      <c r="DJD31" s="376"/>
      <c r="DJE31" s="376"/>
      <c r="DJF31" s="376"/>
      <c r="DJG31" s="376"/>
      <c r="DJH31" s="376"/>
      <c r="DJI31" s="376"/>
      <c r="DJJ31" s="376"/>
      <c r="DJK31" s="376"/>
      <c r="DJL31" s="376"/>
      <c r="DJM31" s="376"/>
      <c r="DJN31" s="376"/>
      <c r="DJO31" s="376"/>
      <c r="DJP31" s="376"/>
      <c r="DJQ31" s="376"/>
      <c r="DJR31" s="376"/>
      <c r="DJS31" s="376"/>
      <c r="DJT31" s="376"/>
      <c r="DJU31" s="376"/>
      <c r="DJV31" s="376"/>
      <c r="DJW31" s="376"/>
      <c r="DJX31" s="376"/>
      <c r="DJY31" s="376"/>
      <c r="DJZ31" s="376"/>
      <c r="DKA31" s="376"/>
      <c r="DKB31" s="376"/>
      <c r="DKC31" s="376"/>
      <c r="DKD31" s="376"/>
      <c r="DKE31" s="376"/>
      <c r="DKF31" s="376"/>
      <c r="DKG31" s="376"/>
      <c r="DKH31" s="376"/>
      <c r="DKI31" s="376"/>
      <c r="DKJ31" s="376"/>
      <c r="DKK31" s="376"/>
      <c r="DKL31" s="376"/>
      <c r="DKM31" s="376"/>
      <c r="DKN31" s="376"/>
      <c r="DKO31" s="376"/>
      <c r="DKP31" s="376"/>
      <c r="DKQ31" s="376"/>
      <c r="DKR31" s="376"/>
      <c r="DKS31" s="376"/>
      <c r="DKT31" s="376"/>
      <c r="DKU31" s="376"/>
      <c r="DKV31" s="376"/>
      <c r="DKW31" s="376"/>
      <c r="DKX31" s="376"/>
      <c r="DKY31" s="376"/>
      <c r="DKZ31" s="376"/>
      <c r="DLA31" s="376"/>
      <c r="DLB31" s="376"/>
      <c r="DLC31" s="376"/>
      <c r="DLD31" s="376"/>
      <c r="DLE31" s="376"/>
      <c r="DLF31" s="376"/>
      <c r="DLG31" s="376"/>
      <c r="DLH31" s="376"/>
      <c r="DLI31" s="376"/>
      <c r="DLJ31" s="376"/>
      <c r="DLK31" s="376"/>
      <c r="DLL31" s="376"/>
      <c r="DLM31" s="376"/>
      <c r="DLN31" s="376"/>
      <c r="DLO31" s="376"/>
      <c r="DLP31" s="376"/>
      <c r="DLQ31" s="376"/>
      <c r="DLR31" s="376"/>
      <c r="DLS31" s="376"/>
      <c r="DLT31" s="376"/>
      <c r="DLU31" s="376"/>
      <c r="DLV31" s="376"/>
      <c r="DLW31" s="376"/>
      <c r="DLX31" s="376"/>
      <c r="DLY31" s="376"/>
      <c r="DLZ31" s="376"/>
      <c r="DMA31" s="376"/>
      <c r="DMB31" s="376"/>
      <c r="DMC31" s="376"/>
      <c r="DMD31" s="376"/>
      <c r="DME31" s="376"/>
      <c r="DMF31" s="376"/>
      <c r="DMG31" s="376"/>
      <c r="DMH31" s="376"/>
      <c r="DMI31" s="376"/>
      <c r="DMJ31" s="376"/>
      <c r="DMK31" s="376"/>
      <c r="DML31" s="376"/>
      <c r="DMM31" s="376"/>
      <c r="DMN31" s="376"/>
      <c r="DMO31" s="376"/>
      <c r="DMP31" s="376"/>
      <c r="DMQ31" s="376"/>
      <c r="DMR31" s="376"/>
      <c r="DMS31" s="376"/>
      <c r="DMT31" s="376"/>
      <c r="DMU31" s="376"/>
      <c r="DMV31" s="376"/>
      <c r="DMW31" s="376"/>
      <c r="DMX31" s="376"/>
      <c r="DMY31" s="376"/>
      <c r="DMZ31" s="376"/>
      <c r="DNA31" s="376"/>
      <c r="DNB31" s="376"/>
      <c r="DNC31" s="376"/>
      <c r="DND31" s="376"/>
      <c r="DNE31" s="376"/>
      <c r="DNF31" s="376"/>
      <c r="DNG31" s="376"/>
      <c r="DNH31" s="376"/>
      <c r="DNI31" s="376"/>
      <c r="DNJ31" s="376"/>
      <c r="DNK31" s="376"/>
      <c r="DNL31" s="376"/>
      <c r="DNM31" s="376"/>
      <c r="DNN31" s="376"/>
      <c r="DNO31" s="376"/>
      <c r="DNP31" s="376"/>
      <c r="DNQ31" s="376"/>
      <c r="DNR31" s="376"/>
      <c r="DNS31" s="376"/>
      <c r="DNT31" s="376"/>
      <c r="DNU31" s="376"/>
      <c r="DNV31" s="376"/>
      <c r="DNW31" s="376"/>
      <c r="DNX31" s="376"/>
      <c r="DNY31" s="376"/>
      <c r="DNZ31" s="376"/>
      <c r="DOA31" s="376"/>
      <c r="DOB31" s="376"/>
      <c r="DOC31" s="376"/>
      <c r="DOD31" s="376"/>
      <c r="DOE31" s="376"/>
      <c r="DOF31" s="376"/>
      <c r="DOG31" s="376"/>
      <c r="DOH31" s="376"/>
      <c r="DOI31" s="376"/>
      <c r="DOJ31" s="376"/>
      <c r="DOK31" s="376"/>
      <c r="DOL31" s="376"/>
      <c r="DOM31" s="376"/>
      <c r="DON31" s="376"/>
      <c r="DOO31" s="376"/>
      <c r="DOP31" s="376"/>
      <c r="DOQ31" s="376"/>
      <c r="DOR31" s="376"/>
      <c r="DOS31" s="376"/>
      <c r="DOT31" s="376"/>
      <c r="DOU31" s="376"/>
      <c r="DOV31" s="376"/>
      <c r="DOW31" s="376"/>
      <c r="DOX31" s="376"/>
      <c r="DOY31" s="376"/>
      <c r="DOZ31" s="376"/>
      <c r="DPA31" s="376"/>
      <c r="DPB31" s="376"/>
      <c r="DPC31" s="376"/>
      <c r="DPD31" s="376"/>
      <c r="DPE31" s="376"/>
      <c r="DPF31" s="376"/>
      <c r="DPG31" s="376"/>
      <c r="DPH31" s="376"/>
      <c r="DPI31" s="376"/>
      <c r="DPJ31" s="376"/>
      <c r="DPK31" s="376"/>
      <c r="DPL31" s="376"/>
      <c r="DPM31" s="376"/>
      <c r="DPN31" s="376"/>
      <c r="DPO31" s="376"/>
      <c r="DPP31" s="376"/>
      <c r="DPQ31" s="376"/>
      <c r="DPR31" s="376"/>
      <c r="DPS31" s="376"/>
      <c r="DPT31" s="376"/>
      <c r="DPU31" s="376"/>
      <c r="DPV31" s="376"/>
      <c r="DPW31" s="376"/>
      <c r="DPX31" s="376"/>
      <c r="DPY31" s="376"/>
      <c r="DPZ31" s="376"/>
      <c r="DQA31" s="376"/>
      <c r="DQB31" s="376"/>
      <c r="DQC31" s="376"/>
      <c r="DQD31" s="376"/>
      <c r="DQE31" s="376"/>
      <c r="DQF31" s="376"/>
      <c r="DQG31" s="376"/>
      <c r="DQH31" s="376"/>
      <c r="DQI31" s="376"/>
      <c r="DQJ31" s="376"/>
      <c r="DQK31" s="376"/>
      <c r="DQL31" s="376"/>
      <c r="DQM31" s="376"/>
      <c r="DQN31" s="376"/>
      <c r="DQO31" s="376"/>
      <c r="DQP31" s="376"/>
      <c r="DQQ31" s="376"/>
      <c r="DQR31" s="376"/>
      <c r="DQS31" s="376"/>
      <c r="DQT31" s="376"/>
      <c r="DQU31" s="376"/>
      <c r="DQV31" s="376"/>
      <c r="DQW31" s="376"/>
      <c r="DQX31" s="376"/>
      <c r="DQY31" s="376"/>
      <c r="DQZ31" s="376"/>
      <c r="DRA31" s="376"/>
      <c r="DRB31" s="376"/>
      <c r="DRC31" s="376"/>
      <c r="DRD31" s="376"/>
      <c r="DRE31" s="376"/>
      <c r="DRF31" s="376"/>
      <c r="DRG31" s="376"/>
      <c r="DRH31" s="376"/>
      <c r="DRI31" s="376"/>
      <c r="DRJ31" s="376"/>
      <c r="DRK31" s="376"/>
      <c r="DRL31" s="376"/>
      <c r="DRM31" s="376"/>
      <c r="DRN31" s="376"/>
      <c r="DRO31" s="376"/>
      <c r="DRP31" s="376"/>
      <c r="DRQ31" s="376"/>
      <c r="DRR31" s="376"/>
      <c r="DRS31" s="376"/>
      <c r="DRT31" s="376"/>
      <c r="DRU31" s="376"/>
      <c r="DRV31" s="376"/>
      <c r="DRW31" s="376"/>
      <c r="DRX31" s="376"/>
      <c r="DRY31" s="376"/>
      <c r="DRZ31" s="376"/>
      <c r="DSA31" s="376"/>
      <c r="DSB31" s="376"/>
      <c r="DSC31" s="376"/>
      <c r="DSD31" s="376"/>
      <c r="DSE31" s="376"/>
      <c r="DSF31" s="376"/>
      <c r="DSG31" s="376"/>
      <c r="DSH31" s="376"/>
      <c r="DSI31" s="376"/>
      <c r="DSJ31" s="376"/>
      <c r="DSK31" s="376"/>
      <c r="DSL31" s="376"/>
      <c r="DSM31" s="376"/>
      <c r="DSN31" s="376"/>
      <c r="DSO31" s="376"/>
      <c r="DSP31" s="376"/>
      <c r="DSQ31" s="376"/>
      <c r="DSR31" s="376"/>
      <c r="DSS31" s="376"/>
      <c r="DST31" s="376"/>
      <c r="DSU31" s="376"/>
      <c r="DSV31" s="376"/>
      <c r="DSW31" s="376"/>
      <c r="DSX31" s="376"/>
      <c r="DSY31" s="376"/>
      <c r="DSZ31" s="376"/>
      <c r="DTA31" s="376"/>
      <c r="DTB31" s="376"/>
      <c r="DTC31" s="376"/>
      <c r="DTD31" s="376"/>
      <c r="DTE31" s="376"/>
      <c r="DTF31" s="376"/>
      <c r="DTG31" s="376"/>
      <c r="DTH31" s="376"/>
      <c r="DTI31" s="376"/>
      <c r="DTJ31" s="376"/>
      <c r="DTK31" s="376"/>
      <c r="DTL31" s="376"/>
      <c r="DTM31" s="376"/>
      <c r="DTN31" s="376"/>
      <c r="DTO31" s="376"/>
      <c r="DTP31" s="376"/>
      <c r="DTQ31" s="376"/>
      <c r="DTR31" s="376"/>
      <c r="DTS31" s="376"/>
      <c r="DTT31" s="376"/>
      <c r="DTU31" s="376"/>
      <c r="DTV31" s="376"/>
      <c r="DTW31" s="376"/>
      <c r="DTX31" s="376"/>
      <c r="DTY31" s="376"/>
      <c r="DTZ31" s="376"/>
      <c r="DUA31" s="376"/>
      <c r="DUB31" s="376"/>
      <c r="DUC31" s="376"/>
      <c r="DUD31" s="376"/>
      <c r="DUE31" s="376"/>
      <c r="DUF31" s="376"/>
      <c r="DUG31" s="376"/>
      <c r="DUH31" s="376"/>
      <c r="DUI31" s="376"/>
      <c r="DUJ31" s="376"/>
      <c r="DUK31" s="376"/>
      <c r="DUL31" s="376"/>
      <c r="DUM31" s="376"/>
      <c r="DUN31" s="376"/>
      <c r="DUO31" s="376"/>
      <c r="DUP31" s="376"/>
      <c r="DUQ31" s="376"/>
      <c r="DUR31" s="376"/>
      <c r="DUS31" s="376"/>
      <c r="DUT31" s="376"/>
      <c r="DUU31" s="376"/>
      <c r="DUV31" s="376"/>
      <c r="DUW31" s="376"/>
      <c r="DUX31" s="376"/>
      <c r="DUY31" s="376"/>
      <c r="DUZ31" s="376"/>
      <c r="DVA31" s="376"/>
      <c r="DVB31" s="376"/>
      <c r="DVC31" s="376"/>
      <c r="DVD31" s="376"/>
      <c r="DVE31" s="376"/>
      <c r="DVF31" s="376"/>
      <c r="DVG31" s="376"/>
      <c r="DVH31" s="376"/>
      <c r="DVI31" s="376"/>
      <c r="DVJ31" s="376"/>
      <c r="DVK31" s="376"/>
      <c r="DVL31" s="376"/>
      <c r="DVM31" s="376"/>
      <c r="DVN31" s="376"/>
      <c r="DVO31" s="376"/>
      <c r="DVP31" s="376"/>
      <c r="DVQ31" s="376"/>
      <c r="DVR31" s="376"/>
      <c r="DVS31" s="376"/>
      <c r="DVT31" s="376"/>
      <c r="DVU31" s="376"/>
      <c r="DVV31" s="376"/>
      <c r="DVW31" s="376"/>
      <c r="DVX31" s="376"/>
      <c r="DVY31" s="376"/>
      <c r="DVZ31" s="376"/>
      <c r="DWA31" s="376"/>
      <c r="DWB31" s="376"/>
      <c r="DWC31" s="376"/>
      <c r="DWD31" s="376"/>
      <c r="DWE31" s="376"/>
      <c r="DWF31" s="376"/>
      <c r="DWG31" s="376"/>
      <c r="DWH31" s="376"/>
      <c r="DWI31" s="376"/>
      <c r="DWJ31" s="376"/>
      <c r="DWK31" s="376"/>
      <c r="DWL31" s="376"/>
      <c r="DWM31" s="376"/>
      <c r="DWN31" s="376"/>
      <c r="DWO31" s="376"/>
      <c r="DWP31" s="376"/>
      <c r="DWQ31" s="376"/>
      <c r="DWR31" s="376"/>
      <c r="DWS31" s="376"/>
      <c r="DWT31" s="376"/>
      <c r="DWU31" s="376"/>
      <c r="DWV31" s="376"/>
      <c r="DWW31" s="376"/>
      <c r="DWX31" s="376"/>
      <c r="DWY31" s="376"/>
      <c r="DWZ31" s="376"/>
      <c r="DXA31" s="376"/>
      <c r="DXB31" s="376"/>
      <c r="DXC31" s="376"/>
      <c r="DXD31" s="376"/>
      <c r="DXE31" s="376"/>
      <c r="DXF31" s="376"/>
      <c r="DXG31" s="376"/>
      <c r="DXH31" s="376"/>
      <c r="DXI31" s="376"/>
      <c r="DXJ31" s="376"/>
      <c r="DXK31" s="376"/>
      <c r="DXL31" s="376"/>
      <c r="DXM31" s="376"/>
      <c r="DXN31" s="376"/>
      <c r="DXO31" s="376"/>
      <c r="DXP31" s="376"/>
      <c r="DXQ31" s="376"/>
      <c r="DXR31" s="376"/>
      <c r="DXS31" s="376"/>
      <c r="DXT31" s="376"/>
      <c r="DXU31" s="376"/>
      <c r="DXV31" s="376"/>
      <c r="DXW31" s="376"/>
      <c r="DXX31" s="376"/>
      <c r="DXY31" s="376"/>
      <c r="DXZ31" s="376"/>
      <c r="DYA31" s="376"/>
      <c r="DYB31" s="376"/>
      <c r="DYC31" s="376"/>
      <c r="DYD31" s="376"/>
      <c r="DYE31" s="376"/>
      <c r="DYF31" s="376"/>
      <c r="DYG31" s="376"/>
      <c r="DYH31" s="376"/>
      <c r="DYI31" s="376"/>
      <c r="DYJ31" s="376"/>
      <c r="DYK31" s="376"/>
      <c r="DYL31" s="376"/>
      <c r="DYM31" s="376"/>
      <c r="DYN31" s="376"/>
      <c r="DYO31" s="376"/>
      <c r="DYP31" s="376"/>
      <c r="DYQ31" s="376"/>
      <c r="DYR31" s="376"/>
      <c r="DYS31" s="376"/>
      <c r="DYT31" s="376"/>
      <c r="DYU31" s="376"/>
      <c r="DYV31" s="376"/>
      <c r="DYW31" s="376"/>
      <c r="DYX31" s="376"/>
      <c r="DYY31" s="376"/>
      <c r="DYZ31" s="376"/>
      <c r="DZA31" s="376"/>
      <c r="DZB31" s="376"/>
      <c r="DZC31" s="376"/>
      <c r="DZD31" s="376"/>
      <c r="DZE31" s="376"/>
      <c r="DZF31" s="376"/>
      <c r="DZG31" s="376"/>
      <c r="DZH31" s="376"/>
      <c r="DZI31" s="376"/>
      <c r="DZJ31" s="376"/>
      <c r="DZK31" s="376"/>
      <c r="DZL31" s="376"/>
      <c r="DZM31" s="376"/>
      <c r="DZN31" s="376"/>
      <c r="DZO31" s="376"/>
      <c r="DZP31" s="376"/>
      <c r="DZQ31" s="376"/>
      <c r="DZR31" s="376"/>
      <c r="DZS31" s="376"/>
      <c r="DZT31" s="376"/>
      <c r="DZU31" s="376"/>
      <c r="DZV31" s="376"/>
      <c r="DZW31" s="376"/>
      <c r="DZX31" s="376"/>
      <c r="DZY31" s="376"/>
      <c r="DZZ31" s="376"/>
      <c r="EAA31" s="376"/>
      <c r="EAB31" s="376"/>
      <c r="EAC31" s="376"/>
      <c r="EAD31" s="376"/>
      <c r="EAE31" s="376"/>
      <c r="EAF31" s="376"/>
      <c r="EAG31" s="376"/>
      <c r="EAH31" s="376"/>
      <c r="EAI31" s="376"/>
      <c r="EAJ31" s="376"/>
      <c r="EAK31" s="376"/>
      <c r="EAL31" s="376"/>
      <c r="EAM31" s="376"/>
      <c r="EAN31" s="376"/>
      <c r="EAO31" s="376"/>
      <c r="EAP31" s="376"/>
      <c r="EAQ31" s="376"/>
      <c r="EAR31" s="376"/>
      <c r="EAS31" s="376"/>
      <c r="EAT31" s="376"/>
      <c r="EAU31" s="376"/>
      <c r="EAV31" s="376"/>
      <c r="EAW31" s="376"/>
      <c r="EAX31" s="376"/>
      <c r="EAY31" s="376"/>
      <c r="EAZ31" s="376"/>
      <c r="EBA31" s="376"/>
      <c r="EBB31" s="376"/>
      <c r="EBC31" s="376"/>
      <c r="EBD31" s="376"/>
      <c r="EBE31" s="376"/>
      <c r="EBF31" s="376"/>
      <c r="EBG31" s="376"/>
      <c r="EBH31" s="376"/>
      <c r="EBI31" s="376"/>
      <c r="EBJ31" s="376"/>
      <c r="EBK31" s="376"/>
      <c r="EBL31" s="376"/>
      <c r="EBM31" s="376"/>
      <c r="EBN31" s="376"/>
      <c r="EBO31" s="376"/>
      <c r="EBP31" s="376"/>
      <c r="EBQ31" s="376"/>
      <c r="EBR31" s="376"/>
      <c r="EBS31" s="376"/>
      <c r="EBT31" s="376"/>
      <c r="EBU31" s="376"/>
      <c r="EBV31" s="376"/>
      <c r="EBW31" s="376"/>
      <c r="EBX31" s="376"/>
      <c r="EBY31" s="376"/>
      <c r="EBZ31" s="376"/>
      <c r="ECA31" s="376"/>
      <c r="ECB31" s="376"/>
      <c r="ECC31" s="376"/>
      <c r="ECD31" s="376"/>
      <c r="ECE31" s="376"/>
      <c r="ECF31" s="376"/>
      <c r="ECG31" s="376"/>
      <c r="ECH31" s="376"/>
      <c r="ECI31" s="376"/>
      <c r="ECJ31" s="376"/>
      <c r="ECK31" s="376"/>
      <c r="ECL31" s="376"/>
      <c r="ECM31" s="376"/>
      <c r="ECN31" s="376"/>
      <c r="ECO31" s="376"/>
      <c r="ECP31" s="376"/>
      <c r="ECQ31" s="376"/>
      <c r="ECR31" s="376"/>
      <c r="ECS31" s="376"/>
      <c r="ECT31" s="376"/>
      <c r="ECU31" s="376"/>
      <c r="ECV31" s="376"/>
      <c r="ECW31" s="376"/>
      <c r="ECX31" s="376"/>
      <c r="ECY31" s="376"/>
      <c r="ECZ31" s="376"/>
      <c r="EDA31" s="376"/>
      <c r="EDB31" s="376"/>
      <c r="EDC31" s="376"/>
      <c r="EDD31" s="376"/>
      <c r="EDE31" s="376"/>
      <c r="EDF31" s="376"/>
      <c r="EDG31" s="376"/>
      <c r="EDH31" s="376"/>
      <c r="EDI31" s="376"/>
      <c r="EDJ31" s="376"/>
      <c r="EDK31" s="376"/>
      <c r="EDL31" s="376"/>
      <c r="EDM31" s="376"/>
      <c r="EDN31" s="376"/>
      <c r="EDO31" s="376"/>
      <c r="EDP31" s="376"/>
      <c r="EDQ31" s="376"/>
      <c r="EDR31" s="376"/>
      <c r="EDS31" s="376"/>
      <c r="EDT31" s="376"/>
      <c r="EDU31" s="376"/>
      <c r="EDV31" s="376"/>
      <c r="EDW31" s="376"/>
      <c r="EDX31" s="376"/>
      <c r="EDY31" s="376"/>
      <c r="EDZ31" s="376"/>
      <c r="EEA31" s="376"/>
      <c r="EEB31" s="376"/>
      <c r="EEC31" s="376"/>
      <c r="EED31" s="376"/>
      <c r="EEE31" s="376"/>
      <c r="EEF31" s="376"/>
      <c r="EEG31" s="376"/>
      <c r="EEH31" s="376"/>
      <c r="EEI31" s="376"/>
      <c r="EEJ31" s="376"/>
      <c r="EEK31" s="376"/>
      <c r="EEL31" s="376"/>
      <c r="EEM31" s="376"/>
      <c r="EEN31" s="376"/>
      <c r="EEO31" s="376"/>
      <c r="EEP31" s="376"/>
      <c r="EEQ31" s="376"/>
      <c r="EER31" s="376"/>
      <c r="EES31" s="376"/>
      <c r="EET31" s="376"/>
      <c r="EEU31" s="376"/>
      <c r="EEV31" s="376"/>
      <c r="EEW31" s="376"/>
      <c r="EEX31" s="376"/>
      <c r="EEY31" s="376"/>
      <c r="EEZ31" s="376"/>
      <c r="EFA31" s="376"/>
      <c r="EFB31" s="376"/>
      <c r="EFC31" s="376"/>
      <c r="EFD31" s="376"/>
      <c r="EFE31" s="376"/>
      <c r="EFF31" s="376"/>
      <c r="EFG31" s="376"/>
      <c r="EFH31" s="376"/>
      <c r="EFI31" s="376"/>
      <c r="EFJ31" s="376"/>
      <c r="EFK31" s="376"/>
      <c r="EFL31" s="376"/>
      <c r="EFM31" s="376"/>
      <c r="EFN31" s="376"/>
      <c r="EFO31" s="376"/>
      <c r="EFP31" s="376"/>
      <c r="EFQ31" s="376"/>
      <c r="EFR31" s="376"/>
      <c r="EFS31" s="376"/>
      <c r="EFT31" s="376"/>
      <c r="EFU31" s="376"/>
      <c r="EFV31" s="376"/>
      <c r="EFW31" s="376"/>
      <c r="EFX31" s="376"/>
      <c r="EFY31" s="376"/>
      <c r="EFZ31" s="376"/>
      <c r="EGA31" s="376"/>
      <c r="EGB31" s="376"/>
      <c r="EGC31" s="376"/>
      <c r="EGD31" s="376"/>
      <c r="EGE31" s="376"/>
      <c r="EGF31" s="376"/>
      <c r="EGG31" s="376"/>
      <c r="EGH31" s="376"/>
      <c r="EGI31" s="376"/>
      <c r="EGJ31" s="376"/>
      <c r="EGK31" s="376"/>
      <c r="EGL31" s="376"/>
      <c r="EGM31" s="376"/>
      <c r="EGN31" s="376"/>
      <c r="EGO31" s="376"/>
      <c r="EGP31" s="376"/>
      <c r="EGQ31" s="376"/>
      <c r="EGR31" s="376"/>
      <c r="EGS31" s="376"/>
      <c r="EGT31" s="376"/>
      <c r="EGU31" s="376"/>
      <c r="EGV31" s="376"/>
      <c r="EGW31" s="376"/>
      <c r="EGX31" s="376"/>
      <c r="EGY31" s="376"/>
      <c r="EGZ31" s="376"/>
      <c r="EHA31" s="376"/>
      <c r="EHB31" s="376"/>
      <c r="EHC31" s="376"/>
      <c r="EHD31" s="376"/>
      <c r="EHE31" s="376"/>
      <c r="EHF31" s="376"/>
      <c r="EHG31" s="376"/>
      <c r="EHH31" s="376"/>
      <c r="EHI31" s="376"/>
      <c r="EHJ31" s="376"/>
      <c r="EHK31" s="376"/>
      <c r="EHL31" s="376"/>
      <c r="EHM31" s="376"/>
      <c r="EHN31" s="376"/>
      <c r="EHO31" s="376"/>
      <c r="EHP31" s="376"/>
      <c r="EHQ31" s="376"/>
      <c r="EHR31" s="376"/>
      <c r="EHS31" s="376"/>
      <c r="EHT31" s="376"/>
      <c r="EHU31" s="376"/>
      <c r="EHV31" s="376"/>
      <c r="EHW31" s="376"/>
      <c r="EHX31" s="376"/>
      <c r="EHY31" s="376"/>
      <c r="EHZ31" s="376"/>
      <c r="EIA31" s="376"/>
      <c r="EIB31" s="376"/>
      <c r="EIC31" s="376"/>
      <c r="EID31" s="376"/>
      <c r="EIE31" s="376"/>
      <c r="EIF31" s="376"/>
      <c r="EIG31" s="376"/>
      <c r="EIH31" s="376"/>
      <c r="EII31" s="376"/>
      <c r="EIJ31" s="376"/>
      <c r="EIK31" s="376"/>
      <c r="EIL31" s="376"/>
      <c r="EIM31" s="376"/>
      <c r="EIN31" s="376"/>
      <c r="EIO31" s="376"/>
      <c r="EIP31" s="376"/>
      <c r="EIQ31" s="376"/>
      <c r="EIR31" s="376"/>
      <c r="EIS31" s="376"/>
      <c r="EIT31" s="376"/>
      <c r="EIU31" s="376"/>
      <c r="EIV31" s="376"/>
      <c r="EIW31" s="376"/>
      <c r="EIX31" s="376"/>
      <c r="EIY31" s="376"/>
      <c r="EIZ31" s="376"/>
      <c r="EJA31" s="376"/>
      <c r="EJB31" s="376"/>
      <c r="EJC31" s="376"/>
      <c r="EJD31" s="376"/>
      <c r="EJE31" s="376"/>
      <c r="EJF31" s="376"/>
      <c r="EJG31" s="376"/>
      <c r="EJH31" s="376"/>
      <c r="EJI31" s="376"/>
      <c r="EJJ31" s="376"/>
      <c r="EJK31" s="376"/>
      <c r="EJL31" s="376"/>
      <c r="EJM31" s="376"/>
      <c r="EJN31" s="376"/>
      <c r="EJO31" s="376"/>
      <c r="EJP31" s="376"/>
      <c r="EJQ31" s="376"/>
      <c r="EJR31" s="376"/>
      <c r="EJS31" s="376"/>
      <c r="EJT31" s="376"/>
      <c r="EJU31" s="376"/>
      <c r="EJV31" s="376"/>
      <c r="EJW31" s="376"/>
      <c r="EJX31" s="376"/>
      <c r="EJY31" s="376"/>
      <c r="EJZ31" s="376"/>
      <c r="EKA31" s="376"/>
      <c r="EKB31" s="376"/>
      <c r="EKC31" s="376"/>
      <c r="EKD31" s="376"/>
      <c r="EKE31" s="376"/>
      <c r="EKF31" s="376"/>
      <c r="EKG31" s="376"/>
      <c r="EKH31" s="376"/>
      <c r="EKI31" s="376"/>
      <c r="EKJ31" s="376"/>
      <c r="EKK31" s="376"/>
      <c r="EKL31" s="376"/>
      <c r="EKM31" s="376"/>
      <c r="EKN31" s="376"/>
      <c r="EKO31" s="376"/>
      <c r="EKP31" s="376"/>
      <c r="EKQ31" s="376"/>
      <c r="EKR31" s="376"/>
      <c r="EKS31" s="376"/>
      <c r="EKT31" s="376"/>
      <c r="EKU31" s="376"/>
      <c r="EKV31" s="376"/>
      <c r="EKW31" s="376"/>
      <c r="EKX31" s="376"/>
      <c r="EKY31" s="376"/>
      <c r="EKZ31" s="376"/>
      <c r="ELA31" s="376"/>
      <c r="ELB31" s="376"/>
      <c r="ELC31" s="376"/>
      <c r="ELD31" s="376"/>
      <c r="ELE31" s="376"/>
      <c r="ELF31" s="376"/>
      <c r="ELG31" s="376"/>
      <c r="ELH31" s="376"/>
      <c r="ELI31" s="376"/>
      <c r="ELJ31" s="376"/>
      <c r="ELK31" s="376"/>
      <c r="ELL31" s="376"/>
      <c r="ELM31" s="376"/>
      <c r="ELN31" s="376"/>
      <c r="ELO31" s="376"/>
      <c r="ELP31" s="376"/>
      <c r="ELQ31" s="376"/>
      <c r="ELR31" s="376"/>
      <c r="ELS31" s="376"/>
      <c r="ELT31" s="376"/>
      <c r="ELU31" s="376"/>
      <c r="ELV31" s="376"/>
      <c r="ELW31" s="376"/>
      <c r="ELX31" s="376"/>
      <c r="ELY31" s="376"/>
      <c r="ELZ31" s="376"/>
      <c r="EMA31" s="376"/>
      <c r="EMB31" s="376"/>
      <c r="EMC31" s="376"/>
      <c r="EMD31" s="376"/>
      <c r="EME31" s="376"/>
      <c r="EMF31" s="376"/>
      <c r="EMG31" s="376"/>
      <c r="EMH31" s="376"/>
      <c r="EMI31" s="376"/>
      <c r="EMJ31" s="376"/>
      <c r="EMK31" s="376"/>
      <c r="EML31" s="376"/>
      <c r="EMM31" s="376"/>
      <c r="EMN31" s="376"/>
      <c r="EMO31" s="376"/>
      <c r="EMP31" s="376"/>
      <c r="EMQ31" s="376"/>
      <c r="EMR31" s="376"/>
      <c r="EMS31" s="376"/>
      <c r="EMT31" s="376"/>
      <c r="EMU31" s="376"/>
      <c r="EMV31" s="376"/>
      <c r="EMW31" s="376"/>
      <c r="EMX31" s="376"/>
      <c r="EMY31" s="376"/>
      <c r="EMZ31" s="376"/>
      <c r="ENA31" s="376"/>
      <c r="ENB31" s="376"/>
      <c r="ENC31" s="376"/>
      <c r="END31" s="376"/>
      <c r="ENE31" s="376"/>
      <c r="ENF31" s="376"/>
      <c r="ENG31" s="376"/>
      <c r="ENH31" s="376"/>
      <c r="ENI31" s="376"/>
      <c r="ENJ31" s="376"/>
      <c r="ENK31" s="376"/>
      <c r="ENL31" s="376"/>
      <c r="ENM31" s="376"/>
      <c r="ENN31" s="376"/>
      <c r="ENO31" s="376"/>
      <c r="ENP31" s="376"/>
      <c r="ENQ31" s="376"/>
      <c r="ENR31" s="376"/>
      <c r="ENS31" s="376"/>
      <c r="ENT31" s="376"/>
      <c r="ENU31" s="376"/>
      <c r="ENV31" s="376"/>
      <c r="ENW31" s="376"/>
      <c r="ENX31" s="376"/>
      <c r="ENY31" s="376"/>
      <c r="ENZ31" s="376"/>
      <c r="EOA31" s="376"/>
      <c r="EOB31" s="376"/>
      <c r="EOC31" s="376"/>
      <c r="EOD31" s="376"/>
      <c r="EOE31" s="376"/>
      <c r="EOF31" s="376"/>
      <c r="EOG31" s="376"/>
      <c r="EOH31" s="376"/>
      <c r="EOI31" s="376"/>
      <c r="EOJ31" s="376"/>
      <c r="EOK31" s="376"/>
      <c r="EOL31" s="376"/>
      <c r="EOM31" s="376"/>
      <c r="EON31" s="376"/>
      <c r="EOO31" s="376"/>
      <c r="EOP31" s="376"/>
      <c r="EOQ31" s="376"/>
      <c r="EOR31" s="376"/>
      <c r="EOS31" s="376"/>
      <c r="EOT31" s="376"/>
      <c r="EOU31" s="376"/>
      <c r="EOV31" s="376"/>
      <c r="EOW31" s="376"/>
      <c r="EOX31" s="376"/>
      <c r="EOY31" s="376"/>
      <c r="EOZ31" s="376"/>
      <c r="EPA31" s="376"/>
      <c r="EPB31" s="376"/>
      <c r="EPC31" s="376"/>
      <c r="EPD31" s="376"/>
      <c r="EPE31" s="376"/>
      <c r="EPF31" s="376"/>
      <c r="EPG31" s="376"/>
      <c r="EPH31" s="376"/>
      <c r="EPI31" s="376"/>
      <c r="EPJ31" s="376"/>
      <c r="EPK31" s="376"/>
      <c r="EPL31" s="376"/>
      <c r="EPM31" s="376"/>
      <c r="EPN31" s="376"/>
      <c r="EPO31" s="376"/>
      <c r="EPP31" s="376"/>
      <c r="EPQ31" s="376"/>
      <c r="EPR31" s="376"/>
      <c r="EPS31" s="376"/>
      <c r="EPT31" s="376"/>
      <c r="EPU31" s="376"/>
      <c r="EPV31" s="376"/>
      <c r="EPW31" s="376"/>
      <c r="EPX31" s="376"/>
      <c r="EPY31" s="376"/>
      <c r="EPZ31" s="376"/>
      <c r="EQA31" s="376"/>
      <c r="EQB31" s="376"/>
      <c r="EQC31" s="376"/>
      <c r="EQD31" s="376"/>
      <c r="EQE31" s="376"/>
      <c r="EQF31" s="376"/>
      <c r="EQG31" s="376"/>
      <c r="EQH31" s="376"/>
      <c r="EQI31" s="376"/>
      <c r="EQJ31" s="376"/>
      <c r="EQK31" s="376"/>
      <c r="EQL31" s="376"/>
      <c r="EQM31" s="376"/>
      <c r="EQN31" s="376"/>
      <c r="EQO31" s="376"/>
      <c r="EQP31" s="376"/>
      <c r="EQQ31" s="376"/>
      <c r="EQR31" s="376"/>
      <c r="EQS31" s="376"/>
      <c r="EQT31" s="376"/>
      <c r="EQU31" s="376"/>
      <c r="EQV31" s="376"/>
      <c r="EQW31" s="376"/>
      <c r="EQX31" s="376"/>
      <c r="EQY31" s="376"/>
      <c r="EQZ31" s="376"/>
      <c r="ERA31" s="376"/>
      <c r="ERB31" s="376"/>
      <c r="ERC31" s="376"/>
      <c r="ERD31" s="376"/>
      <c r="ERE31" s="376"/>
      <c r="ERF31" s="376"/>
      <c r="ERG31" s="376"/>
      <c r="ERH31" s="376"/>
      <c r="ERI31" s="376"/>
      <c r="ERJ31" s="376"/>
      <c r="ERK31" s="376"/>
      <c r="ERL31" s="376"/>
      <c r="ERM31" s="376"/>
      <c r="ERN31" s="376"/>
      <c r="ERO31" s="376"/>
      <c r="ERP31" s="376"/>
      <c r="ERQ31" s="376"/>
      <c r="ERR31" s="376"/>
      <c r="ERS31" s="376"/>
      <c r="ERT31" s="376"/>
      <c r="ERU31" s="376"/>
      <c r="ERV31" s="376"/>
      <c r="ERW31" s="376"/>
      <c r="ERX31" s="376"/>
      <c r="ERY31" s="376"/>
      <c r="ERZ31" s="376"/>
      <c r="ESA31" s="376"/>
      <c r="ESB31" s="376"/>
      <c r="ESC31" s="376"/>
      <c r="ESD31" s="376"/>
      <c r="ESE31" s="376"/>
      <c r="ESF31" s="376"/>
      <c r="ESG31" s="376"/>
      <c r="ESH31" s="376"/>
      <c r="ESI31" s="376"/>
      <c r="ESJ31" s="376"/>
      <c r="ESK31" s="376"/>
      <c r="ESL31" s="376"/>
      <c r="ESM31" s="376"/>
      <c r="ESN31" s="376"/>
      <c r="ESO31" s="376"/>
      <c r="ESP31" s="376"/>
      <c r="ESQ31" s="376"/>
      <c r="ESR31" s="376"/>
      <c r="ESS31" s="376"/>
      <c r="EST31" s="376"/>
      <c r="ESU31" s="376"/>
      <c r="ESV31" s="376"/>
      <c r="ESW31" s="376"/>
      <c r="ESX31" s="376"/>
      <c r="ESY31" s="376"/>
      <c r="ESZ31" s="376"/>
      <c r="ETA31" s="376"/>
      <c r="ETB31" s="376"/>
      <c r="ETC31" s="376"/>
      <c r="ETD31" s="376"/>
      <c r="ETE31" s="376"/>
      <c r="ETF31" s="376"/>
      <c r="ETG31" s="376"/>
      <c r="ETH31" s="376"/>
      <c r="ETI31" s="376"/>
      <c r="ETJ31" s="376"/>
      <c r="ETK31" s="376"/>
      <c r="ETL31" s="376"/>
      <c r="ETM31" s="376"/>
      <c r="ETN31" s="376"/>
      <c r="ETO31" s="376"/>
      <c r="ETP31" s="376"/>
      <c r="ETQ31" s="376"/>
      <c r="ETR31" s="376"/>
      <c r="ETS31" s="376"/>
      <c r="ETT31" s="376"/>
      <c r="ETU31" s="376"/>
      <c r="ETV31" s="376"/>
      <c r="ETW31" s="376"/>
      <c r="ETX31" s="376"/>
      <c r="ETY31" s="376"/>
      <c r="ETZ31" s="376"/>
      <c r="EUA31" s="376"/>
      <c r="EUB31" s="376"/>
      <c r="EUC31" s="376"/>
      <c r="EUD31" s="376"/>
      <c r="EUE31" s="376"/>
      <c r="EUF31" s="376"/>
      <c r="EUG31" s="376"/>
      <c r="EUH31" s="376"/>
      <c r="EUI31" s="376"/>
      <c r="EUJ31" s="376"/>
      <c r="EUK31" s="376"/>
      <c r="EUL31" s="376"/>
      <c r="EUM31" s="376"/>
      <c r="EUN31" s="376"/>
      <c r="EUO31" s="376"/>
      <c r="EUP31" s="376"/>
      <c r="EUQ31" s="376"/>
      <c r="EUR31" s="376"/>
      <c r="EUS31" s="376"/>
      <c r="EUT31" s="376"/>
      <c r="EUU31" s="376"/>
      <c r="EUV31" s="376"/>
      <c r="EUW31" s="376"/>
      <c r="EUX31" s="376"/>
      <c r="EUY31" s="376"/>
      <c r="EUZ31" s="376"/>
      <c r="EVA31" s="376"/>
      <c r="EVB31" s="376"/>
      <c r="EVC31" s="376"/>
      <c r="EVD31" s="376"/>
      <c r="EVE31" s="376"/>
      <c r="EVF31" s="376"/>
      <c r="EVG31" s="376"/>
      <c r="EVH31" s="376"/>
      <c r="EVI31" s="376"/>
      <c r="EVJ31" s="376"/>
      <c r="EVK31" s="376"/>
      <c r="EVL31" s="376"/>
      <c r="EVM31" s="376"/>
      <c r="EVN31" s="376"/>
      <c r="EVO31" s="376"/>
      <c r="EVP31" s="376"/>
      <c r="EVQ31" s="376"/>
      <c r="EVR31" s="376"/>
      <c r="EVS31" s="376"/>
      <c r="EVT31" s="376"/>
      <c r="EVU31" s="376"/>
      <c r="EVV31" s="376"/>
      <c r="EVW31" s="376"/>
      <c r="EVX31" s="376"/>
      <c r="EVY31" s="376"/>
      <c r="EVZ31" s="376"/>
      <c r="EWA31" s="376"/>
      <c r="EWB31" s="376"/>
      <c r="EWC31" s="376"/>
      <c r="EWD31" s="376"/>
      <c r="EWE31" s="376"/>
      <c r="EWF31" s="376"/>
      <c r="EWG31" s="376"/>
      <c r="EWH31" s="376"/>
      <c r="EWI31" s="376"/>
      <c r="EWJ31" s="376"/>
      <c r="EWK31" s="376"/>
      <c r="EWL31" s="376"/>
      <c r="EWM31" s="376"/>
      <c r="EWN31" s="376"/>
      <c r="EWO31" s="376"/>
      <c r="EWP31" s="376"/>
      <c r="EWQ31" s="376"/>
      <c r="EWR31" s="376"/>
      <c r="EWS31" s="376"/>
      <c r="EWT31" s="376"/>
      <c r="EWU31" s="376"/>
      <c r="EWV31" s="376"/>
      <c r="EWW31" s="376"/>
      <c r="EWX31" s="376"/>
      <c r="EWY31" s="376"/>
      <c r="EWZ31" s="376"/>
      <c r="EXA31" s="376"/>
      <c r="EXB31" s="376"/>
      <c r="EXC31" s="376"/>
      <c r="EXD31" s="376"/>
      <c r="EXE31" s="376"/>
      <c r="EXF31" s="376"/>
      <c r="EXG31" s="376"/>
      <c r="EXH31" s="376"/>
      <c r="EXI31" s="376"/>
      <c r="EXJ31" s="376"/>
      <c r="EXK31" s="376"/>
      <c r="EXL31" s="376"/>
      <c r="EXM31" s="376"/>
      <c r="EXN31" s="376"/>
      <c r="EXO31" s="376"/>
      <c r="EXP31" s="376"/>
      <c r="EXQ31" s="376"/>
      <c r="EXR31" s="376"/>
      <c r="EXS31" s="376"/>
      <c r="EXT31" s="376"/>
      <c r="EXU31" s="376"/>
      <c r="EXV31" s="376"/>
      <c r="EXW31" s="376"/>
      <c r="EXX31" s="376"/>
      <c r="EXY31" s="376"/>
      <c r="EXZ31" s="376"/>
      <c r="EYA31" s="376"/>
      <c r="EYB31" s="376"/>
      <c r="EYC31" s="376"/>
      <c r="EYD31" s="376"/>
      <c r="EYE31" s="376"/>
      <c r="EYF31" s="376"/>
      <c r="EYG31" s="376"/>
      <c r="EYH31" s="376"/>
      <c r="EYI31" s="376"/>
      <c r="EYJ31" s="376"/>
      <c r="EYK31" s="376"/>
      <c r="EYL31" s="376"/>
      <c r="EYM31" s="376"/>
      <c r="EYN31" s="376"/>
      <c r="EYO31" s="376"/>
      <c r="EYP31" s="376"/>
      <c r="EYQ31" s="376"/>
      <c r="EYR31" s="376"/>
      <c r="EYS31" s="376"/>
      <c r="EYT31" s="376"/>
      <c r="EYU31" s="376"/>
      <c r="EYV31" s="376"/>
      <c r="EYW31" s="376"/>
      <c r="EYX31" s="376"/>
      <c r="EYY31" s="376"/>
      <c r="EYZ31" s="376"/>
      <c r="EZA31" s="376"/>
      <c r="EZB31" s="376"/>
      <c r="EZC31" s="376"/>
      <c r="EZD31" s="376"/>
      <c r="EZE31" s="376"/>
      <c r="EZF31" s="376"/>
      <c r="EZG31" s="376"/>
      <c r="EZH31" s="376"/>
      <c r="EZI31" s="376"/>
      <c r="EZJ31" s="376"/>
      <c r="EZK31" s="376"/>
      <c r="EZL31" s="376"/>
      <c r="EZM31" s="376"/>
      <c r="EZN31" s="376"/>
      <c r="EZO31" s="376"/>
      <c r="EZP31" s="376"/>
      <c r="EZQ31" s="376"/>
      <c r="EZR31" s="376"/>
      <c r="EZS31" s="376"/>
      <c r="EZT31" s="376"/>
      <c r="EZU31" s="376"/>
      <c r="EZV31" s="376"/>
      <c r="EZW31" s="376"/>
      <c r="EZX31" s="376"/>
      <c r="EZY31" s="376"/>
      <c r="EZZ31" s="376"/>
      <c r="FAA31" s="376"/>
      <c r="FAB31" s="376"/>
      <c r="FAC31" s="376"/>
      <c r="FAD31" s="376"/>
      <c r="FAE31" s="376"/>
      <c r="FAF31" s="376"/>
      <c r="FAG31" s="376"/>
      <c r="FAH31" s="376"/>
      <c r="FAI31" s="376"/>
      <c r="FAJ31" s="376"/>
      <c r="FAK31" s="376"/>
      <c r="FAL31" s="376"/>
      <c r="FAM31" s="376"/>
      <c r="FAN31" s="376"/>
      <c r="FAO31" s="376"/>
      <c r="FAP31" s="376"/>
      <c r="FAQ31" s="376"/>
      <c r="FAR31" s="376"/>
      <c r="FAS31" s="376"/>
      <c r="FAT31" s="376"/>
      <c r="FAU31" s="376"/>
      <c r="FAV31" s="376"/>
      <c r="FAW31" s="376"/>
      <c r="FAX31" s="376"/>
      <c r="FAY31" s="376"/>
      <c r="FAZ31" s="376"/>
      <c r="FBA31" s="376"/>
      <c r="FBB31" s="376"/>
      <c r="FBC31" s="376"/>
      <c r="FBD31" s="376"/>
      <c r="FBE31" s="376"/>
      <c r="FBF31" s="376"/>
      <c r="FBG31" s="376"/>
      <c r="FBH31" s="376"/>
      <c r="FBI31" s="376"/>
      <c r="FBJ31" s="376"/>
      <c r="FBK31" s="376"/>
      <c r="FBL31" s="376"/>
      <c r="FBM31" s="376"/>
      <c r="FBN31" s="376"/>
      <c r="FBO31" s="376"/>
      <c r="FBP31" s="376"/>
      <c r="FBQ31" s="376"/>
      <c r="FBR31" s="376"/>
      <c r="FBS31" s="376"/>
      <c r="FBT31" s="376"/>
      <c r="FBU31" s="376"/>
      <c r="FBV31" s="376"/>
      <c r="FBW31" s="376"/>
      <c r="FBX31" s="376"/>
      <c r="FBY31" s="376"/>
      <c r="FBZ31" s="376"/>
      <c r="FCA31" s="376"/>
      <c r="FCB31" s="376"/>
      <c r="FCC31" s="376"/>
      <c r="FCD31" s="376"/>
      <c r="FCE31" s="376"/>
      <c r="FCF31" s="376"/>
      <c r="FCG31" s="376"/>
      <c r="FCH31" s="376"/>
      <c r="FCI31" s="376"/>
      <c r="FCJ31" s="376"/>
      <c r="FCK31" s="376"/>
      <c r="FCL31" s="376"/>
      <c r="FCM31" s="376"/>
      <c r="FCN31" s="376"/>
      <c r="FCO31" s="376"/>
      <c r="FCP31" s="376"/>
      <c r="FCQ31" s="376"/>
      <c r="FCR31" s="376"/>
      <c r="FCS31" s="376"/>
      <c r="FCT31" s="376"/>
      <c r="FCU31" s="376"/>
      <c r="FCV31" s="376"/>
      <c r="FCW31" s="376"/>
      <c r="FCX31" s="376"/>
      <c r="FCY31" s="376"/>
      <c r="FCZ31" s="376"/>
      <c r="FDA31" s="376"/>
      <c r="FDB31" s="376"/>
      <c r="FDC31" s="376"/>
      <c r="FDD31" s="376"/>
      <c r="FDE31" s="376"/>
      <c r="FDF31" s="376"/>
      <c r="FDG31" s="376"/>
      <c r="FDH31" s="376"/>
      <c r="FDI31" s="376"/>
      <c r="FDJ31" s="376"/>
      <c r="FDK31" s="376"/>
      <c r="FDL31" s="376"/>
      <c r="FDM31" s="376"/>
      <c r="FDN31" s="376"/>
      <c r="FDO31" s="376"/>
      <c r="FDP31" s="376"/>
      <c r="FDQ31" s="376"/>
      <c r="FDR31" s="376"/>
      <c r="FDS31" s="376"/>
      <c r="FDT31" s="376"/>
      <c r="FDU31" s="376"/>
      <c r="FDV31" s="376"/>
      <c r="FDW31" s="376"/>
      <c r="FDX31" s="376"/>
      <c r="FDY31" s="376"/>
      <c r="FDZ31" s="376"/>
      <c r="FEA31" s="376"/>
      <c r="FEB31" s="376"/>
      <c r="FEC31" s="376"/>
      <c r="FED31" s="376"/>
      <c r="FEE31" s="376"/>
      <c r="FEF31" s="376"/>
      <c r="FEG31" s="376"/>
      <c r="FEH31" s="376"/>
      <c r="FEI31" s="376"/>
      <c r="FEJ31" s="376"/>
      <c r="FEK31" s="376"/>
      <c r="FEL31" s="376"/>
      <c r="FEM31" s="376"/>
      <c r="FEN31" s="376"/>
      <c r="FEO31" s="376"/>
      <c r="FEP31" s="376"/>
      <c r="FEQ31" s="376"/>
      <c r="FER31" s="376"/>
      <c r="FES31" s="376"/>
      <c r="FET31" s="376"/>
      <c r="FEU31" s="376"/>
      <c r="FEV31" s="376"/>
      <c r="FEW31" s="376"/>
      <c r="FEX31" s="376"/>
      <c r="FEY31" s="376"/>
      <c r="FEZ31" s="376"/>
      <c r="FFA31" s="376"/>
      <c r="FFB31" s="376"/>
      <c r="FFC31" s="376"/>
      <c r="FFD31" s="376"/>
      <c r="FFE31" s="376"/>
      <c r="FFF31" s="376"/>
      <c r="FFG31" s="376"/>
      <c r="FFH31" s="376"/>
      <c r="FFI31" s="376"/>
      <c r="FFJ31" s="376"/>
      <c r="FFK31" s="376"/>
      <c r="FFL31" s="376"/>
      <c r="FFM31" s="376"/>
      <c r="FFN31" s="376"/>
      <c r="FFO31" s="376"/>
      <c r="FFP31" s="376"/>
      <c r="FFQ31" s="376"/>
      <c r="FFR31" s="376"/>
      <c r="FFS31" s="376"/>
      <c r="FFT31" s="376"/>
      <c r="FFU31" s="376"/>
      <c r="FFV31" s="376"/>
      <c r="FFW31" s="376"/>
      <c r="FFX31" s="376"/>
      <c r="FFY31" s="376"/>
      <c r="FFZ31" s="376"/>
      <c r="FGA31" s="376"/>
      <c r="FGB31" s="376"/>
      <c r="FGC31" s="376"/>
      <c r="FGD31" s="376"/>
      <c r="FGE31" s="376"/>
      <c r="FGF31" s="376"/>
      <c r="FGG31" s="376"/>
      <c r="FGH31" s="376"/>
      <c r="FGI31" s="376"/>
      <c r="FGJ31" s="376"/>
      <c r="FGK31" s="376"/>
      <c r="FGL31" s="376"/>
      <c r="FGM31" s="376"/>
      <c r="FGN31" s="376"/>
      <c r="FGO31" s="376"/>
      <c r="FGP31" s="376"/>
      <c r="FGQ31" s="376"/>
      <c r="FGR31" s="376"/>
      <c r="FGS31" s="376"/>
      <c r="FGT31" s="376"/>
      <c r="FGU31" s="376"/>
      <c r="FGV31" s="376"/>
      <c r="FGW31" s="376"/>
      <c r="FGX31" s="376"/>
      <c r="FGY31" s="376"/>
      <c r="FGZ31" s="376"/>
      <c r="FHA31" s="376"/>
      <c r="FHB31" s="376"/>
      <c r="FHC31" s="376"/>
      <c r="FHD31" s="376"/>
      <c r="FHE31" s="376"/>
      <c r="FHF31" s="376"/>
      <c r="FHG31" s="376"/>
      <c r="FHH31" s="376"/>
      <c r="FHI31" s="376"/>
      <c r="FHJ31" s="376"/>
      <c r="FHK31" s="376"/>
      <c r="FHL31" s="376"/>
      <c r="FHM31" s="376"/>
      <c r="FHN31" s="376"/>
      <c r="FHO31" s="376"/>
      <c r="FHP31" s="376"/>
      <c r="FHQ31" s="376"/>
      <c r="FHR31" s="376"/>
      <c r="FHS31" s="376"/>
      <c r="FHT31" s="376"/>
      <c r="FHU31" s="376"/>
      <c r="FHV31" s="376"/>
      <c r="FHW31" s="376"/>
      <c r="FHX31" s="376"/>
      <c r="FHY31" s="376"/>
      <c r="FHZ31" s="376"/>
      <c r="FIA31" s="376"/>
      <c r="FIB31" s="376"/>
      <c r="FIC31" s="376"/>
      <c r="FID31" s="376"/>
      <c r="FIE31" s="376"/>
      <c r="FIF31" s="376"/>
      <c r="FIG31" s="376"/>
      <c r="FIH31" s="376"/>
      <c r="FII31" s="376"/>
      <c r="FIJ31" s="376"/>
      <c r="FIK31" s="376"/>
      <c r="FIL31" s="376"/>
      <c r="FIM31" s="376"/>
      <c r="FIN31" s="376"/>
      <c r="FIO31" s="376"/>
      <c r="FIP31" s="376"/>
      <c r="FIQ31" s="376"/>
      <c r="FIR31" s="376"/>
      <c r="FIS31" s="376"/>
      <c r="FIT31" s="376"/>
      <c r="FIU31" s="376"/>
      <c r="FIV31" s="376"/>
      <c r="FIW31" s="376"/>
      <c r="FIX31" s="376"/>
      <c r="FIY31" s="376"/>
      <c r="FIZ31" s="376"/>
      <c r="FJA31" s="376"/>
      <c r="FJB31" s="376"/>
      <c r="FJC31" s="376"/>
      <c r="FJD31" s="376"/>
      <c r="FJE31" s="376"/>
      <c r="FJF31" s="376"/>
      <c r="FJG31" s="376"/>
      <c r="FJH31" s="376"/>
      <c r="FJI31" s="376"/>
      <c r="FJJ31" s="376"/>
      <c r="FJK31" s="376"/>
      <c r="FJL31" s="376"/>
      <c r="FJM31" s="376"/>
      <c r="FJN31" s="376"/>
      <c r="FJO31" s="376"/>
      <c r="FJP31" s="376"/>
      <c r="FJQ31" s="376"/>
      <c r="FJR31" s="376"/>
      <c r="FJS31" s="376"/>
      <c r="FJT31" s="376"/>
      <c r="FJU31" s="376"/>
      <c r="FJV31" s="376"/>
      <c r="FJW31" s="376"/>
      <c r="FJX31" s="376"/>
      <c r="FJY31" s="376"/>
      <c r="FJZ31" s="376"/>
      <c r="FKA31" s="376"/>
      <c r="FKB31" s="376"/>
      <c r="FKC31" s="376"/>
      <c r="FKD31" s="376"/>
      <c r="FKE31" s="376"/>
      <c r="FKF31" s="376"/>
      <c r="FKG31" s="376"/>
      <c r="FKH31" s="376"/>
      <c r="FKI31" s="376"/>
      <c r="FKJ31" s="376"/>
      <c r="FKK31" s="376"/>
      <c r="FKL31" s="376"/>
      <c r="FKM31" s="376"/>
      <c r="FKN31" s="376"/>
      <c r="FKO31" s="376"/>
      <c r="FKP31" s="376"/>
      <c r="FKQ31" s="376"/>
      <c r="FKR31" s="376"/>
      <c r="FKS31" s="376"/>
      <c r="FKT31" s="376"/>
      <c r="FKU31" s="376"/>
      <c r="FKV31" s="376"/>
      <c r="FKW31" s="376"/>
      <c r="FKX31" s="376"/>
      <c r="FKY31" s="376"/>
      <c r="FKZ31" s="376"/>
      <c r="FLA31" s="376"/>
      <c r="FLB31" s="376"/>
      <c r="FLC31" s="376"/>
      <c r="FLD31" s="376"/>
      <c r="FLE31" s="376"/>
      <c r="FLF31" s="376"/>
      <c r="FLG31" s="376"/>
      <c r="FLH31" s="376"/>
      <c r="FLI31" s="376"/>
      <c r="FLJ31" s="376"/>
      <c r="FLK31" s="376"/>
      <c r="FLL31" s="376"/>
      <c r="FLM31" s="376"/>
      <c r="FLN31" s="376"/>
      <c r="FLO31" s="376"/>
      <c r="FLP31" s="376"/>
      <c r="FLQ31" s="376"/>
      <c r="FLR31" s="376"/>
      <c r="FLS31" s="376"/>
      <c r="FLT31" s="376"/>
      <c r="FLU31" s="376"/>
      <c r="FLV31" s="376"/>
      <c r="FLW31" s="376"/>
      <c r="FLX31" s="376"/>
      <c r="FLY31" s="376"/>
      <c r="FLZ31" s="376"/>
      <c r="FMA31" s="376"/>
      <c r="FMB31" s="376"/>
      <c r="FMC31" s="376"/>
      <c r="FMD31" s="376"/>
      <c r="FME31" s="376"/>
      <c r="FMF31" s="376"/>
      <c r="FMG31" s="376"/>
      <c r="FMH31" s="376"/>
      <c r="FMI31" s="376"/>
      <c r="FMJ31" s="376"/>
      <c r="FMK31" s="376"/>
      <c r="FML31" s="376"/>
      <c r="FMM31" s="376"/>
      <c r="FMN31" s="376"/>
      <c r="FMO31" s="376"/>
      <c r="FMP31" s="376"/>
      <c r="FMQ31" s="376"/>
      <c r="FMR31" s="376"/>
      <c r="FMS31" s="376"/>
      <c r="FMT31" s="376"/>
      <c r="FMU31" s="376"/>
      <c r="FMV31" s="376"/>
      <c r="FMW31" s="376"/>
      <c r="FMX31" s="376"/>
      <c r="FMY31" s="376"/>
      <c r="FMZ31" s="376"/>
      <c r="FNA31" s="376"/>
      <c r="FNB31" s="376"/>
      <c r="FNC31" s="376"/>
      <c r="FND31" s="376"/>
      <c r="FNE31" s="376"/>
      <c r="FNF31" s="376"/>
      <c r="FNG31" s="376"/>
      <c r="FNH31" s="376"/>
      <c r="FNI31" s="376"/>
      <c r="FNJ31" s="376"/>
      <c r="FNK31" s="376"/>
      <c r="FNL31" s="376"/>
      <c r="FNM31" s="376"/>
      <c r="FNN31" s="376"/>
      <c r="FNO31" s="376"/>
      <c r="FNP31" s="376"/>
      <c r="FNQ31" s="376"/>
      <c r="FNR31" s="376"/>
      <c r="FNS31" s="376"/>
      <c r="FNT31" s="376"/>
      <c r="FNU31" s="376"/>
      <c r="FNV31" s="376"/>
      <c r="FNW31" s="376"/>
      <c r="FNX31" s="376"/>
      <c r="FNY31" s="376"/>
      <c r="FNZ31" s="376"/>
      <c r="FOA31" s="376"/>
      <c r="FOB31" s="376"/>
      <c r="FOC31" s="376"/>
      <c r="FOD31" s="376"/>
      <c r="FOE31" s="376"/>
      <c r="FOF31" s="376"/>
      <c r="FOG31" s="376"/>
      <c r="FOH31" s="376"/>
      <c r="FOI31" s="376"/>
      <c r="FOJ31" s="376"/>
      <c r="FOK31" s="376"/>
      <c r="FOL31" s="376"/>
      <c r="FOM31" s="376"/>
      <c r="FON31" s="376"/>
      <c r="FOO31" s="376"/>
      <c r="FOP31" s="376"/>
      <c r="FOQ31" s="376"/>
      <c r="FOR31" s="376"/>
      <c r="FOS31" s="376"/>
      <c r="FOT31" s="376"/>
      <c r="FOU31" s="376"/>
      <c r="FOV31" s="376"/>
      <c r="FOW31" s="376"/>
      <c r="FOX31" s="376"/>
      <c r="FOY31" s="376"/>
      <c r="FOZ31" s="376"/>
      <c r="FPA31" s="376"/>
      <c r="FPB31" s="376"/>
      <c r="FPC31" s="376"/>
      <c r="FPD31" s="376"/>
      <c r="FPE31" s="376"/>
      <c r="FPF31" s="376"/>
      <c r="FPG31" s="376"/>
      <c r="FPH31" s="376"/>
      <c r="FPI31" s="376"/>
      <c r="FPJ31" s="376"/>
      <c r="FPK31" s="376"/>
      <c r="FPL31" s="376"/>
      <c r="FPM31" s="376"/>
      <c r="FPN31" s="376"/>
      <c r="FPO31" s="376"/>
      <c r="FPP31" s="376"/>
      <c r="FPQ31" s="376"/>
      <c r="FPR31" s="376"/>
      <c r="FPS31" s="376"/>
      <c r="FPT31" s="376"/>
      <c r="FPU31" s="376"/>
      <c r="FPV31" s="376"/>
      <c r="FPW31" s="376"/>
      <c r="FPX31" s="376"/>
      <c r="FPY31" s="376"/>
      <c r="FPZ31" s="376"/>
      <c r="FQA31" s="376"/>
      <c r="FQB31" s="376"/>
      <c r="FQC31" s="376"/>
      <c r="FQD31" s="376"/>
      <c r="FQE31" s="376"/>
      <c r="FQF31" s="376"/>
      <c r="FQG31" s="376"/>
      <c r="FQH31" s="376"/>
      <c r="FQI31" s="376"/>
      <c r="FQJ31" s="376"/>
      <c r="FQK31" s="376"/>
      <c r="FQL31" s="376"/>
      <c r="FQM31" s="376"/>
      <c r="FQN31" s="376"/>
      <c r="FQO31" s="376"/>
      <c r="FQP31" s="376"/>
      <c r="FQQ31" s="376"/>
      <c r="FQR31" s="376"/>
      <c r="FQS31" s="376"/>
      <c r="FQT31" s="376"/>
      <c r="FQU31" s="376"/>
      <c r="FQV31" s="376"/>
      <c r="FQW31" s="376"/>
      <c r="FQX31" s="376"/>
      <c r="FQY31" s="376"/>
      <c r="FQZ31" s="376"/>
      <c r="FRA31" s="376"/>
      <c r="FRB31" s="376"/>
      <c r="FRC31" s="376"/>
      <c r="FRD31" s="376"/>
      <c r="FRE31" s="376"/>
      <c r="FRF31" s="376"/>
      <c r="FRG31" s="376"/>
      <c r="FRH31" s="376"/>
      <c r="FRI31" s="376"/>
      <c r="FRJ31" s="376"/>
      <c r="FRK31" s="376"/>
      <c r="FRL31" s="376"/>
      <c r="FRM31" s="376"/>
      <c r="FRN31" s="376"/>
      <c r="FRO31" s="376"/>
      <c r="FRP31" s="376"/>
      <c r="FRQ31" s="376"/>
      <c r="FRR31" s="376"/>
      <c r="FRS31" s="376"/>
      <c r="FRT31" s="376"/>
      <c r="FRU31" s="376"/>
      <c r="FRV31" s="376"/>
      <c r="FRW31" s="376"/>
      <c r="FRX31" s="376"/>
      <c r="FRY31" s="376"/>
      <c r="FRZ31" s="376"/>
      <c r="FSA31" s="376"/>
      <c r="FSB31" s="376"/>
      <c r="FSC31" s="376"/>
      <c r="FSD31" s="376"/>
      <c r="FSE31" s="376"/>
      <c r="FSF31" s="376"/>
      <c r="FSG31" s="376"/>
      <c r="FSH31" s="376"/>
      <c r="FSI31" s="376"/>
      <c r="FSJ31" s="376"/>
      <c r="FSK31" s="376"/>
      <c r="FSL31" s="376"/>
      <c r="FSM31" s="376"/>
      <c r="FSN31" s="376"/>
      <c r="FSO31" s="376"/>
      <c r="FSP31" s="376"/>
      <c r="FSQ31" s="376"/>
      <c r="FSR31" s="376"/>
      <c r="FSS31" s="376"/>
      <c r="FST31" s="376"/>
      <c r="FSU31" s="376"/>
      <c r="FSV31" s="376"/>
      <c r="FSW31" s="376"/>
      <c r="FSX31" s="376"/>
      <c r="FSY31" s="376"/>
      <c r="FSZ31" s="376"/>
      <c r="FTA31" s="376"/>
      <c r="FTB31" s="376"/>
      <c r="FTC31" s="376"/>
      <c r="FTD31" s="376"/>
      <c r="FTE31" s="376"/>
      <c r="FTF31" s="376"/>
      <c r="FTG31" s="376"/>
      <c r="FTH31" s="376"/>
      <c r="FTI31" s="376"/>
      <c r="FTJ31" s="376"/>
      <c r="FTK31" s="376"/>
      <c r="FTL31" s="376"/>
      <c r="FTM31" s="376"/>
      <c r="FTN31" s="376"/>
      <c r="FTO31" s="376"/>
      <c r="FTP31" s="376"/>
      <c r="FTQ31" s="376"/>
      <c r="FTR31" s="376"/>
      <c r="FTS31" s="376"/>
      <c r="FTT31" s="376"/>
      <c r="FTU31" s="376"/>
      <c r="FTV31" s="376"/>
      <c r="FTW31" s="376"/>
      <c r="FTX31" s="376"/>
      <c r="FTY31" s="376"/>
      <c r="FTZ31" s="376"/>
      <c r="FUA31" s="376"/>
      <c r="FUB31" s="376"/>
      <c r="FUC31" s="376"/>
      <c r="FUD31" s="376"/>
      <c r="FUE31" s="376"/>
      <c r="FUF31" s="376"/>
      <c r="FUG31" s="376"/>
      <c r="FUH31" s="376"/>
      <c r="FUI31" s="376"/>
      <c r="FUJ31" s="376"/>
      <c r="FUK31" s="376"/>
      <c r="FUL31" s="376"/>
      <c r="FUM31" s="376"/>
      <c r="FUN31" s="376"/>
      <c r="FUO31" s="376"/>
      <c r="FUP31" s="376"/>
      <c r="FUQ31" s="376"/>
      <c r="FUR31" s="376"/>
      <c r="FUS31" s="376"/>
      <c r="FUT31" s="376"/>
      <c r="FUU31" s="376"/>
      <c r="FUV31" s="376"/>
      <c r="FUW31" s="376"/>
      <c r="FUX31" s="376"/>
      <c r="FUY31" s="376"/>
      <c r="FUZ31" s="376"/>
      <c r="FVA31" s="376"/>
      <c r="FVB31" s="376"/>
      <c r="FVC31" s="376"/>
      <c r="FVD31" s="376"/>
      <c r="FVE31" s="376"/>
      <c r="FVF31" s="376"/>
      <c r="FVG31" s="376"/>
      <c r="FVH31" s="376"/>
      <c r="FVI31" s="376"/>
      <c r="FVJ31" s="376"/>
      <c r="FVK31" s="376"/>
      <c r="FVL31" s="376"/>
      <c r="FVM31" s="376"/>
      <c r="FVN31" s="376"/>
      <c r="FVO31" s="376"/>
      <c r="FVP31" s="376"/>
      <c r="FVQ31" s="376"/>
      <c r="FVR31" s="376"/>
      <c r="FVS31" s="376"/>
      <c r="FVT31" s="376"/>
      <c r="FVU31" s="376"/>
      <c r="FVV31" s="376"/>
      <c r="FVW31" s="376"/>
      <c r="FVX31" s="376"/>
      <c r="FVY31" s="376"/>
      <c r="FVZ31" s="376"/>
      <c r="FWA31" s="376"/>
      <c r="FWB31" s="376"/>
      <c r="FWC31" s="376"/>
      <c r="FWD31" s="376"/>
      <c r="FWE31" s="376"/>
      <c r="FWF31" s="376"/>
      <c r="FWG31" s="376"/>
      <c r="FWH31" s="376"/>
      <c r="FWI31" s="376"/>
      <c r="FWJ31" s="376"/>
      <c r="FWK31" s="376"/>
      <c r="FWL31" s="376"/>
      <c r="FWM31" s="376"/>
      <c r="FWN31" s="376"/>
      <c r="FWO31" s="376"/>
      <c r="FWP31" s="376"/>
      <c r="FWQ31" s="376"/>
      <c r="FWR31" s="376"/>
      <c r="FWS31" s="376"/>
      <c r="FWT31" s="376"/>
      <c r="FWU31" s="376"/>
      <c r="FWV31" s="376"/>
      <c r="FWW31" s="376"/>
      <c r="FWX31" s="376"/>
      <c r="FWY31" s="376"/>
      <c r="FWZ31" s="376"/>
      <c r="FXA31" s="376"/>
      <c r="FXB31" s="376"/>
      <c r="FXC31" s="376"/>
      <c r="FXD31" s="376"/>
      <c r="FXE31" s="376"/>
      <c r="FXF31" s="376"/>
      <c r="FXG31" s="376"/>
      <c r="FXH31" s="376"/>
      <c r="FXI31" s="376"/>
      <c r="FXJ31" s="376"/>
      <c r="FXK31" s="376"/>
      <c r="FXL31" s="376"/>
      <c r="FXM31" s="376"/>
      <c r="FXN31" s="376"/>
      <c r="FXO31" s="376"/>
      <c r="FXP31" s="376"/>
      <c r="FXQ31" s="376"/>
      <c r="FXR31" s="376"/>
      <c r="FXS31" s="376"/>
      <c r="FXT31" s="376"/>
      <c r="FXU31" s="376"/>
      <c r="FXV31" s="376"/>
      <c r="FXW31" s="376"/>
      <c r="FXX31" s="376"/>
      <c r="FXY31" s="376"/>
      <c r="FXZ31" s="376"/>
      <c r="FYA31" s="376"/>
      <c r="FYB31" s="376"/>
      <c r="FYC31" s="376"/>
      <c r="FYD31" s="376"/>
      <c r="FYE31" s="376"/>
      <c r="FYF31" s="376"/>
      <c r="FYG31" s="376"/>
      <c r="FYH31" s="376"/>
      <c r="FYI31" s="376"/>
      <c r="FYJ31" s="376"/>
      <c r="FYK31" s="376"/>
      <c r="FYL31" s="376"/>
      <c r="FYM31" s="376"/>
      <c r="FYN31" s="376"/>
      <c r="FYO31" s="376"/>
      <c r="FYP31" s="376"/>
      <c r="FYQ31" s="376"/>
      <c r="FYR31" s="376"/>
      <c r="FYS31" s="376"/>
      <c r="FYT31" s="376"/>
      <c r="FYU31" s="376"/>
      <c r="FYV31" s="376"/>
      <c r="FYW31" s="376"/>
      <c r="FYX31" s="376"/>
      <c r="FYY31" s="376"/>
      <c r="FYZ31" s="376"/>
      <c r="FZA31" s="376"/>
      <c r="FZB31" s="376"/>
      <c r="FZC31" s="376"/>
      <c r="FZD31" s="376"/>
      <c r="FZE31" s="376"/>
      <c r="FZF31" s="376"/>
      <c r="FZG31" s="376"/>
      <c r="FZH31" s="376"/>
      <c r="FZI31" s="376"/>
      <c r="FZJ31" s="376"/>
      <c r="FZK31" s="376"/>
      <c r="FZL31" s="376"/>
      <c r="FZM31" s="376"/>
      <c r="FZN31" s="376"/>
      <c r="FZO31" s="376"/>
      <c r="FZP31" s="376"/>
      <c r="FZQ31" s="376"/>
      <c r="FZR31" s="376"/>
      <c r="FZS31" s="376"/>
      <c r="FZT31" s="376"/>
      <c r="FZU31" s="376"/>
      <c r="FZV31" s="376"/>
      <c r="FZW31" s="376"/>
      <c r="FZX31" s="376"/>
      <c r="FZY31" s="376"/>
      <c r="FZZ31" s="376"/>
      <c r="GAA31" s="376"/>
      <c r="GAB31" s="376"/>
      <c r="GAC31" s="376"/>
      <c r="GAD31" s="376"/>
      <c r="GAE31" s="376"/>
      <c r="GAF31" s="376"/>
      <c r="GAG31" s="376"/>
      <c r="GAH31" s="376"/>
      <c r="GAI31" s="376"/>
      <c r="GAJ31" s="376"/>
      <c r="GAK31" s="376"/>
      <c r="GAL31" s="376"/>
      <c r="GAM31" s="376"/>
      <c r="GAN31" s="376"/>
      <c r="GAO31" s="376"/>
      <c r="GAP31" s="376"/>
      <c r="GAQ31" s="376"/>
      <c r="GAR31" s="376"/>
      <c r="GAS31" s="376"/>
      <c r="GAT31" s="376"/>
      <c r="GAU31" s="376"/>
      <c r="GAV31" s="376"/>
      <c r="GAW31" s="376"/>
      <c r="GAX31" s="376"/>
      <c r="GAY31" s="376"/>
      <c r="GAZ31" s="376"/>
      <c r="GBA31" s="376"/>
      <c r="GBB31" s="376"/>
      <c r="GBC31" s="376"/>
      <c r="GBD31" s="376"/>
      <c r="GBE31" s="376"/>
      <c r="GBF31" s="376"/>
      <c r="GBG31" s="376"/>
      <c r="GBH31" s="376"/>
      <c r="GBI31" s="376"/>
      <c r="GBJ31" s="376"/>
      <c r="GBK31" s="376"/>
      <c r="GBL31" s="376"/>
      <c r="GBM31" s="376"/>
      <c r="GBN31" s="376"/>
      <c r="GBO31" s="376"/>
      <c r="GBP31" s="376"/>
      <c r="GBQ31" s="376"/>
      <c r="GBR31" s="376"/>
      <c r="GBS31" s="376"/>
      <c r="GBT31" s="376"/>
      <c r="GBU31" s="376"/>
      <c r="GBV31" s="376"/>
      <c r="GBW31" s="376"/>
      <c r="GBX31" s="376"/>
      <c r="GBY31" s="376"/>
      <c r="GBZ31" s="376"/>
      <c r="GCA31" s="376"/>
      <c r="GCB31" s="376"/>
      <c r="GCC31" s="376"/>
      <c r="GCD31" s="376"/>
      <c r="GCE31" s="376"/>
      <c r="GCF31" s="376"/>
      <c r="GCG31" s="376"/>
      <c r="GCH31" s="376"/>
      <c r="GCI31" s="376"/>
      <c r="GCJ31" s="376"/>
      <c r="GCK31" s="376"/>
      <c r="GCL31" s="376"/>
      <c r="GCM31" s="376"/>
      <c r="GCN31" s="376"/>
      <c r="GCO31" s="376"/>
      <c r="GCP31" s="376"/>
      <c r="GCQ31" s="376"/>
      <c r="GCR31" s="376"/>
      <c r="GCS31" s="376"/>
      <c r="GCT31" s="376"/>
      <c r="GCU31" s="376"/>
      <c r="GCV31" s="376"/>
      <c r="GCW31" s="376"/>
      <c r="GCX31" s="376"/>
      <c r="GCY31" s="376"/>
      <c r="GCZ31" s="376"/>
      <c r="GDA31" s="376"/>
      <c r="GDB31" s="376"/>
      <c r="GDC31" s="376"/>
      <c r="GDD31" s="376"/>
      <c r="GDE31" s="376"/>
      <c r="GDF31" s="376"/>
      <c r="GDG31" s="376"/>
      <c r="GDH31" s="376"/>
      <c r="GDI31" s="376"/>
      <c r="GDJ31" s="376"/>
      <c r="GDK31" s="376"/>
      <c r="GDL31" s="376"/>
      <c r="GDM31" s="376"/>
      <c r="GDN31" s="376"/>
      <c r="GDO31" s="376"/>
      <c r="GDP31" s="376"/>
      <c r="GDQ31" s="376"/>
      <c r="GDR31" s="376"/>
      <c r="GDS31" s="376"/>
      <c r="GDT31" s="376"/>
      <c r="GDU31" s="376"/>
      <c r="GDV31" s="376"/>
      <c r="GDW31" s="376"/>
      <c r="GDX31" s="376"/>
      <c r="GDY31" s="376"/>
      <c r="GDZ31" s="376"/>
      <c r="GEA31" s="376"/>
      <c r="GEB31" s="376"/>
      <c r="GEC31" s="376"/>
      <c r="GED31" s="376"/>
      <c r="GEE31" s="376"/>
      <c r="GEF31" s="376"/>
      <c r="GEG31" s="376"/>
      <c r="GEH31" s="376"/>
      <c r="GEI31" s="376"/>
      <c r="GEJ31" s="376"/>
      <c r="GEK31" s="376"/>
      <c r="GEL31" s="376"/>
      <c r="GEM31" s="376"/>
      <c r="GEN31" s="376"/>
      <c r="GEO31" s="376"/>
      <c r="GEP31" s="376"/>
      <c r="GEQ31" s="376"/>
      <c r="GER31" s="376"/>
      <c r="GES31" s="376"/>
      <c r="GET31" s="376"/>
      <c r="GEU31" s="376"/>
      <c r="GEV31" s="376"/>
      <c r="GEW31" s="376"/>
      <c r="GEX31" s="376"/>
      <c r="GEY31" s="376"/>
      <c r="GEZ31" s="376"/>
      <c r="GFA31" s="376"/>
      <c r="GFB31" s="376"/>
      <c r="GFC31" s="376"/>
      <c r="GFD31" s="376"/>
      <c r="GFE31" s="376"/>
      <c r="GFF31" s="376"/>
      <c r="GFG31" s="376"/>
      <c r="GFH31" s="376"/>
      <c r="GFI31" s="376"/>
      <c r="GFJ31" s="376"/>
      <c r="GFK31" s="376"/>
      <c r="GFL31" s="376"/>
      <c r="GFM31" s="376"/>
      <c r="GFN31" s="376"/>
      <c r="GFO31" s="376"/>
      <c r="GFP31" s="376"/>
      <c r="GFQ31" s="376"/>
      <c r="GFR31" s="376"/>
      <c r="GFS31" s="376"/>
      <c r="GFT31" s="376"/>
      <c r="GFU31" s="376"/>
      <c r="GFV31" s="376"/>
      <c r="GFW31" s="376"/>
      <c r="GFX31" s="376"/>
      <c r="GFY31" s="376"/>
      <c r="GFZ31" s="376"/>
      <c r="GGA31" s="376"/>
      <c r="GGB31" s="376"/>
      <c r="GGC31" s="376"/>
      <c r="GGD31" s="376"/>
      <c r="GGE31" s="376"/>
      <c r="GGF31" s="376"/>
      <c r="GGG31" s="376"/>
      <c r="GGH31" s="376"/>
      <c r="GGI31" s="376"/>
      <c r="GGJ31" s="376"/>
      <c r="GGK31" s="376"/>
      <c r="GGL31" s="376"/>
      <c r="GGM31" s="376"/>
      <c r="GGN31" s="376"/>
      <c r="GGO31" s="376"/>
      <c r="GGP31" s="376"/>
      <c r="GGQ31" s="376"/>
      <c r="GGR31" s="376"/>
      <c r="GGS31" s="376"/>
      <c r="GGT31" s="376"/>
      <c r="GGU31" s="376"/>
      <c r="GGV31" s="376"/>
      <c r="GGW31" s="376"/>
      <c r="GGX31" s="376"/>
      <c r="GGY31" s="376"/>
      <c r="GGZ31" s="376"/>
      <c r="GHA31" s="376"/>
      <c r="GHB31" s="376"/>
      <c r="GHC31" s="376"/>
      <c r="GHD31" s="376"/>
      <c r="GHE31" s="376"/>
      <c r="GHF31" s="376"/>
      <c r="GHG31" s="376"/>
      <c r="GHH31" s="376"/>
      <c r="GHI31" s="376"/>
      <c r="GHJ31" s="376"/>
      <c r="GHK31" s="376"/>
      <c r="GHL31" s="376"/>
      <c r="GHM31" s="376"/>
      <c r="GHN31" s="376"/>
      <c r="GHO31" s="376"/>
      <c r="GHP31" s="376"/>
      <c r="GHQ31" s="376"/>
      <c r="GHR31" s="376"/>
      <c r="GHS31" s="376"/>
      <c r="GHT31" s="376"/>
      <c r="GHU31" s="376"/>
      <c r="GHV31" s="376"/>
      <c r="GHW31" s="376"/>
      <c r="GHX31" s="376"/>
      <c r="GHY31" s="376"/>
      <c r="GHZ31" s="376"/>
      <c r="GIA31" s="376"/>
      <c r="GIB31" s="376"/>
      <c r="GIC31" s="376"/>
      <c r="GID31" s="376"/>
      <c r="GIE31" s="376"/>
      <c r="GIF31" s="376"/>
      <c r="GIG31" s="376"/>
      <c r="GIH31" s="376"/>
      <c r="GII31" s="376"/>
      <c r="GIJ31" s="376"/>
      <c r="GIK31" s="376"/>
      <c r="GIL31" s="376"/>
      <c r="GIM31" s="376"/>
      <c r="GIN31" s="376"/>
      <c r="GIO31" s="376"/>
      <c r="GIP31" s="376"/>
      <c r="GIQ31" s="376"/>
      <c r="GIR31" s="376"/>
      <c r="GIS31" s="376"/>
      <c r="GIT31" s="376"/>
      <c r="GIU31" s="376"/>
      <c r="GIV31" s="376"/>
      <c r="GIW31" s="376"/>
      <c r="GIX31" s="376"/>
      <c r="GIY31" s="376"/>
      <c r="GIZ31" s="376"/>
      <c r="GJA31" s="376"/>
      <c r="GJB31" s="376"/>
      <c r="GJC31" s="376"/>
      <c r="GJD31" s="376"/>
      <c r="GJE31" s="376"/>
      <c r="GJF31" s="376"/>
      <c r="GJG31" s="376"/>
      <c r="GJH31" s="376"/>
      <c r="GJI31" s="376"/>
      <c r="GJJ31" s="376"/>
      <c r="GJK31" s="376"/>
      <c r="GJL31" s="376"/>
      <c r="GJM31" s="376"/>
      <c r="GJN31" s="376"/>
      <c r="GJO31" s="376"/>
      <c r="GJP31" s="376"/>
      <c r="GJQ31" s="376"/>
      <c r="GJR31" s="376"/>
      <c r="GJS31" s="376"/>
      <c r="GJT31" s="376"/>
      <c r="GJU31" s="376"/>
      <c r="GJV31" s="376"/>
      <c r="GJW31" s="376"/>
      <c r="GJX31" s="376"/>
      <c r="GJY31" s="376"/>
      <c r="GJZ31" s="376"/>
      <c r="GKA31" s="376"/>
      <c r="GKB31" s="376"/>
      <c r="GKC31" s="376"/>
      <c r="GKD31" s="376"/>
      <c r="GKE31" s="376"/>
      <c r="GKF31" s="376"/>
      <c r="GKG31" s="376"/>
      <c r="GKH31" s="376"/>
      <c r="GKI31" s="376"/>
      <c r="GKJ31" s="376"/>
      <c r="GKK31" s="376"/>
      <c r="GKL31" s="376"/>
      <c r="GKM31" s="376"/>
      <c r="GKN31" s="376"/>
      <c r="GKO31" s="376"/>
      <c r="GKP31" s="376"/>
      <c r="GKQ31" s="376"/>
      <c r="GKR31" s="376"/>
      <c r="GKS31" s="376"/>
      <c r="GKT31" s="376"/>
      <c r="GKU31" s="376"/>
      <c r="GKV31" s="376"/>
      <c r="GKW31" s="376"/>
      <c r="GKX31" s="376"/>
      <c r="GKY31" s="376"/>
      <c r="GKZ31" s="376"/>
      <c r="GLA31" s="376"/>
      <c r="GLB31" s="376"/>
      <c r="GLC31" s="376"/>
      <c r="GLD31" s="376"/>
      <c r="GLE31" s="376"/>
      <c r="GLF31" s="376"/>
      <c r="GLG31" s="376"/>
      <c r="GLH31" s="376"/>
      <c r="GLI31" s="376"/>
      <c r="GLJ31" s="376"/>
      <c r="GLK31" s="376"/>
      <c r="GLL31" s="376"/>
      <c r="GLM31" s="376"/>
      <c r="GLN31" s="376"/>
      <c r="GLO31" s="376"/>
      <c r="GLP31" s="376"/>
      <c r="GLQ31" s="376"/>
      <c r="GLR31" s="376"/>
      <c r="GLS31" s="376"/>
      <c r="GLT31" s="376"/>
      <c r="GLU31" s="376"/>
      <c r="GLV31" s="376"/>
      <c r="GLW31" s="376"/>
      <c r="GLX31" s="376"/>
      <c r="GLY31" s="376"/>
      <c r="GLZ31" s="376"/>
      <c r="GMA31" s="376"/>
      <c r="GMB31" s="376"/>
      <c r="GMC31" s="376"/>
      <c r="GMD31" s="376"/>
      <c r="GME31" s="376"/>
      <c r="GMF31" s="376"/>
      <c r="GMG31" s="376"/>
      <c r="GMH31" s="376"/>
      <c r="GMI31" s="376"/>
      <c r="GMJ31" s="376"/>
      <c r="GMK31" s="376"/>
      <c r="GML31" s="376"/>
      <c r="GMM31" s="376"/>
      <c r="GMN31" s="376"/>
      <c r="GMO31" s="376"/>
      <c r="GMP31" s="376"/>
      <c r="GMQ31" s="376"/>
      <c r="GMR31" s="376"/>
      <c r="GMS31" s="376"/>
      <c r="GMT31" s="376"/>
      <c r="GMU31" s="376"/>
      <c r="GMV31" s="376"/>
      <c r="GMW31" s="376"/>
      <c r="GMX31" s="376"/>
      <c r="GMY31" s="376"/>
      <c r="GMZ31" s="376"/>
      <c r="GNA31" s="376"/>
      <c r="GNB31" s="376"/>
      <c r="GNC31" s="376"/>
      <c r="GND31" s="376"/>
      <c r="GNE31" s="376"/>
      <c r="GNF31" s="376"/>
      <c r="GNG31" s="376"/>
      <c r="GNH31" s="376"/>
      <c r="GNI31" s="376"/>
      <c r="GNJ31" s="376"/>
      <c r="GNK31" s="376"/>
      <c r="GNL31" s="376"/>
      <c r="GNM31" s="376"/>
      <c r="GNN31" s="376"/>
      <c r="GNO31" s="376"/>
      <c r="GNP31" s="376"/>
      <c r="GNQ31" s="376"/>
      <c r="GNR31" s="376"/>
      <c r="GNS31" s="376"/>
      <c r="GNT31" s="376"/>
      <c r="GNU31" s="376"/>
      <c r="GNV31" s="376"/>
      <c r="GNW31" s="376"/>
      <c r="GNX31" s="376"/>
      <c r="GNY31" s="376"/>
      <c r="GNZ31" s="376"/>
      <c r="GOA31" s="376"/>
      <c r="GOB31" s="376"/>
      <c r="GOC31" s="376"/>
      <c r="GOD31" s="376"/>
      <c r="GOE31" s="376"/>
      <c r="GOF31" s="376"/>
      <c r="GOG31" s="376"/>
      <c r="GOH31" s="376"/>
      <c r="GOI31" s="376"/>
      <c r="GOJ31" s="376"/>
      <c r="GOK31" s="376"/>
      <c r="GOL31" s="376"/>
      <c r="GOM31" s="376"/>
      <c r="GON31" s="376"/>
      <c r="GOO31" s="376"/>
      <c r="GOP31" s="376"/>
      <c r="GOQ31" s="376"/>
      <c r="GOR31" s="376"/>
      <c r="GOS31" s="376"/>
      <c r="GOT31" s="376"/>
      <c r="GOU31" s="376"/>
      <c r="GOV31" s="376"/>
      <c r="GOW31" s="376"/>
      <c r="GOX31" s="376"/>
      <c r="GOY31" s="376"/>
      <c r="GOZ31" s="376"/>
      <c r="GPA31" s="376"/>
      <c r="GPB31" s="376"/>
      <c r="GPC31" s="376"/>
      <c r="GPD31" s="376"/>
      <c r="GPE31" s="376"/>
      <c r="GPF31" s="376"/>
      <c r="GPG31" s="376"/>
      <c r="GPH31" s="376"/>
      <c r="GPI31" s="376"/>
      <c r="GPJ31" s="376"/>
      <c r="GPK31" s="376"/>
      <c r="GPL31" s="376"/>
      <c r="GPM31" s="376"/>
      <c r="GPN31" s="376"/>
      <c r="GPO31" s="376"/>
      <c r="GPP31" s="376"/>
      <c r="GPQ31" s="376"/>
      <c r="GPR31" s="376"/>
      <c r="GPS31" s="376"/>
      <c r="GPT31" s="376"/>
      <c r="GPU31" s="376"/>
      <c r="GPV31" s="376"/>
      <c r="GPW31" s="376"/>
      <c r="GPX31" s="376"/>
      <c r="GPY31" s="376"/>
      <c r="GPZ31" s="376"/>
      <c r="GQA31" s="376"/>
      <c r="GQB31" s="376"/>
      <c r="GQC31" s="376"/>
      <c r="GQD31" s="376"/>
      <c r="GQE31" s="376"/>
      <c r="GQF31" s="376"/>
      <c r="GQG31" s="376"/>
      <c r="GQH31" s="376"/>
      <c r="GQI31" s="376"/>
      <c r="GQJ31" s="376"/>
      <c r="GQK31" s="376"/>
      <c r="GQL31" s="376"/>
      <c r="GQM31" s="376"/>
      <c r="GQN31" s="376"/>
      <c r="GQO31" s="376"/>
      <c r="GQP31" s="376"/>
      <c r="GQQ31" s="376"/>
      <c r="GQR31" s="376"/>
      <c r="GQS31" s="376"/>
      <c r="GQT31" s="376"/>
      <c r="GQU31" s="376"/>
      <c r="GQV31" s="376"/>
      <c r="GQW31" s="376"/>
      <c r="GQX31" s="376"/>
      <c r="GQY31" s="376"/>
      <c r="GQZ31" s="376"/>
      <c r="GRA31" s="376"/>
      <c r="GRB31" s="376"/>
      <c r="GRC31" s="376"/>
      <c r="GRD31" s="376"/>
      <c r="GRE31" s="376"/>
      <c r="GRF31" s="376"/>
      <c r="GRG31" s="376"/>
      <c r="GRH31" s="376"/>
      <c r="GRI31" s="376"/>
      <c r="GRJ31" s="376"/>
      <c r="GRK31" s="376"/>
      <c r="GRL31" s="376"/>
      <c r="GRM31" s="376"/>
      <c r="GRN31" s="376"/>
      <c r="GRO31" s="376"/>
      <c r="GRP31" s="376"/>
      <c r="GRQ31" s="376"/>
      <c r="GRR31" s="376"/>
      <c r="GRS31" s="376"/>
      <c r="GRT31" s="376"/>
      <c r="GRU31" s="376"/>
      <c r="GRV31" s="376"/>
      <c r="GRW31" s="376"/>
      <c r="GRX31" s="376"/>
      <c r="GRY31" s="376"/>
      <c r="GRZ31" s="376"/>
      <c r="GSA31" s="376"/>
      <c r="GSB31" s="376"/>
      <c r="GSC31" s="376"/>
      <c r="GSD31" s="376"/>
      <c r="GSE31" s="376"/>
      <c r="GSF31" s="376"/>
      <c r="GSG31" s="376"/>
      <c r="GSH31" s="376"/>
      <c r="GSI31" s="376"/>
      <c r="GSJ31" s="376"/>
      <c r="GSK31" s="376"/>
      <c r="GSL31" s="376"/>
      <c r="GSM31" s="376"/>
      <c r="GSN31" s="376"/>
      <c r="GSO31" s="376"/>
      <c r="GSP31" s="376"/>
      <c r="GSQ31" s="376"/>
      <c r="GSR31" s="376"/>
      <c r="GSS31" s="376"/>
      <c r="GST31" s="376"/>
      <c r="GSU31" s="376"/>
      <c r="GSV31" s="376"/>
      <c r="GSW31" s="376"/>
      <c r="GSX31" s="376"/>
      <c r="GSY31" s="376"/>
      <c r="GSZ31" s="376"/>
      <c r="GTA31" s="376"/>
      <c r="GTB31" s="376"/>
      <c r="GTC31" s="376"/>
      <c r="GTD31" s="376"/>
      <c r="GTE31" s="376"/>
      <c r="GTF31" s="376"/>
      <c r="GTG31" s="376"/>
      <c r="GTH31" s="376"/>
      <c r="GTI31" s="376"/>
      <c r="GTJ31" s="376"/>
      <c r="GTK31" s="376"/>
      <c r="GTL31" s="376"/>
      <c r="GTM31" s="376"/>
      <c r="GTN31" s="376"/>
      <c r="GTO31" s="376"/>
      <c r="GTP31" s="376"/>
      <c r="GTQ31" s="376"/>
      <c r="GTR31" s="376"/>
      <c r="GTS31" s="376"/>
      <c r="GTT31" s="376"/>
      <c r="GTU31" s="376"/>
      <c r="GTV31" s="376"/>
      <c r="GTW31" s="376"/>
      <c r="GTX31" s="376"/>
      <c r="GTY31" s="376"/>
      <c r="GTZ31" s="376"/>
      <c r="GUA31" s="376"/>
      <c r="GUB31" s="376"/>
      <c r="GUC31" s="376"/>
      <c r="GUD31" s="376"/>
      <c r="GUE31" s="376"/>
      <c r="GUF31" s="376"/>
      <c r="GUG31" s="376"/>
      <c r="GUH31" s="376"/>
      <c r="GUI31" s="376"/>
      <c r="GUJ31" s="376"/>
      <c r="GUK31" s="376"/>
      <c r="GUL31" s="376"/>
      <c r="GUM31" s="376"/>
      <c r="GUN31" s="376"/>
      <c r="GUO31" s="376"/>
      <c r="GUP31" s="376"/>
      <c r="GUQ31" s="376"/>
      <c r="GUR31" s="376"/>
      <c r="GUS31" s="376"/>
      <c r="GUT31" s="376"/>
      <c r="GUU31" s="376"/>
      <c r="GUV31" s="376"/>
      <c r="GUW31" s="376"/>
      <c r="GUX31" s="376"/>
      <c r="GUY31" s="376"/>
      <c r="GUZ31" s="376"/>
      <c r="GVA31" s="376"/>
      <c r="GVB31" s="376"/>
      <c r="GVC31" s="376"/>
      <c r="GVD31" s="376"/>
      <c r="GVE31" s="376"/>
      <c r="GVF31" s="376"/>
      <c r="GVG31" s="376"/>
      <c r="GVH31" s="376"/>
      <c r="GVI31" s="376"/>
      <c r="GVJ31" s="376"/>
      <c r="GVK31" s="376"/>
      <c r="GVL31" s="376"/>
      <c r="GVM31" s="376"/>
      <c r="GVN31" s="376"/>
      <c r="GVO31" s="376"/>
      <c r="GVP31" s="376"/>
      <c r="GVQ31" s="376"/>
      <c r="GVR31" s="376"/>
      <c r="GVS31" s="376"/>
      <c r="GVT31" s="376"/>
      <c r="GVU31" s="376"/>
      <c r="GVV31" s="376"/>
      <c r="GVW31" s="376"/>
      <c r="GVX31" s="376"/>
      <c r="GVY31" s="376"/>
      <c r="GVZ31" s="376"/>
      <c r="GWA31" s="376"/>
      <c r="GWB31" s="376"/>
      <c r="GWC31" s="376"/>
      <c r="GWD31" s="376"/>
      <c r="GWE31" s="376"/>
      <c r="GWF31" s="376"/>
      <c r="GWG31" s="376"/>
      <c r="GWH31" s="376"/>
      <c r="GWI31" s="376"/>
      <c r="GWJ31" s="376"/>
      <c r="GWK31" s="376"/>
      <c r="GWL31" s="376"/>
      <c r="GWM31" s="376"/>
      <c r="GWN31" s="376"/>
      <c r="GWO31" s="376"/>
      <c r="GWP31" s="376"/>
      <c r="GWQ31" s="376"/>
      <c r="GWR31" s="376"/>
      <c r="GWS31" s="376"/>
      <c r="GWT31" s="376"/>
      <c r="GWU31" s="376"/>
      <c r="GWV31" s="376"/>
      <c r="GWW31" s="376"/>
      <c r="GWX31" s="376"/>
      <c r="GWY31" s="376"/>
      <c r="GWZ31" s="376"/>
      <c r="GXA31" s="376"/>
      <c r="GXB31" s="376"/>
      <c r="GXC31" s="376"/>
      <c r="GXD31" s="376"/>
      <c r="GXE31" s="376"/>
      <c r="GXF31" s="376"/>
      <c r="GXG31" s="376"/>
      <c r="GXH31" s="376"/>
      <c r="GXI31" s="376"/>
      <c r="GXJ31" s="376"/>
      <c r="GXK31" s="376"/>
      <c r="GXL31" s="376"/>
      <c r="GXM31" s="376"/>
      <c r="GXN31" s="376"/>
      <c r="GXO31" s="376"/>
      <c r="GXP31" s="376"/>
      <c r="GXQ31" s="376"/>
      <c r="GXR31" s="376"/>
      <c r="GXS31" s="376"/>
      <c r="GXT31" s="376"/>
      <c r="GXU31" s="376"/>
      <c r="GXV31" s="376"/>
      <c r="GXW31" s="376"/>
      <c r="GXX31" s="376"/>
      <c r="GXY31" s="376"/>
      <c r="GXZ31" s="376"/>
      <c r="GYA31" s="376"/>
      <c r="GYB31" s="376"/>
      <c r="GYC31" s="376"/>
      <c r="GYD31" s="376"/>
      <c r="GYE31" s="376"/>
      <c r="GYF31" s="376"/>
      <c r="GYG31" s="376"/>
      <c r="GYH31" s="376"/>
    </row>
    <row r="32" spans="1:5390" x14ac:dyDescent="0.2">
      <c r="A32" s="219"/>
      <c r="C32" s="220"/>
      <c r="D32" s="256"/>
      <c r="E32" s="257"/>
      <c r="F32" s="314"/>
      <c r="G32" s="258"/>
      <c r="H32" s="258"/>
      <c r="I32" s="258"/>
      <c r="J32" s="258"/>
      <c r="K32" s="258"/>
      <c r="L32" s="258"/>
      <c r="M32" s="258"/>
      <c r="N32" s="258"/>
      <c r="O32" s="258"/>
      <c r="P32" s="258"/>
      <c r="Q32" s="258"/>
      <c r="R32" s="258"/>
      <c r="S32" s="258"/>
      <c r="T32" s="258"/>
      <c r="U32" s="258"/>
      <c r="V32" s="258"/>
      <c r="W32" s="258"/>
      <c r="X32" s="258"/>
      <c r="Y32" s="258"/>
      <c r="Z32" s="258"/>
      <c r="AA32" s="258"/>
      <c r="AB32" s="258"/>
      <c r="AC32" s="259"/>
      <c r="AD32" s="259"/>
      <c r="AE32" s="259"/>
      <c r="AF32" s="259"/>
      <c r="AG32" s="259"/>
      <c r="AH32" s="259"/>
      <c r="AI32" s="258"/>
      <c r="AJ32" s="258"/>
      <c r="AK32" s="258"/>
      <c r="AL32" s="259"/>
      <c r="AM32" s="259"/>
      <c r="AN32" s="259"/>
      <c r="AO32" s="259"/>
      <c r="AP32" s="259"/>
      <c r="AQ32" s="259"/>
      <c r="AR32" s="259"/>
      <c r="AS32" s="259"/>
      <c r="AT32" s="259"/>
      <c r="AU32" s="259"/>
      <c r="AV32" s="259"/>
      <c r="AW32" s="259"/>
      <c r="AX32" s="258"/>
    </row>
    <row r="33" spans="1:5390" x14ac:dyDescent="0.2">
      <c r="A33" s="219">
        <v>2.12</v>
      </c>
      <c r="B33" t="s">
        <v>959</v>
      </c>
      <c r="C33" s="220"/>
      <c r="D33" s="249">
        <f>AVERAGE(G33:K33)</f>
        <v>0.26111527353935338</v>
      </c>
      <c r="E33" s="251">
        <f>AVERAGE(G33:AX33)</f>
        <v>0.16171103745724058</v>
      </c>
      <c r="F33" s="311"/>
      <c r="G33" s="252">
        <v>0.27342288993854574</v>
      </c>
      <c r="H33" s="252">
        <v>0.32153870877766266</v>
      </c>
      <c r="I33" s="252">
        <v>0.16878398778757991</v>
      </c>
      <c r="J33" s="252">
        <v>0.39866513700586081</v>
      </c>
      <c r="K33" s="252">
        <v>0.14316564418711783</v>
      </c>
      <c r="L33" s="252">
        <v>0.24043438045116414</v>
      </c>
      <c r="M33" s="252">
        <v>0.34583614002506924</v>
      </c>
      <c r="N33" s="252">
        <v>0.23271887244338718</v>
      </c>
      <c r="O33" s="252">
        <v>0.4256664769728371</v>
      </c>
      <c r="P33" s="252">
        <v>0.41620639975802914</v>
      </c>
      <c r="Q33" s="252">
        <v>0.23625219977291681</v>
      </c>
      <c r="R33" s="252">
        <v>0.23048023216981869</v>
      </c>
      <c r="S33" s="252">
        <v>0.19195787798530839</v>
      </c>
      <c r="T33" s="252">
        <v>9.7672448219952468E-2</v>
      </c>
      <c r="U33" s="252">
        <v>0.11200425719238845</v>
      </c>
      <c r="V33" s="252">
        <v>0.10013520780841589</v>
      </c>
      <c r="W33" s="252">
        <v>0.18000404260030498</v>
      </c>
      <c r="X33" s="252">
        <v>4.966828033465779E-2</v>
      </c>
      <c r="Y33" s="252">
        <v>0.12113316458631723</v>
      </c>
      <c r="Z33" s="252">
        <v>3.9740261833113154E-2</v>
      </c>
      <c r="AA33" s="252">
        <v>0.16869087045200953</v>
      </c>
      <c r="AB33" s="252">
        <v>0.28383792840364158</v>
      </c>
      <c r="AC33" s="253">
        <v>0.14915166679388858</v>
      </c>
      <c r="AD33" s="253">
        <v>5.8372361442924486E-2</v>
      </c>
      <c r="AE33" s="253">
        <v>0.10747201592567243</v>
      </c>
      <c r="AF33" s="253">
        <v>0.19191914270175262</v>
      </c>
      <c r="AG33" s="253">
        <v>7.3137825109509752E-2</v>
      </c>
      <c r="AH33" s="253">
        <v>6.3949869470104073E-2</v>
      </c>
      <c r="AI33" s="252">
        <v>5.4414401853544674E-2</v>
      </c>
      <c r="AJ33" s="260">
        <v>3.6606868485189167E-2</v>
      </c>
      <c r="AK33" s="252">
        <v>0.12874732538942926</v>
      </c>
      <c r="AL33" s="253">
        <v>0.15364680900552027</v>
      </c>
      <c r="AM33" s="253">
        <v>0.17359672417377975</v>
      </c>
      <c r="AN33" s="253">
        <v>0.11301095875054741</v>
      </c>
      <c r="AO33" s="253">
        <v>9.0178608626881152E-2</v>
      </c>
      <c r="AP33" s="253">
        <v>5.4046023664111612E-2</v>
      </c>
      <c r="AQ33" s="253">
        <v>5.7070501200910451E-2</v>
      </c>
      <c r="AR33" s="253">
        <v>0.12955901187143939</v>
      </c>
      <c r="AS33" s="253">
        <v>0.34735123791233197</v>
      </c>
      <c r="AT33" s="253">
        <v>6.2115602489703235E-2</v>
      </c>
      <c r="AU33" s="253">
        <v>5.3057977464580665E-2</v>
      </c>
      <c r="AV33" s="253">
        <v>0.10532167938073893</v>
      </c>
      <c r="AW33" s="253">
        <v>6.3110009160823988E-2</v>
      </c>
      <c r="AX33" s="252">
        <v>7.143361853910174E-2</v>
      </c>
      <c r="AY33" s="113"/>
      <c r="AZ33" s="113"/>
      <c r="BA33" s="113"/>
    </row>
    <row r="34" spans="1:5390" ht="13.5" thickBot="1" x14ac:dyDescent="0.25">
      <c r="A34" s="219"/>
      <c r="C34" s="220"/>
      <c r="D34" s="240"/>
      <c r="E34" s="234"/>
      <c r="G34" s="115"/>
      <c r="H34" s="115"/>
      <c r="I34" s="115"/>
      <c r="J34" s="115"/>
      <c r="K34" s="115"/>
      <c r="L34" s="115"/>
      <c r="M34" s="115"/>
      <c r="N34" s="115"/>
      <c r="O34" s="115"/>
      <c r="P34" s="115"/>
      <c r="Q34" s="115"/>
      <c r="R34" s="115"/>
      <c r="S34" s="115"/>
      <c r="T34" s="115"/>
      <c r="U34" s="115"/>
      <c r="V34" s="115"/>
      <c r="W34" s="115"/>
      <c r="X34" s="115"/>
      <c r="Y34" s="115"/>
      <c r="Z34" s="115"/>
      <c r="AA34" s="115"/>
      <c r="AB34" s="115"/>
      <c r="AC34" s="114"/>
      <c r="AD34" s="114"/>
      <c r="AE34" s="114"/>
      <c r="AF34" s="114"/>
      <c r="AG34" s="114"/>
      <c r="AH34" s="114"/>
      <c r="AI34" s="115"/>
      <c r="AJ34" s="115"/>
      <c r="AK34" s="115"/>
      <c r="AL34" s="114"/>
      <c r="AM34" s="114"/>
      <c r="AN34" s="114"/>
      <c r="AO34" s="114"/>
      <c r="AP34" s="114"/>
      <c r="AQ34" s="114"/>
      <c r="AR34" s="114"/>
      <c r="AS34" s="114"/>
      <c r="AT34" s="114"/>
      <c r="AU34" s="114"/>
      <c r="AV34" s="114"/>
      <c r="AW34" s="114"/>
      <c r="AX34" s="115"/>
    </row>
    <row r="35" spans="1:5390" s="107" customFormat="1" ht="13.5" thickBot="1" x14ac:dyDescent="0.25">
      <c r="A35" s="272"/>
      <c r="B35" s="273" t="s">
        <v>960</v>
      </c>
      <c r="C35" s="272"/>
      <c r="D35" s="262"/>
      <c r="E35" s="263">
        <f>AVERAGE(G35:AX35)</f>
        <v>43641592.45896101</v>
      </c>
      <c r="F35" s="310"/>
      <c r="G35" s="274">
        <v>17756349.296771552</v>
      </c>
      <c r="H35" s="274">
        <v>59926899.998085812</v>
      </c>
      <c r="I35" s="274">
        <v>272440163.21387631</v>
      </c>
      <c r="J35" s="274">
        <v>324589867.29967821</v>
      </c>
      <c r="K35" s="274">
        <v>85017653.099999994</v>
      </c>
      <c r="L35" s="274">
        <v>127526231.21515302</v>
      </c>
      <c r="M35" s="274">
        <v>301434299.93541646</v>
      </c>
      <c r="N35" s="274">
        <v>100257398.47876906</v>
      </c>
      <c r="O35" s="274">
        <v>31178686.641000003</v>
      </c>
      <c r="P35" s="274">
        <v>18192750.359999999</v>
      </c>
      <c r="Q35" s="274">
        <v>16068756.717999998</v>
      </c>
      <c r="R35" s="274">
        <v>49958722.938444115</v>
      </c>
      <c r="S35" s="274">
        <v>33065385.000000004</v>
      </c>
      <c r="T35" s="274">
        <v>17092831</v>
      </c>
      <c r="U35" s="274">
        <v>4553690.2989999996</v>
      </c>
      <c r="V35" s="274">
        <v>9161310.6500000004</v>
      </c>
      <c r="W35" s="274">
        <v>6761382.8906887285</v>
      </c>
      <c r="X35" s="274">
        <v>2391422.1206811564</v>
      </c>
      <c r="Y35" s="274">
        <v>2182150.3462</v>
      </c>
      <c r="Z35" s="274">
        <v>7570315.1896320768</v>
      </c>
      <c r="AA35" s="274">
        <v>10951999.993177256</v>
      </c>
      <c r="AB35" s="274">
        <v>60939480.036384962</v>
      </c>
      <c r="AC35" s="275">
        <v>2956072.75</v>
      </c>
      <c r="AD35" s="275">
        <v>7363881.6800000016</v>
      </c>
      <c r="AE35" s="275">
        <v>5469708.5899999999</v>
      </c>
      <c r="AF35" s="275">
        <v>20146932.140000001</v>
      </c>
      <c r="AG35" s="275">
        <v>9351966.3495699521</v>
      </c>
      <c r="AH35" s="275">
        <v>39600844</v>
      </c>
      <c r="AI35" s="274">
        <v>6183854.4303006167</v>
      </c>
      <c r="AJ35" s="274">
        <v>5587628.2520216508</v>
      </c>
      <c r="AK35" s="274">
        <v>19906300</v>
      </c>
      <c r="AL35" s="275">
        <v>7075124.5122088725</v>
      </c>
      <c r="AM35" s="275">
        <v>4906458.3616000004</v>
      </c>
      <c r="AN35" s="275">
        <v>9332101.0172373541</v>
      </c>
      <c r="AO35" s="275">
        <v>6909174.3399999999</v>
      </c>
      <c r="AP35" s="275">
        <v>26200000.093400002</v>
      </c>
      <c r="AQ35" s="275">
        <v>62075851.73209402</v>
      </c>
      <c r="AR35" s="275">
        <v>42987248.2781936</v>
      </c>
      <c r="AS35" s="275">
        <v>23471754.582959387</v>
      </c>
      <c r="AT35" s="275">
        <v>11911646.740000002</v>
      </c>
      <c r="AU35" s="275">
        <v>6964095.3899999987</v>
      </c>
      <c r="AV35" s="275">
        <v>18899826.909999996</v>
      </c>
      <c r="AW35" s="275">
        <v>12911162.95373999</v>
      </c>
      <c r="AX35" s="274">
        <v>11000688.369999997</v>
      </c>
      <c r="AY35" s="293"/>
      <c r="AZ35" s="293"/>
      <c r="BA35" s="293"/>
      <c r="BB35" s="284"/>
      <c r="BC35" s="284"/>
      <c r="BD35" s="284"/>
      <c r="BE35" s="284"/>
      <c r="BF35" s="284"/>
      <c r="BG35" s="284"/>
      <c r="BH35" s="284"/>
      <c r="BI35" s="284"/>
      <c r="BJ35" s="284"/>
      <c r="BK35" s="284"/>
      <c r="BL35" s="284"/>
      <c r="BM35" s="284"/>
      <c r="BN35" s="284"/>
      <c r="BO35" s="378"/>
      <c r="BP35" s="378"/>
      <c r="BQ35" s="378"/>
      <c r="BR35" s="378"/>
      <c r="BS35" s="378"/>
      <c r="BT35" s="378"/>
      <c r="BU35" s="378"/>
      <c r="BV35" s="378"/>
      <c r="BW35" s="378"/>
      <c r="BX35" s="378"/>
      <c r="BY35" s="378"/>
      <c r="BZ35" s="378"/>
      <c r="CA35" s="378"/>
      <c r="CB35" s="378"/>
      <c r="CC35" s="378"/>
      <c r="CD35" s="378"/>
      <c r="CE35" s="378"/>
      <c r="CF35" s="378"/>
      <c r="CG35" s="378"/>
      <c r="CH35" s="378"/>
      <c r="CI35" s="378"/>
      <c r="CJ35" s="378"/>
      <c r="CK35" s="378"/>
      <c r="CL35" s="378"/>
      <c r="CM35" s="378"/>
      <c r="CN35" s="378"/>
      <c r="CO35" s="378"/>
      <c r="CP35" s="378"/>
      <c r="CQ35" s="378"/>
      <c r="CR35" s="378"/>
      <c r="CS35" s="378"/>
      <c r="CT35" s="378"/>
      <c r="CU35" s="378"/>
      <c r="CV35" s="378"/>
      <c r="CW35" s="378"/>
      <c r="CX35" s="378"/>
      <c r="CY35" s="378"/>
      <c r="CZ35" s="378"/>
      <c r="DA35" s="378"/>
      <c r="DB35" s="378"/>
      <c r="DC35" s="378"/>
      <c r="DD35" s="378"/>
      <c r="DE35" s="378"/>
      <c r="DF35" s="378"/>
      <c r="DG35" s="378"/>
      <c r="DH35" s="378"/>
      <c r="DI35" s="378"/>
      <c r="DJ35" s="378"/>
      <c r="DK35" s="378"/>
      <c r="DL35" s="378"/>
      <c r="DM35" s="378"/>
      <c r="DN35" s="378"/>
      <c r="DO35" s="378"/>
      <c r="DP35" s="378"/>
      <c r="DQ35" s="378"/>
      <c r="DR35" s="378"/>
      <c r="DS35" s="378"/>
      <c r="DT35" s="378"/>
      <c r="DU35" s="378"/>
      <c r="DV35" s="378"/>
      <c r="DW35" s="378"/>
      <c r="DX35" s="378"/>
      <c r="DY35" s="378"/>
      <c r="DZ35" s="378"/>
      <c r="EA35" s="378"/>
      <c r="EB35" s="378"/>
      <c r="EC35" s="378"/>
      <c r="ED35" s="378"/>
      <c r="EE35" s="378"/>
      <c r="EF35" s="378"/>
      <c r="EG35" s="378"/>
      <c r="EH35" s="378"/>
      <c r="EI35" s="378"/>
      <c r="EJ35" s="378"/>
      <c r="EK35" s="378"/>
      <c r="EL35" s="378"/>
      <c r="EM35" s="378"/>
      <c r="EN35" s="378"/>
      <c r="EO35" s="378"/>
      <c r="EP35" s="378"/>
      <c r="EQ35" s="378"/>
      <c r="ER35" s="378"/>
      <c r="ES35" s="378"/>
      <c r="ET35" s="378"/>
      <c r="EU35" s="378"/>
      <c r="EV35" s="378"/>
      <c r="EW35" s="378"/>
      <c r="EX35" s="378"/>
      <c r="EY35" s="378"/>
      <c r="EZ35" s="378"/>
      <c r="FA35" s="378"/>
      <c r="FB35" s="378"/>
      <c r="FC35" s="378"/>
      <c r="FD35" s="378"/>
      <c r="FE35" s="378"/>
      <c r="FF35" s="378"/>
      <c r="FG35" s="378"/>
      <c r="FH35" s="378"/>
      <c r="FI35" s="378"/>
      <c r="FJ35" s="378"/>
      <c r="FK35" s="378"/>
      <c r="FL35" s="378"/>
      <c r="FM35" s="378"/>
      <c r="FN35" s="378"/>
      <c r="FO35" s="378"/>
      <c r="FP35" s="378"/>
      <c r="FQ35" s="378"/>
      <c r="FR35" s="378"/>
      <c r="FS35" s="378"/>
      <c r="FT35" s="378"/>
      <c r="FU35" s="378"/>
      <c r="FV35" s="378"/>
      <c r="FW35" s="378"/>
      <c r="FX35" s="378"/>
      <c r="FY35" s="378"/>
      <c r="FZ35" s="378"/>
      <c r="GA35" s="378"/>
      <c r="GB35" s="378"/>
      <c r="GC35" s="378"/>
      <c r="GD35" s="378"/>
      <c r="GE35" s="378"/>
      <c r="GF35" s="378"/>
      <c r="GG35" s="378"/>
      <c r="GH35" s="378"/>
      <c r="GI35" s="378"/>
      <c r="GJ35" s="378"/>
      <c r="GK35" s="378"/>
      <c r="GL35" s="378"/>
      <c r="GM35" s="378"/>
      <c r="GN35" s="378"/>
      <c r="GO35" s="378"/>
      <c r="GP35" s="378"/>
      <c r="GQ35" s="378"/>
      <c r="GR35" s="378"/>
      <c r="GS35" s="378"/>
      <c r="GT35" s="378"/>
      <c r="GU35" s="378"/>
      <c r="GV35" s="378"/>
      <c r="GW35" s="378"/>
      <c r="GX35" s="378"/>
      <c r="GY35" s="378"/>
      <c r="GZ35" s="378"/>
      <c r="HA35" s="378"/>
      <c r="HB35" s="378"/>
      <c r="HC35" s="378"/>
      <c r="HD35" s="378"/>
      <c r="HE35" s="378"/>
      <c r="HF35" s="378"/>
      <c r="HG35" s="378"/>
      <c r="HH35" s="378"/>
      <c r="HI35" s="378"/>
      <c r="HJ35" s="378"/>
      <c r="HK35" s="378"/>
      <c r="HL35" s="378"/>
      <c r="HM35" s="378"/>
      <c r="HN35" s="378"/>
      <c r="HO35" s="378"/>
      <c r="HP35" s="378"/>
      <c r="HQ35" s="378"/>
      <c r="HR35" s="378"/>
      <c r="HS35" s="378"/>
      <c r="HT35" s="378"/>
      <c r="HU35" s="378"/>
      <c r="HV35" s="378"/>
      <c r="HW35" s="378"/>
      <c r="HX35" s="378"/>
      <c r="HY35" s="378"/>
      <c r="HZ35" s="378"/>
      <c r="IA35" s="378"/>
      <c r="IB35" s="378"/>
      <c r="IC35" s="378"/>
      <c r="ID35" s="378"/>
      <c r="IE35" s="378"/>
      <c r="IF35" s="378"/>
      <c r="IG35" s="378"/>
      <c r="IH35" s="378"/>
      <c r="II35" s="378"/>
      <c r="IJ35" s="378"/>
      <c r="IK35" s="378"/>
      <c r="IL35" s="378"/>
      <c r="IM35" s="378"/>
      <c r="IN35" s="378"/>
      <c r="IO35" s="378"/>
      <c r="IP35" s="378"/>
      <c r="IQ35" s="378"/>
      <c r="IR35" s="378"/>
      <c r="IS35" s="378"/>
      <c r="IT35" s="378"/>
      <c r="IU35" s="378"/>
      <c r="IV35" s="378"/>
      <c r="IW35" s="378"/>
      <c r="IX35" s="378"/>
      <c r="IY35" s="378"/>
      <c r="IZ35" s="378"/>
      <c r="JA35" s="378"/>
      <c r="JB35" s="378"/>
      <c r="JC35" s="378"/>
      <c r="JD35" s="378"/>
      <c r="JE35" s="378"/>
      <c r="JF35" s="378"/>
      <c r="JG35" s="378"/>
      <c r="JH35" s="378"/>
      <c r="JI35" s="378"/>
      <c r="JJ35" s="378"/>
      <c r="JK35" s="378"/>
      <c r="JL35" s="378"/>
      <c r="JM35" s="378"/>
      <c r="JN35" s="378"/>
      <c r="JO35" s="378"/>
      <c r="JP35" s="378"/>
      <c r="JQ35" s="378"/>
      <c r="JR35" s="378"/>
      <c r="JS35" s="378"/>
      <c r="JT35" s="378"/>
      <c r="JU35" s="378"/>
      <c r="JV35" s="378"/>
      <c r="JW35" s="378"/>
      <c r="JX35" s="378"/>
      <c r="JY35" s="378"/>
      <c r="JZ35" s="378"/>
      <c r="KA35" s="378"/>
      <c r="KB35" s="378"/>
      <c r="KC35" s="378"/>
      <c r="KD35" s="378"/>
      <c r="KE35" s="378"/>
      <c r="KF35" s="378"/>
      <c r="KG35" s="378"/>
      <c r="KH35" s="378"/>
      <c r="KI35" s="378"/>
      <c r="KJ35" s="378"/>
      <c r="KK35" s="378"/>
      <c r="KL35" s="378"/>
      <c r="KM35" s="378"/>
      <c r="KN35" s="378"/>
      <c r="KO35" s="378"/>
      <c r="KP35" s="378"/>
      <c r="KQ35" s="378"/>
      <c r="KR35" s="378"/>
      <c r="KS35" s="378"/>
      <c r="KT35" s="378"/>
      <c r="KU35" s="378"/>
      <c r="KV35" s="378"/>
      <c r="KW35" s="378"/>
      <c r="KX35" s="378"/>
      <c r="KY35" s="378"/>
      <c r="KZ35" s="378"/>
      <c r="LA35" s="378"/>
      <c r="LB35" s="378"/>
      <c r="LC35" s="378"/>
      <c r="LD35" s="378"/>
      <c r="LE35" s="378"/>
      <c r="LF35" s="378"/>
      <c r="LG35" s="378"/>
      <c r="LH35" s="378"/>
      <c r="LI35" s="378"/>
      <c r="LJ35" s="378"/>
      <c r="LK35" s="378"/>
      <c r="LL35" s="378"/>
      <c r="LM35" s="378"/>
      <c r="LN35" s="378"/>
      <c r="LO35" s="378"/>
      <c r="LP35" s="378"/>
      <c r="LQ35" s="378"/>
      <c r="LR35" s="378"/>
      <c r="LS35" s="378"/>
      <c r="LT35" s="378"/>
      <c r="LU35" s="378"/>
      <c r="LV35" s="378"/>
      <c r="LW35" s="378"/>
      <c r="LX35" s="378"/>
      <c r="LY35" s="378"/>
      <c r="LZ35" s="378"/>
      <c r="MA35" s="378"/>
      <c r="MB35" s="378"/>
      <c r="MC35" s="378"/>
      <c r="MD35" s="378"/>
      <c r="ME35" s="378"/>
      <c r="MF35" s="378"/>
      <c r="MG35" s="378"/>
      <c r="MH35" s="378"/>
      <c r="MI35" s="378"/>
      <c r="MJ35" s="378"/>
      <c r="MK35" s="378"/>
      <c r="ML35" s="378"/>
      <c r="MM35" s="378"/>
      <c r="MN35" s="378"/>
      <c r="MO35" s="378"/>
      <c r="MP35" s="378"/>
      <c r="MQ35" s="378"/>
      <c r="MR35" s="378"/>
      <c r="MS35" s="378"/>
      <c r="MT35" s="378"/>
      <c r="MU35" s="378"/>
      <c r="MV35" s="378"/>
      <c r="MW35" s="378"/>
      <c r="MX35" s="378"/>
      <c r="MY35" s="378"/>
      <c r="MZ35" s="378"/>
      <c r="NA35" s="378"/>
      <c r="NB35" s="378"/>
      <c r="NC35" s="378"/>
      <c r="ND35" s="378"/>
      <c r="NE35" s="378"/>
      <c r="NF35" s="378"/>
      <c r="NG35" s="378"/>
      <c r="NH35" s="378"/>
      <c r="NI35" s="378"/>
      <c r="NJ35" s="378"/>
      <c r="NK35" s="378"/>
      <c r="NL35" s="378"/>
      <c r="NM35" s="378"/>
      <c r="NN35" s="378"/>
      <c r="NO35" s="378"/>
      <c r="NP35" s="378"/>
      <c r="NQ35" s="378"/>
      <c r="NR35" s="378"/>
      <c r="NS35" s="378"/>
      <c r="NT35" s="378"/>
      <c r="NU35" s="378"/>
      <c r="NV35" s="378"/>
      <c r="NW35" s="378"/>
      <c r="NX35" s="378"/>
      <c r="NY35" s="378"/>
      <c r="NZ35" s="378"/>
      <c r="OA35" s="378"/>
      <c r="OB35" s="378"/>
      <c r="OC35" s="378"/>
      <c r="OD35" s="378"/>
      <c r="OE35" s="378"/>
      <c r="OF35" s="378"/>
      <c r="OG35" s="378"/>
      <c r="OH35" s="378"/>
      <c r="OI35" s="378"/>
      <c r="OJ35" s="378"/>
      <c r="OK35" s="378"/>
      <c r="OL35" s="378"/>
      <c r="OM35" s="378"/>
      <c r="ON35" s="378"/>
      <c r="OO35" s="378"/>
      <c r="OP35" s="378"/>
      <c r="OQ35" s="378"/>
      <c r="OR35" s="378"/>
      <c r="OS35" s="378"/>
      <c r="OT35" s="378"/>
      <c r="OU35" s="378"/>
      <c r="OV35" s="378"/>
      <c r="OW35" s="378"/>
      <c r="OX35" s="378"/>
      <c r="OY35" s="378"/>
      <c r="OZ35" s="378"/>
      <c r="PA35" s="378"/>
      <c r="PB35" s="378"/>
      <c r="PC35" s="378"/>
      <c r="PD35" s="378"/>
      <c r="PE35" s="378"/>
      <c r="PF35" s="378"/>
      <c r="PG35" s="378"/>
      <c r="PH35" s="378"/>
      <c r="PI35" s="378"/>
      <c r="PJ35" s="378"/>
      <c r="PK35" s="378"/>
      <c r="PL35" s="378"/>
      <c r="PM35" s="378"/>
      <c r="PN35" s="378"/>
      <c r="PO35" s="378"/>
      <c r="PP35" s="378"/>
      <c r="PQ35" s="378"/>
      <c r="PR35" s="378"/>
      <c r="PS35" s="378"/>
      <c r="PT35" s="378"/>
      <c r="PU35" s="378"/>
      <c r="PV35" s="378"/>
      <c r="PW35" s="378"/>
      <c r="PX35" s="378"/>
      <c r="PY35" s="378"/>
      <c r="PZ35" s="378"/>
      <c r="QA35" s="378"/>
      <c r="QB35" s="378"/>
      <c r="QC35" s="378"/>
      <c r="QD35" s="378"/>
      <c r="QE35" s="378"/>
      <c r="QF35" s="378"/>
      <c r="QG35" s="378"/>
      <c r="QH35" s="378"/>
      <c r="QI35" s="378"/>
      <c r="QJ35" s="378"/>
      <c r="QK35" s="378"/>
      <c r="QL35" s="378"/>
      <c r="QM35" s="378"/>
      <c r="QN35" s="378"/>
      <c r="QO35" s="378"/>
      <c r="QP35" s="378"/>
      <c r="QQ35" s="378"/>
      <c r="QR35" s="378"/>
      <c r="QS35" s="378"/>
      <c r="QT35" s="378"/>
      <c r="QU35" s="378"/>
      <c r="QV35" s="378"/>
      <c r="QW35" s="378"/>
      <c r="QX35" s="378"/>
      <c r="QY35" s="378"/>
      <c r="QZ35" s="378"/>
      <c r="RA35" s="378"/>
      <c r="RB35" s="378"/>
      <c r="RC35" s="378"/>
      <c r="RD35" s="378"/>
      <c r="RE35" s="378"/>
      <c r="RF35" s="378"/>
      <c r="RG35" s="378"/>
      <c r="RH35" s="378"/>
      <c r="RI35" s="378"/>
      <c r="RJ35" s="378"/>
      <c r="RK35" s="378"/>
      <c r="RL35" s="378"/>
      <c r="RM35" s="378"/>
      <c r="RN35" s="378"/>
      <c r="RO35" s="378"/>
      <c r="RP35" s="378"/>
      <c r="RQ35" s="378"/>
      <c r="RR35" s="378"/>
      <c r="RS35" s="378"/>
      <c r="RT35" s="378"/>
      <c r="RU35" s="378"/>
      <c r="RV35" s="378"/>
      <c r="RW35" s="378"/>
      <c r="RX35" s="378"/>
      <c r="RY35" s="378"/>
      <c r="RZ35" s="378"/>
      <c r="SA35" s="378"/>
      <c r="SB35" s="378"/>
      <c r="SC35" s="378"/>
      <c r="SD35" s="378"/>
      <c r="SE35" s="378"/>
      <c r="SF35" s="378"/>
      <c r="SG35" s="378"/>
      <c r="SH35" s="378"/>
      <c r="SI35" s="378"/>
      <c r="SJ35" s="378"/>
      <c r="SK35" s="378"/>
      <c r="SL35" s="378"/>
      <c r="SM35" s="378"/>
      <c r="SN35" s="378"/>
      <c r="SO35" s="378"/>
      <c r="SP35" s="378"/>
      <c r="SQ35" s="378"/>
      <c r="SR35" s="378"/>
      <c r="SS35" s="378"/>
      <c r="ST35" s="378"/>
      <c r="SU35" s="378"/>
      <c r="SV35" s="378"/>
      <c r="SW35" s="378"/>
      <c r="SX35" s="378"/>
      <c r="SY35" s="378"/>
      <c r="SZ35" s="378"/>
      <c r="TA35" s="378"/>
      <c r="TB35" s="378"/>
      <c r="TC35" s="378"/>
      <c r="TD35" s="378"/>
      <c r="TE35" s="378"/>
      <c r="TF35" s="378"/>
      <c r="TG35" s="378"/>
      <c r="TH35" s="378"/>
      <c r="TI35" s="378"/>
      <c r="TJ35" s="378"/>
      <c r="TK35" s="378"/>
      <c r="TL35" s="378"/>
      <c r="TM35" s="378"/>
      <c r="TN35" s="378"/>
      <c r="TO35" s="378"/>
      <c r="TP35" s="378"/>
      <c r="TQ35" s="378"/>
      <c r="TR35" s="378"/>
      <c r="TS35" s="378"/>
      <c r="TT35" s="378"/>
      <c r="TU35" s="378"/>
      <c r="TV35" s="378"/>
      <c r="TW35" s="378"/>
      <c r="TX35" s="378"/>
      <c r="TY35" s="378"/>
      <c r="TZ35" s="378"/>
      <c r="UA35" s="378"/>
      <c r="UB35" s="378"/>
      <c r="UC35" s="378"/>
      <c r="UD35" s="378"/>
      <c r="UE35" s="378"/>
      <c r="UF35" s="378"/>
      <c r="UG35" s="378"/>
      <c r="UH35" s="378"/>
      <c r="UI35" s="378"/>
      <c r="UJ35" s="378"/>
      <c r="UK35" s="378"/>
      <c r="UL35" s="378"/>
      <c r="UM35" s="378"/>
      <c r="UN35" s="378"/>
      <c r="UO35" s="378"/>
      <c r="UP35" s="378"/>
      <c r="UQ35" s="378"/>
      <c r="UR35" s="378"/>
      <c r="US35" s="378"/>
      <c r="UT35" s="378"/>
      <c r="UU35" s="378"/>
      <c r="UV35" s="378"/>
      <c r="UW35" s="378"/>
      <c r="UX35" s="378"/>
      <c r="UY35" s="378"/>
      <c r="UZ35" s="378"/>
      <c r="VA35" s="378"/>
      <c r="VB35" s="378"/>
      <c r="VC35" s="378"/>
      <c r="VD35" s="378"/>
      <c r="VE35" s="378"/>
      <c r="VF35" s="378"/>
      <c r="VG35" s="378"/>
      <c r="VH35" s="378"/>
      <c r="VI35" s="378"/>
      <c r="VJ35" s="378"/>
      <c r="VK35" s="378"/>
      <c r="VL35" s="378"/>
      <c r="VM35" s="378"/>
      <c r="VN35" s="378"/>
      <c r="VO35" s="378"/>
      <c r="VP35" s="378"/>
      <c r="VQ35" s="378"/>
      <c r="VR35" s="378"/>
      <c r="VS35" s="378"/>
      <c r="VT35" s="378"/>
      <c r="VU35" s="378"/>
      <c r="VV35" s="378"/>
      <c r="VW35" s="378"/>
      <c r="VX35" s="378"/>
      <c r="VY35" s="378"/>
      <c r="VZ35" s="378"/>
      <c r="WA35" s="378"/>
      <c r="WB35" s="378"/>
      <c r="WC35" s="378"/>
      <c r="WD35" s="378"/>
      <c r="WE35" s="378"/>
      <c r="WF35" s="378"/>
      <c r="WG35" s="378"/>
      <c r="WH35" s="378"/>
      <c r="WI35" s="378"/>
      <c r="WJ35" s="378"/>
      <c r="WK35" s="378"/>
      <c r="WL35" s="378"/>
      <c r="WM35" s="378"/>
      <c r="WN35" s="378"/>
      <c r="WO35" s="378"/>
      <c r="WP35" s="378"/>
      <c r="WQ35" s="378"/>
      <c r="WR35" s="378"/>
      <c r="WS35" s="378"/>
      <c r="WT35" s="378"/>
      <c r="WU35" s="378"/>
      <c r="WV35" s="378"/>
      <c r="WW35" s="378"/>
      <c r="WX35" s="378"/>
      <c r="WY35" s="378"/>
      <c r="WZ35" s="378"/>
      <c r="XA35" s="378"/>
      <c r="XB35" s="378"/>
      <c r="XC35" s="378"/>
      <c r="XD35" s="378"/>
      <c r="XE35" s="378"/>
      <c r="XF35" s="378"/>
      <c r="XG35" s="378"/>
      <c r="XH35" s="378"/>
      <c r="XI35" s="378"/>
      <c r="XJ35" s="378"/>
      <c r="XK35" s="378"/>
      <c r="XL35" s="378"/>
      <c r="XM35" s="378"/>
      <c r="XN35" s="378"/>
      <c r="XO35" s="378"/>
      <c r="XP35" s="378"/>
      <c r="XQ35" s="378"/>
      <c r="XR35" s="378"/>
      <c r="XS35" s="378"/>
      <c r="XT35" s="378"/>
      <c r="XU35" s="378"/>
      <c r="XV35" s="378"/>
      <c r="XW35" s="378"/>
      <c r="XX35" s="378"/>
      <c r="XY35" s="378"/>
      <c r="XZ35" s="378"/>
      <c r="YA35" s="378"/>
      <c r="YB35" s="378"/>
      <c r="YC35" s="378"/>
      <c r="YD35" s="378"/>
      <c r="YE35" s="378"/>
      <c r="YF35" s="378"/>
      <c r="YG35" s="378"/>
      <c r="YH35" s="378"/>
      <c r="YI35" s="378"/>
      <c r="YJ35" s="378"/>
      <c r="YK35" s="378"/>
      <c r="YL35" s="378"/>
      <c r="YM35" s="378"/>
      <c r="YN35" s="378"/>
      <c r="YO35" s="378"/>
      <c r="YP35" s="378"/>
      <c r="YQ35" s="378"/>
      <c r="YR35" s="378"/>
      <c r="YS35" s="378"/>
      <c r="YT35" s="378"/>
      <c r="YU35" s="378"/>
      <c r="YV35" s="378"/>
      <c r="YW35" s="378"/>
      <c r="YX35" s="378"/>
      <c r="YY35" s="378"/>
      <c r="YZ35" s="378"/>
      <c r="ZA35" s="378"/>
      <c r="ZB35" s="378"/>
      <c r="ZC35" s="378"/>
      <c r="ZD35" s="378"/>
      <c r="ZE35" s="378"/>
      <c r="ZF35" s="378"/>
      <c r="ZG35" s="378"/>
      <c r="ZH35" s="378"/>
      <c r="ZI35" s="378"/>
      <c r="ZJ35" s="378"/>
      <c r="ZK35" s="378"/>
      <c r="ZL35" s="378"/>
      <c r="ZM35" s="378"/>
      <c r="ZN35" s="378"/>
      <c r="ZO35" s="378"/>
      <c r="ZP35" s="378"/>
      <c r="ZQ35" s="378"/>
      <c r="ZR35" s="378"/>
      <c r="ZS35" s="378"/>
      <c r="ZT35" s="378"/>
      <c r="ZU35" s="378"/>
      <c r="ZV35" s="378"/>
      <c r="ZW35" s="378"/>
      <c r="ZX35" s="378"/>
      <c r="ZY35" s="378"/>
      <c r="ZZ35" s="378"/>
      <c r="AAA35" s="378"/>
      <c r="AAB35" s="378"/>
      <c r="AAC35" s="378"/>
      <c r="AAD35" s="378"/>
      <c r="AAE35" s="378"/>
      <c r="AAF35" s="378"/>
      <c r="AAG35" s="378"/>
      <c r="AAH35" s="378"/>
      <c r="AAI35" s="378"/>
      <c r="AAJ35" s="378"/>
      <c r="AAK35" s="378"/>
      <c r="AAL35" s="378"/>
      <c r="AAM35" s="378"/>
      <c r="AAN35" s="378"/>
      <c r="AAO35" s="378"/>
      <c r="AAP35" s="378"/>
      <c r="AAQ35" s="378"/>
      <c r="AAR35" s="378"/>
      <c r="AAS35" s="378"/>
      <c r="AAT35" s="378"/>
      <c r="AAU35" s="378"/>
      <c r="AAV35" s="378"/>
      <c r="AAW35" s="378"/>
      <c r="AAX35" s="378"/>
      <c r="AAY35" s="378"/>
      <c r="AAZ35" s="378"/>
      <c r="ABA35" s="378"/>
      <c r="ABB35" s="378"/>
      <c r="ABC35" s="378"/>
      <c r="ABD35" s="378"/>
      <c r="ABE35" s="378"/>
      <c r="ABF35" s="378"/>
      <c r="ABG35" s="378"/>
      <c r="ABH35" s="378"/>
      <c r="ABI35" s="378"/>
      <c r="ABJ35" s="378"/>
      <c r="ABK35" s="378"/>
      <c r="ABL35" s="378"/>
      <c r="ABM35" s="378"/>
      <c r="ABN35" s="378"/>
      <c r="ABO35" s="378"/>
      <c r="ABP35" s="378"/>
      <c r="ABQ35" s="378"/>
      <c r="ABR35" s="378"/>
      <c r="ABS35" s="378"/>
      <c r="ABT35" s="378"/>
      <c r="ABU35" s="378"/>
      <c r="ABV35" s="378"/>
      <c r="ABW35" s="378"/>
      <c r="ABX35" s="378"/>
      <c r="ABY35" s="378"/>
      <c r="ABZ35" s="378"/>
      <c r="ACA35" s="378"/>
      <c r="ACB35" s="378"/>
      <c r="ACC35" s="378"/>
      <c r="ACD35" s="378"/>
      <c r="ACE35" s="378"/>
      <c r="ACF35" s="378"/>
      <c r="ACG35" s="378"/>
      <c r="ACH35" s="378"/>
      <c r="ACI35" s="378"/>
      <c r="ACJ35" s="378"/>
      <c r="ACK35" s="378"/>
      <c r="ACL35" s="378"/>
      <c r="ACM35" s="378"/>
      <c r="ACN35" s="378"/>
      <c r="ACO35" s="378"/>
      <c r="ACP35" s="378"/>
      <c r="ACQ35" s="378"/>
      <c r="ACR35" s="378"/>
      <c r="ACS35" s="378"/>
      <c r="ACT35" s="378"/>
      <c r="ACU35" s="378"/>
      <c r="ACV35" s="378"/>
      <c r="ACW35" s="378"/>
      <c r="ACX35" s="378"/>
      <c r="ACY35" s="378"/>
      <c r="ACZ35" s="378"/>
      <c r="ADA35" s="378"/>
      <c r="ADB35" s="378"/>
      <c r="ADC35" s="378"/>
      <c r="ADD35" s="378"/>
      <c r="ADE35" s="378"/>
      <c r="ADF35" s="378"/>
      <c r="ADG35" s="378"/>
      <c r="ADH35" s="378"/>
      <c r="ADI35" s="378"/>
      <c r="ADJ35" s="378"/>
      <c r="ADK35" s="378"/>
      <c r="ADL35" s="378"/>
      <c r="ADM35" s="378"/>
      <c r="ADN35" s="378"/>
      <c r="ADO35" s="378"/>
      <c r="ADP35" s="378"/>
      <c r="ADQ35" s="378"/>
      <c r="ADR35" s="378"/>
      <c r="ADS35" s="378"/>
      <c r="ADT35" s="378"/>
      <c r="ADU35" s="378"/>
      <c r="ADV35" s="378"/>
      <c r="ADW35" s="378"/>
      <c r="ADX35" s="378"/>
      <c r="ADY35" s="378"/>
      <c r="ADZ35" s="378"/>
      <c r="AEA35" s="378"/>
      <c r="AEB35" s="378"/>
      <c r="AEC35" s="378"/>
      <c r="AED35" s="378"/>
      <c r="AEE35" s="378"/>
      <c r="AEF35" s="378"/>
      <c r="AEG35" s="378"/>
      <c r="AEH35" s="378"/>
      <c r="AEI35" s="378"/>
      <c r="AEJ35" s="378"/>
      <c r="AEK35" s="378"/>
      <c r="AEL35" s="378"/>
      <c r="AEM35" s="378"/>
      <c r="AEN35" s="378"/>
      <c r="AEO35" s="378"/>
      <c r="AEP35" s="378"/>
      <c r="AEQ35" s="378"/>
      <c r="AER35" s="378"/>
      <c r="AES35" s="378"/>
      <c r="AET35" s="378"/>
      <c r="AEU35" s="378"/>
      <c r="AEV35" s="378"/>
      <c r="AEW35" s="378"/>
      <c r="AEX35" s="378"/>
      <c r="AEY35" s="378"/>
      <c r="AEZ35" s="378"/>
      <c r="AFA35" s="378"/>
      <c r="AFB35" s="378"/>
      <c r="AFC35" s="378"/>
      <c r="AFD35" s="378"/>
      <c r="AFE35" s="378"/>
      <c r="AFF35" s="378"/>
      <c r="AFG35" s="378"/>
      <c r="AFH35" s="378"/>
      <c r="AFI35" s="378"/>
      <c r="AFJ35" s="378"/>
      <c r="AFK35" s="378"/>
      <c r="AFL35" s="378"/>
      <c r="AFM35" s="378"/>
      <c r="AFN35" s="378"/>
      <c r="AFO35" s="378"/>
      <c r="AFP35" s="378"/>
      <c r="AFQ35" s="378"/>
      <c r="AFR35" s="378"/>
      <c r="AFS35" s="378"/>
      <c r="AFT35" s="378"/>
      <c r="AFU35" s="378"/>
      <c r="AFV35" s="378"/>
      <c r="AFW35" s="378"/>
      <c r="AFX35" s="378"/>
      <c r="AFY35" s="378"/>
      <c r="AFZ35" s="378"/>
      <c r="AGA35" s="378"/>
      <c r="AGB35" s="378"/>
      <c r="AGC35" s="378"/>
      <c r="AGD35" s="378"/>
      <c r="AGE35" s="378"/>
      <c r="AGF35" s="378"/>
      <c r="AGG35" s="378"/>
      <c r="AGH35" s="378"/>
      <c r="AGI35" s="378"/>
      <c r="AGJ35" s="378"/>
      <c r="AGK35" s="378"/>
      <c r="AGL35" s="378"/>
      <c r="AGM35" s="378"/>
      <c r="AGN35" s="378"/>
      <c r="AGO35" s="378"/>
      <c r="AGP35" s="378"/>
      <c r="AGQ35" s="378"/>
      <c r="AGR35" s="378"/>
      <c r="AGS35" s="378"/>
      <c r="AGT35" s="378"/>
      <c r="AGU35" s="378"/>
      <c r="AGV35" s="378"/>
      <c r="AGW35" s="378"/>
      <c r="AGX35" s="378"/>
      <c r="AGY35" s="378"/>
      <c r="AGZ35" s="378"/>
      <c r="AHA35" s="378"/>
      <c r="AHB35" s="378"/>
      <c r="AHC35" s="378"/>
      <c r="AHD35" s="378"/>
      <c r="AHE35" s="378"/>
      <c r="AHF35" s="378"/>
      <c r="AHG35" s="378"/>
      <c r="AHH35" s="378"/>
      <c r="AHI35" s="378"/>
      <c r="AHJ35" s="378"/>
      <c r="AHK35" s="378"/>
      <c r="AHL35" s="378"/>
      <c r="AHM35" s="378"/>
      <c r="AHN35" s="378"/>
      <c r="AHO35" s="378"/>
      <c r="AHP35" s="378"/>
      <c r="AHQ35" s="378"/>
      <c r="AHR35" s="378"/>
      <c r="AHS35" s="378"/>
      <c r="AHT35" s="378"/>
      <c r="AHU35" s="378"/>
      <c r="AHV35" s="378"/>
      <c r="AHW35" s="378"/>
      <c r="AHX35" s="378"/>
      <c r="AHY35" s="378"/>
      <c r="AHZ35" s="378"/>
      <c r="AIA35" s="378"/>
      <c r="AIB35" s="378"/>
      <c r="AIC35" s="378"/>
      <c r="AID35" s="378"/>
      <c r="AIE35" s="378"/>
      <c r="AIF35" s="378"/>
      <c r="AIG35" s="378"/>
      <c r="AIH35" s="378"/>
      <c r="AII35" s="378"/>
      <c r="AIJ35" s="378"/>
      <c r="AIK35" s="378"/>
      <c r="AIL35" s="378"/>
      <c r="AIM35" s="378"/>
      <c r="AIN35" s="378"/>
      <c r="AIO35" s="378"/>
      <c r="AIP35" s="378"/>
      <c r="AIQ35" s="378"/>
      <c r="AIR35" s="378"/>
      <c r="AIS35" s="378"/>
      <c r="AIT35" s="378"/>
      <c r="AIU35" s="378"/>
      <c r="AIV35" s="378"/>
      <c r="AIW35" s="378"/>
      <c r="AIX35" s="378"/>
      <c r="AIY35" s="378"/>
      <c r="AIZ35" s="378"/>
      <c r="AJA35" s="378"/>
      <c r="AJB35" s="378"/>
      <c r="AJC35" s="378"/>
      <c r="AJD35" s="378"/>
      <c r="AJE35" s="378"/>
      <c r="AJF35" s="378"/>
      <c r="AJG35" s="378"/>
      <c r="AJH35" s="378"/>
      <c r="AJI35" s="378"/>
      <c r="AJJ35" s="378"/>
      <c r="AJK35" s="378"/>
      <c r="AJL35" s="378"/>
      <c r="AJM35" s="378"/>
      <c r="AJN35" s="378"/>
      <c r="AJO35" s="378"/>
      <c r="AJP35" s="378"/>
      <c r="AJQ35" s="378"/>
      <c r="AJR35" s="378"/>
      <c r="AJS35" s="378"/>
      <c r="AJT35" s="378"/>
      <c r="AJU35" s="378"/>
      <c r="AJV35" s="378"/>
      <c r="AJW35" s="378"/>
      <c r="AJX35" s="378"/>
      <c r="AJY35" s="378"/>
      <c r="AJZ35" s="378"/>
      <c r="AKA35" s="378"/>
      <c r="AKB35" s="378"/>
      <c r="AKC35" s="378"/>
      <c r="AKD35" s="378"/>
      <c r="AKE35" s="378"/>
      <c r="AKF35" s="378"/>
      <c r="AKG35" s="378"/>
      <c r="AKH35" s="378"/>
      <c r="AKI35" s="378"/>
      <c r="AKJ35" s="378"/>
      <c r="AKK35" s="378"/>
      <c r="AKL35" s="378"/>
      <c r="AKM35" s="378"/>
      <c r="AKN35" s="378"/>
      <c r="AKO35" s="378"/>
      <c r="AKP35" s="378"/>
      <c r="AKQ35" s="378"/>
      <c r="AKR35" s="378"/>
      <c r="AKS35" s="378"/>
      <c r="AKT35" s="378"/>
      <c r="AKU35" s="378"/>
      <c r="AKV35" s="378"/>
      <c r="AKW35" s="378"/>
      <c r="AKX35" s="378"/>
      <c r="AKY35" s="378"/>
      <c r="AKZ35" s="378"/>
      <c r="ALA35" s="378"/>
      <c r="ALB35" s="378"/>
      <c r="ALC35" s="378"/>
      <c r="ALD35" s="378"/>
      <c r="ALE35" s="378"/>
      <c r="ALF35" s="378"/>
      <c r="ALG35" s="378"/>
      <c r="ALH35" s="378"/>
      <c r="ALI35" s="378"/>
      <c r="ALJ35" s="378"/>
      <c r="ALK35" s="378"/>
      <c r="ALL35" s="378"/>
      <c r="ALM35" s="378"/>
      <c r="ALN35" s="378"/>
      <c r="ALO35" s="378"/>
      <c r="ALP35" s="378"/>
      <c r="ALQ35" s="378"/>
      <c r="ALR35" s="378"/>
      <c r="ALS35" s="378"/>
      <c r="ALT35" s="378"/>
      <c r="ALU35" s="378"/>
      <c r="ALV35" s="378"/>
      <c r="ALW35" s="378"/>
      <c r="ALX35" s="378"/>
      <c r="ALY35" s="378"/>
      <c r="ALZ35" s="378"/>
      <c r="AMA35" s="378"/>
      <c r="AMB35" s="378"/>
      <c r="AMC35" s="378"/>
      <c r="AMD35" s="378"/>
      <c r="AME35" s="378"/>
      <c r="AMF35" s="378"/>
      <c r="AMG35" s="378"/>
      <c r="AMH35" s="378"/>
      <c r="AMI35" s="378"/>
      <c r="AMJ35" s="378"/>
      <c r="AMK35" s="378"/>
      <c r="AML35" s="378"/>
      <c r="AMM35" s="378"/>
      <c r="AMN35" s="378"/>
      <c r="AMO35" s="378"/>
      <c r="AMP35" s="378"/>
      <c r="AMQ35" s="378"/>
      <c r="AMR35" s="378"/>
      <c r="AMS35" s="378"/>
      <c r="AMT35" s="378"/>
      <c r="AMU35" s="378"/>
      <c r="AMV35" s="378"/>
      <c r="AMW35" s="378"/>
      <c r="AMX35" s="378"/>
      <c r="AMY35" s="378"/>
      <c r="AMZ35" s="378"/>
      <c r="ANA35" s="378"/>
      <c r="ANB35" s="378"/>
      <c r="ANC35" s="378"/>
      <c r="AND35" s="378"/>
      <c r="ANE35" s="378"/>
      <c r="ANF35" s="378"/>
      <c r="ANG35" s="378"/>
      <c r="ANH35" s="378"/>
      <c r="ANI35" s="378"/>
      <c r="ANJ35" s="378"/>
      <c r="ANK35" s="378"/>
      <c r="ANL35" s="378"/>
      <c r="ANM35" s="378"/>
      <c r="ANN35" s="378"/>
      <c r="ANO35" s="378"/>
      <c r="ANP35" s="378"/>
      <c r="ANQ35" s="378"/>
      <c r="ANR35" s="378"/>
      <c r="ANS35" s="378"/>
      <c r="ANT35" s="378"/>
      <c r="ANU35" s="378"/>
      <c r="ANV35" s="378"/>
      <c r="ANW35" s="378"/>
      <c r="ANX35" s="378"/>
      <c r="ANY35" s="378"/>
      <c r="ANZ35" s="378"/>
      <c r="AOA35" s="378"/>
      <c r="AOB35" s="378"/>
      <c r="AOC35" s="378"/>
      <c r="AOD35" s="378"/>
      <c r="AOE35" s="378"/>
      <c r="AOF35" s="378"/>
      <c r="AOG35" s="378"/>
      <c r="AOH35" s="378"/>
      <c r="AOI35" s="378"/>
      <c r="AOJ35" s="378"/>
      <c r="AOK35" s="378"/>
      <c r="AOL35" s="378"/>
      <c r="AOM35" s="378"/>
      <c r="AON35" s="378"/>
      <c r="AOO35" s="378"/>
      <c r="AOP35" s="378"/>
      <c r="AOQ35" s="378"/>
      <c r="AOR35" s="378"/>
      <c r="AOS35" s="378"/>
      <c r="AOT35" s="378"/>
      <c r="AOU35" s="378"/>
      <c r="AOV35" s="378"/>
      <c r="AOW35" s="378"/>
      <c r="AOX35" s="378"/>
      <c r="AOY35" s="378"/>
      <c r="AOZ35" s="378"/>
      <c r="APA35" s="378"/>
      <c r="APB35" s="378"/>
      <c r="APC35" s="378"/>
      <c r="APD35" s="378"/>
      <c r="APE35" s="378"/>
      <c r="APF35" s="378"/>
      <c r="APG35" s="378"/>
      <c r="APH35" s="378"/>
      <c r="API35" s="378"/>
      <c r="APJ35" s="378"/>
      <c r="APK35" s="378"/>
      <c r="APL35" s="378"/>
      <c r="APM35" s="378"/>
      <c r="APN35" s="378"/>
      <c r="APO35" s="378"/>
      <c r="APP35" s="378"/>
      <c r="APQ35" s="378"/>
      <c r="APR35" s="378"/>
      <c r="APS35" s="378"/>
      <c r="APT35" s="378"/>
      <c r="APU35" s="378"/>
      <c r="APV35" s="378"/>
      <c r="APW35" s="378"/>
      <c r="APX35" s="378"/>
      <c r="APY35" s="378"/>
      <c r="APZ35" s="378"/>
      <c r="AQA35" s="378"/>
      <c r="AQB35" s="378"/>
      <c r="AQC35" s="378"/>
      <c r="AQD35" s="378"/>
      <c r="AQE35" s="378"/>
      <c r="AQF35" s="378"/>
      <c r="AQG35" s="378"/>
      <c r="AQH35" s="378"/>
      <c r="AQI35" s="378"/>
      <c r="AQJ35" s="378"/>
      <c r="AQK35" s="378"/>
      <c r="AQL35" s="378"/>
      <c r="AQM35" s="378"/>
      <c r="AQN35" s="378"/>
      <c r="AQO35" s="378"/>
      <c r="AQP35" s="378"/>
      <c r="AQQ35" s="378"/>
      <c r="AQR35" s="378"/>
      <c r="AQS35" s="378"/>
      <c r="AQT35" s="378"/>
      <c r="AQU35" s="378"/>
      <c r="AQV35" s="378"/>
      <c r="AQW35" s="378"/>
      <c r="AQX35" s="378"/>
      <c r="AQY35" s="378"/>
      <c r="AQZ35" s="378"/>
      <c r="ARA35" s="378"/>
      <c r="ARB35" s="378"/>
      <c r="ARC35" s="378"/>
      <c r="ARD35" s="378"/>
      <c r="ARE35" s="378"/>
      <c r="ARF35" s="378"/>
      <c r="ARG35" s="378"/>
      <c r="ARH35" s="378"/>
      <c r="ARI35" s="378"/>
      <c r="ARJ35" s="378"/>
      <c r="ARK35" s="378"/>
      <c r="ARL35" s="378"/>
      <c r="ARM35" s="378"/>
      <c r="ARN35" s="378"/>
      <c r="ARO35" s="378"/>
      <c r="ARP35" s="378"/>
      <c r="ARQ35" s="378"/>
      <c r="ARR35" s="378"/>
      <c r="ARS35" s="378"/>
      <c r="ART35" s="378"/>
      <c r="ARU35" s="378"/>
      <c r="ARV35" s="378"/>
      <c r="ARW35" s="378"/>
      <c r="ARX35" s="378"/>
      <c r="ARY35" s="378"/>
      <c r="ARZ35" s="378"/>
      <c r="ASA35" s="378"/>
      <c r="ASB35" s="378"/>
      <c r="ASC35" s="378"/>
      <c r="ASD35" s="378"/>
      <c r="ASE35" s="378"/>
      <c r="ASF35" s="378"/>
      <c r="ASG35" s="378"/>
      <c r="ASH35" s="378"/>
      <c r="ASI35" s="378"/>
      <c r="ASJ35" s="378"/>
      <c r="ASK35" s="378"/>
      <c r="ASL35" s="378"/>
      <c r="ASM35" s="378"/>
      <c r="ASN35" s="378"/>
      <c r="ASO35" s="378"/>
      <c r="ASP35" s="378"/>
      <c r="ASQ35" s="378"/>
      <c r="ASR35" s="378"/>
      <c r="ASS35" s="378"/>
      <c r="AST35" s="378"/>
      <c r="ASU35" s="378"/>
      <c r="ASV35" s="378"/>
      <c r="ASW35" s="378"/>
      <c r="ASX35" s="378"/>
      <c r="ASY35" s="378"/>
      <c r="ASZ35" s="378"/>
      <c r="ATA35" s="378"/>
      <c r="ATB35" s="378"/>
      <c r="ATC35" s="378"/>
      <c r="ATD35" s="378"/>
      <c r="ATE35" s="378"/>
      <c r="ATF35" s="378"/>
      <c r="ATG35" s="378"/>
      <c r="ATH35" s="378"/>
      <c r="ATI35" s="378"/>
      <c r="ATJ35" s="378"/>
      <c r="ATK35" s="378"/>
      <c r="ATL35" s="378"/>
      <c r="ATM35" s="378"/>
      <c r="ATN35" s="378"/>
      <c r="ATO35" s="378"/>
      <c r="ATP35" s="378"/>
      <c r="ATQ35" s="378"/>
      <c r="ATR35" s="378"/>
      <c r="ATS35" s="378"/>
      <c r="ATT35" s="378"/>
      <c r="ATU35" s="378"/>
      <c r="ATV35" s="378"/>
      <c r="ATW35" s="378"/>
      <c r="ATX35" s="378"/>
      <c r="ATY35" s="378"/>
      <c r="ATZ35" s="378"/>
      <c r="AUA35" s="378"/>
      <c r="AUB35" s="378"/>
      <c r="AUC35" s="378"/>
      <c r="AUD35" s="378"/>
      <c r="AUE35" s="378"/>
      <c r="AUF35" s="378"/>
      <c r="AUG35" s="378"/>
      <c r="AUH35" s="378"/>
      <c r="AUI35" s="378"/>
      <c r="AUJ35" s="378"/>
      <c r="AUK35" s="378"/>
      <c r="AUL35" s="378"/>
      <c r="AUM35" s="378"/>
      <c r="AUN35" s="378"/>
      <c r="AUO35" s="378"/>
      <c r="AUP35" s="378"/>
      <c r="AUQ35" s="378"/>
      <c r="AUR35" s="378"/>
      <c r="AUS35" s="378"/>
      <c r="AUT35" s="378"/>
      <c r="AUU35" s="378"/>
      <c r="AUV35" s="378"/>
      <c r="AUW35" s="378"/>
      <c r="AUX35" s="378"/>
      <c r="AUY35" s="378"/>
      <c r="AUZ35" s="378"/>
      <c r="AVA35" s="378"/>
      <c r="AVB35" s="378"/>
      <c r="AVC35" s="378"/>
      <c r="AVD35" s="378"/>
      <c r="AVE35" s="378"/>
      <c r="AVF35" s="378"/>
      <c r="AVG35" s="378"/>
      <c r="AVH35" s="378"/>
      <c r="AVI35" s="378"/>
      <c r="AVJ35" s="378"/>
      <c r="AVK35" s="378"/>
      <c r="AVL35" s="378"/>
      <c r="AVM35" s="378"/>
      <c r="AVN35" s="378"/>
      <c r="AVO35" s="378"/>
      <c r="AVP35" s="378"/>
      <c r="AVQ35" s="378"/>
      <c r="AVR35" s="378"/>
      <c r="AVS35" s="378"/>
      <c r="AVT35" s="378"/>
      <c r="AVU35" s="378"/>
      <c r="AVV35" s="378"/>
      <c r="AVW35" s="378"/>
      <c r="AVX35" s="378"/>
      <c r="AVY35" s="378"/>
      <c r="AVZ35" s="378"/>
      <c r="AWA35" s="378"/>
      <c r="AWB35" s="378"/>
      <c r="AWC35" s="378"/>
      <c r="AWD35" s="378"/>
      <c r="AWE35" s="378"/>
      <c r="AWF35" s="378"/>
      <c r="AWG35" s="378"/>
      <c r="AWH35" s="378"/>
      <c r="AWI35" s="378"/>
      <c r="AWJ35" s="378"/>
      <c r="AWK35" s="378"/>
      <c r="AWL35" s="378"/>
      <c r="AWM35" s="378"/>
      <c r="AWN35" s="378"/>
      <c r="AWO35" s="378"/>
      <c r="AWP35" s="378"/>
      <c r="AWQ35" s="378"/>
      <c r="AWR35" s="378"/>
      <c r="AWS35" s="378"/>
      <c r="AWT35" s="378"/>
      <c r="AWU35" s="378"/>
      <c r="AWV35" s="378"/>
      <c r="AWW35" s="378"/>
      <c r="AWX35" s="378"/>
      <c r="AWY35" s="378"/>
      <c r="AWZ35" s="378"/>
      <c r="AXA35" s="378"/>
      <c r="AXB35" s="378"/>
      <c r="AXC35" s="378"/>
      <c r="AXD35" s="378"/>
      <c r="AXE35" s="378"/>
      <c r="AXF35" s="378"/>
      <c r="AXG35" s="378"/>
      <c r="AXH35" s="378"/>
      <c r="AXI35" s="378"/>
      <c r="AXJ35" s="378"/>
      <c r="AXK35" s="378"/>
      <c r="AXL35" s="378"/>
      <c r="AXM35" s="378"/>
      <c r="AXN35" s="378"/>
      <c r="AXO35" s="378"/>
      <c r="AXP35" s="378"/>
      <c r="AXQ35" s="378"/>
      <c r="AXR35" s="378"/>
      <c r="AXS35" s="378"/>
      <c r="AXT35" s="378"/>
      <c r="AXU35" s="378"/>
      <c r="AXV35" s="378"/>
      <c r="AXW35" s="378"/>
      <c r="AXX35" s="378"/>
      <c r="AXY35" s="378"/>
      <c r="AXZ35" s="378"/>
      <c r="AYA35" s="378"/>
      <c r="AYB35" s="378"/>
      <c r="AYC35" s="378"/>
      <c r="AYD35" s="378"/>
      <c r="AYE35" s="378"/>
      <c r="AYF35" s="378"/>
      <c r="AYG35" s="378"/>
      <c r="AYH35" s="378"/>
      <c r="AYI35" s="378"/>
      <c r="AYJ35" s="378"/>
      <c r="AYK35" s="378"/>
      <c r="AYL35" s="378"/>
      <c r="AYM35" s="378"/>
      <c r="AYN35" s="378"/>
      <c r="AYO35" s="378"/>
      <c r="AYP35" s="378"/>
      <c r="AYQ35" s="378"/>
      <c r="AYR35" s="378"/>
      <c r="AYS35" s="378"/>
      <c r="AYT35" s="378"/>
      <c r="AYU35" s="378"/>
      <c r="AYV35" s="378"/>
      <c r="AYW35" s="378"/>
      <c r="AYX35" s="378"/>
      <c r="AYY35" s="378"/>
      <c r="AYZ35" s="378"/>
      <c r="AZA35" s="378"/>
      <c r="AZB35" s="378"/>
      <c r="AZC35" s="378"/>
      <c r="AZD35" s="378"/>
      <c r="AZE35" s="378"/>
      <c r="AZF35" s="378"/>
      <c r="AZG35" s="378"/>
      <c r="AZH35" s="378"/>
      <c r="AZI35" s="378"/>
      <c r="AZJ35" s="378"/>
      <c r="AZK35" s="378"/>
      <c r="AZL35" s="378"/>
      <c r="AZM35" s="378"/>
      <c r="AZN35" s="378"/>
      <c r="AZO35" s="378"/>
      <c r="AZP35" s="378"/>
      <c r="AZQ35" s="378"/>
      <c r="AZR35" s="378"/>
      <c r="AZS35" s="378"/>
      <c r="AZT35" s="378"/>
      <c r="AZU35" s="378"/>
      <c r="AZV35" s="378"/>
      <c r="AZW35" s="378"/>
      <c r="AZX35" s="378"/>
      <c r="AZY35" s="378"/>
      <c r="AZZ35" s="378"/>
      <c r="BAA35" s="378"/>
      <c r="BAB35" s="378"/>
      <c r="BAC35" s="378"/>
      <c r="BAD35" s="378"/>
      <c r="BAE35" s="378"/>
      <c r="BAF35" s="378"/>
      <c r="BAG35" s="378"/>
      <c r="BAH35" s="378"/>
      <c r="BAI35" s="378"/>
      <c r="BAJ35" s="378"/>
      <c r="BAK35" s="378"/>
      <c r="BAL35" s="378"/>
      <c r="BAM35" s="378"/>
      <c r="BAN35" s="378"/>
      <c r="BAO35" s="378"/>
      <c r="BAP35" s="378"/>
      <c r="BAQ35" s="378"/>
      <c r="BAR35" s="378"/>
      <c r="BAS35" s="378"/>
      <c r="BAT35" s="378"/>
      <c r="BAU35" s="378"/>
      <c r="BAV35" s="378"/>
      <c r="BAW35" s="378"/>
      <c r="BAX35" s="378"/>
      <c r="BAY35" s="378"/>
      <c r="BAZ35" s="378"/>
      <c r="BBA35" s="378"/>
      <c r="BBB35" s="378"/>
      <c r="BBC35" s="378"/>
      <c r="BBD35" s="378"/>
      <c r="BBE35" s="378"/>
      <c r="BBF35" s="378"/>
      <c r="BBG35" s="378"/>
      <c r="BBH35" s="378"/>
      <c r="BBI35" s="378"/>
      <c r="BBJ35" s="378"/>
      <c r="BBK35" s="378"/>
      <c r="BBL35" s="378"/>
      <c r="BBM35" s="378"/>
      <c r="BBN35" s="378"/>
      <c r="BBO35" s="378"/>
      <c r="BBP35" s="378"/>
      <c r="BBQ35" s="378"/>
      <c r="BBR35" s="378"/>
      <c r="BBS35" s="378"/>
      <c r="BBT35" s="378"/>
      <c r="BBU35" s="378"/>
      <c r="BBV35" s="378"/>
      <c r="BBW35" s="378"/>
      <c r="BBX35" s="378"/>
      <c r="BBY35" s="378"/>
      <c r="BBZ35" s="378"/>
      <c r="BCA35" s="378"/>
      <c r="BCB35" s="378"/>
      <c r="BCC35" s="378"/>
      <c r="BCD35" s="378"/>
      <c r="BCE35" s="378"/>
      <c r="BCF35" s="378"/>
      <c r="BCG35" s="378"/>
      <c r="BCH35" s="378"/>
      <c r="BCI35" s="378"/>
      <c r="BCJ35" s="378"/>
      <c r="BCK35" s="378"/>
      <c r="BCL35" s="378"/>
      <c r="BCM35" s="378"/>
      <c r="BCN35" s="378"/>
      <c r="BCO35" s="378"/>
      <c r="BCP35" s="378"/>
      <c r="BCQ35" s="378"/>
      <c r="BCR35" s="378"/>
      <c r="BCS35" s="378"/>
      <c r="BCT35" s="378"/>
      <c r="BCU35" s="378"/>
      <c r="BCV35" s="378"/>
      <c r="BCW35" s="378"/>
      <c r="BCX35" s="378"/>
      <c r="BCY35" s="378"/>
      <c r="BCZ35" s="378"/>
      <c r="BDA35" s="378"/>
      <c r="BDB35" s="378"/>
      <c r="BDC35" s="378"/>
      <c r="BDD35" s="378"/>
      <c r="BDE35" s="378"/>
      <c r="BDF35" s="378"/>
      <c r="BDG35" s="378"/>
      <c r="BDH35" s="378"/>
      <c r="BDI35" s="378"/>
      <c r="BDJ35" s="378"/>
      <c r="BDK35" s="378"/>
      <c r="BDL35" s="378"/>
      <c r="BDM35" s="378"/>
      <c r="BDN35" s="378"/>
      <c r="BDO35" s="378"/>
      <c r="BDP35" s="378"/>
      <c r="BDQ35" s="378"/>
      <c r="BDR35" s="378"/>
      <c r="BDS35" s="378"/>
      <c r="BDT35" s="378"/>
      <c r="BDU35" s="378"/>
      <c r="BDV35" s="378"/>
      <c r="BDW35" s="378"/>
      <c r="BDX35" s="378"/>
      <c r="BDY35" s="378"/>
      <c r="BDZ35" s="378"/>
      <c r="BEA35" s="378"/>
      <c r="BEB35" s="378"/>
      <c r="BEC35" s="378"/>
      <c r="BED35" s="378"/>
      <c r="BEE35" s="378"/>
      <c r="BEF35" s="378"/>
      <c r="BEG35" s="378"/>
      <c r="BEH35" s="378"/>
      <c r="BEI35" s="378"/>
      <c r="BEJ35" s="378"/>
      <c r="BEK35" s="378"/>
      <c r="BEL35" s="378"/>
      <c r="BEM35" s="378"/>
      <c r="BEN35" s="378"/>
      <c r="BEO35" s="378"/>
      <c r="BEP35" s="378"/>
      <c r="BEQ35" s="378"/>
      <c r="BER35" s="378"/>
      <c r="BES35" s="378"/>
      <c r="BET35" s="378"/>
      <c r="BEU35" s="378"/>
      <c r="BEV35" s="378"/>
      <c r="BEW35" s="378"/>
      <c r="BEX35" s="378"/>
      <c r="BEY35" s="378"/>
      <c r="BEZ35" s="378"/>
      <c r="BFA35" s="378"/>
      <c r="BFB35" s="378"/>
      <c r="BFC35" s="378"/>
      <c r="BFD35" s="378"/>
      <c r="BFE35" s="378"/>
      <c r="BFF35" s="378"/>
      <c r="BFG35" s="378"/>
      <c r="BFH35" s="378"/>
      <c r="BFI35" s="378"/>
      <c r="BFJ35" s="378"/>
      <c r="BFK35" s="378"/>
      <c r="BFL35" s="378"/>
      <c r="BFM35" s="378"/>
      <c r="BFN35" s="378"/>
      <c r="BFO35" s="378"/>
      <c r="BFP35" s="378"/>
      <c r="BFQ35" s="378"/>
      <c r="BFR35" s="378"/>
      <c r="BFS35" s="378"/>
      <c r="BFT35" s="378"/>
      <c r="BFU35" s="378"/>
      <c r="BFV35" s="378"/>
      <c r="BFW35" s="378"/>
      <c r="BFX35" s="378"/>
      <c r="BFY35" s="378"/>
      <c r="BFZ35" s="378"/>
      <c r="BGA35" s="378"/>
      <c r="BGB35" s="378"/>
      <c r="BGC35" s="378"/>
      <c r="BGD35" s="378"/>
      <c r="BGE35" s="378"/>
      <c r="BGF35" s="378"/>
      <c r="BGG35" s="378"/>
      <c r="BGH35" s="378"/>
      <c r="BGI35" s="378"/>
      <c r="BGJ35" s="378"/>
      <c r="BGK35" s="378"/>
      <c r="BGL35" s="378"/>
      <c r="BGM35" s="378"/>
      <c r="BGN35" s="378"/>
      <c r="BGO35" s="378"/>
      <c r="BGP35" s="378"/>
      <c r="BGQ35" s="378"/>
      <c r="BGR35" s="378"/>
      <c r="BGS35" s="378"/>
      <c r="BGT35" s="378"/>
      <c r="BGU35" s="378"/>
      <c r="BGV35" s="378"/>
      <c r="BGW35" s="378"/>
      <c r="BGX35" s="378"/>
      <c r="BGY35" s="378"/>
      <c r="BGZ35" s="378"/>
      <c r="BHA35" s="378"/>
      <c r="BHB35" s="378"/>
      <c r="BHC35" s="378"/>
      <c r="BHD35" s="378"/>
      <c r="BHE35" s="378"/>
      <c r="BHF35" s="378"/>
      <c r="BHG35" s="378"/>
      <c r="BHH35" s="378"/>
      <c r="BHI35" s="378"/>
      <c r="BHJ35" s="378"/>
      <c r="BHK35" s="378"/>
      <c r="BHL35" s="378"/>
      <c r="BHM35" s="378"/>
      <c r="BHN35" s="378"/>
      <c r="BHO35" s="378"/>
      <c r="BHP35" s="378"/>
      <c r="BHQ35" s="378"/>
      <c r="BHR35" s="378"/>
      <c r="BHS35" s="378"/>
      <c r="BHT35" s="378"/>
      <c r="BHU35" s="378"/>
      <c r="BHV35" s="378"/>
      <c r="BHW35" s="378"/>
      <c r="BHX35" s="378"/>
      <c r="BHY35" s="378"/>
      <c r="BHZ35" s="378"/>
      <c r="BIA35" s="378"/>
      <c r="BIB35" s="378"/>
      <c r="BIC35" s="378"/>
      <c r="BID35" s="378"/>
      <c r="BIE35" s="378"/>
      <c r="BIF35" s="378"/>
      <c r="BIG35" s="378"/>
      <c r="BIH35" s="378"/>
      <c r="BII35" s="378"/>
      <c r="BIJ35" s="378"/>
      <c r="BIK35" s="378"/>
      <c r="BIL35" s="378"/>
      <c r="BIM35" s="378"/>
      <c r="BIN35" s="378"/>
      <c r="BIO35" s="378"/>
      <c r="BIP35" s="378"/>
      <c r="BIQ35" s="378"/>
      <c r="BIR35" s="378"/>
      <c r="BIS35" s="378"/>
      <c r="BIT35" s="378"/>
      <c r="BIU35" s="378"/>
      <c r="BIV35" s="378"/>
      <c r="BIW35" s="378"/>
      <c r="BIX35" s="378"/>
      <c r="BIY35" s="378"/>
      <c r="BIZ35" s="378"/>
      <c r="BJA35" s="378"/>
      <c r="BJB35" s="378"/>
      <c r="BJC35" s="378"/>
      <c r="BJD35" s="378"/>
      <c r="BJE35" s="378"/>
      <c r="BJF35" s="378"/>
      <c r="BJG35" s="378"/>
      <c r="BJH35" s="378"/>
      <c r="BJI35" s="378"/>
      <c r="BJJ35" s="378"/>
      <c r="BJK35" s="378"/>
      <c r="BJL35" s="378"/>
      <c r="BJM35" s="378"/>
      <c r="BJN35" s="378"/>
      <c r="BJO35" s="378"/>
      <c r="BJP35" s="378"/>
      <c r="BJQ35" s="378"/>
      <c r="BJR35" s="378"/>
      <c r="BJS35" s="378"/>
      <c r="BJT35" s="378"/>
      <c r="BJU35" s="378"/>
      <c r="BJV35" s="378"/>
      <c r="BJW35" s="378"/>
      <c r="BJX35" s="378"/>
      <c r="BJY35" s="378"/>
      <c r="BJZ35" s="378"/>
      <c r="BKA35" s="378"/>
      <c r="BKB35" s="378"/>
      <c r="BKC35" s="378"/>
      <c r="BKD35" s="378"/>
      <c r="BKE35" s="378"/>
      <c r="BKF35" s="378"/>
      <c r="BKG35" s="378"/>
      <c r="BKH35" s="378"/>
      <c r="BKI35" s="378"/>
      <c r="BKJ35" s="378"/>
      <c r="BKK35" s="378"/>
      <c r="BKL35" s="378"/>
      <c r="BKM35" s="378"/>
      <c r="BKN35" s="378"/>
      <c r="BKO35" s="378"/>
      <c r="BKP35" s="378"/>
      <c r="BKQ35" s="378"/>
      <c r="BKR35" s="378"/>
      <c r="BKS35" s="378"/>
      <c r="BKT35" s="378"/>
      <c r="BKU35" s="378"/>
      <c r="BKV35" s="378"/>
      <c r="BKW35" s="378"/>
      <c r="BKX35" s="378"/>
      <c r="BKY35" s="378"/>
      <c r="BKZ35" s="378"/>
      <c r="BLA35" s="378"/>
      <c r="BLB35" s="378"/>
      <c r="BLC35" s="378"/>
      <c r="BLD35" s="378"/>
      <c r="BLE35" s="378"/>
      <c r="BLF35" s="378"/>
      <c r="BLG35" s="378"/>
      <c r="BLH35" s="378"/>
      <c r="BLI35" s="378"/>
      <c r="BLJ35" s="378"/>
      <c r="BLK35" s="378"/>
      <c r="BLL35" s="378"/>
      <c r="BLM35" s="378"/>
      <c r="BLN35" s="378"/>
      <c r="BLO35" s="378"/>
      <c r="BLP35" s="378"/>
      <c r="BLQ35" s="378"/>
      <c r="BLR35" s="378"/>
      <c r="BLS35" s="378"/>
      <c r="BLT35" s="378"/>
      <c r="BLU35" s="378"/>
      <c r="BLV35" s="378"/>
      <c r="BLW35" s="378"/>
      <c r="BLX35" s="378"/>
      <c r="BLY35" s="378"/>
      <c r="BLZ35" s="378"/>
      <c r="BMA35" s="378"/>
      <c r="BMB35" s="378"/>
      <c r="BMC35" s="378"/>
      <c r="BMD35" s="378"/>
      <c r="BME35" s="378"/>
      <c r="BMF35" s="378"/>
      <c r="BMG35" s="378"/>
      <c r="BMH35" s="378"/>
      <c r="BMI35" s="378"/>
      <c r="BMJ35" s="378"/>
      <c r="BMK35" s="378"/>
      <c r="BML35" s="378"/>
      <c r="BMM35" s="378"/>
      <c r="BMN35" s="378"/>
      <c r="BMO35" s="378"/>
      <c r="BMP35" s="378"/>
      <c r="BMQ35" s="378"/>
      <c r="BMR35" s="378"/>
      <c r="BMS35" s="378"/>
      <c r="BMT35" s="378"/>
      <c r="BMU35" s="378"/>
      <c r="BMV35" s="378"/>
      <c r="BMW35" s="378"/>
      <c r="BMX35" s="378"/>
      <c r="BMY35" s="378"/>
      <c r="BMZ35" s="378"/>
      <c r="BNA35" s="378"/>
      <c r="BNB35" s="378"/>
      <c r="BNC35" s="378"/>
      <c r="BND35" s="378"/>
      <c r="BNE35" s="378"/>
      <c r="BNF35" s="378"/>
      <c r="BNG35" s="378"/>
      <c r="BNH35" s="378"/>
      <c r="BNI35" s="378"/>
      <c r="BNJ35" s="378"/>
      <c r="BNK35" s="378"/>
      <c r="BNL35" s="378"/>
      <c r="BNM35" s="378"/>
      <c r="BNN35" s="378"/>
      <c r="BNO35" s="378"/>
      <c r="BNP35" s="378"/>
      <c r="BNQ35" s="378"/>
      <c r="BNR35" s="378"/>
      <c r="BNS35" s="378"/>
      <c r="BNT35" s="378"/>
      <c r="BNU35" s="378"/>
      <c r="BNV35" s="378"/>
      <c r="BNW35" s="378"/>
      <c r="BNX35" s="378"/>
      <c r="BNY35" s="378"/>
      <c r="BNZ35" s="378"/>
      <c r="BOA35" s="378"/>
      <c r="BOB35" s="378"/>
      <c r="BOC35" s="378"/>
      <c r="BOD35" s="378"/>
      <c r="BOE35" s="378"/>
      <c r="BOF35" s="378"/>
      <c r="BOG35" s="378"/>
      <c r="BOH35" s="378"/>
      <c r="BOI35" s="378"/>
      <c r="BOJ35" s="378"/>
      <c r="BOK35" s="378"/>
      <c r="BOL35" s="378"/>
      <c r="BOM35" s="378"/>
      <c r="BON35" s="378"/>
      <c r="BOO35" s="378"/>
      <c r="BOP35" s="378"/>
      <c r="BOQ35" s="378"/>
      <c r="BOR35" s="378"/>
      <c r="BOS35" s="378"/>
      <c r="BOT35" s="378"/>
      <c r="BOU35" s="378"/>
      <c r="BOV35" s="378"/>
      <c r="BOW35" s="378"/>
      <c r="BOX35" s="378"/>
      <c r="BOY35" s="378"/>
      <c r="BOZ35" s="378"/>
      <c r="BPA35" s="378"/>
      <c r="BPB35" s="378"/>
      <c r="BPC35" s="378"/>
      <c r="BPD35" s="378"/>
      <c r="BPE35" s="378"/>
      <c r="BPF35" s="378"/>
      <c r="BPG35" s="378"/>
      <c r="BPH35" s="378"/>
      <c r="BPI35" s="378"/>
      <c r="BPJ35" s="378"/>
      <c r="BPK35" s="378"/>
      <c r="BPL35" s="378"/>
      <c r="BPM35" s="378"/>
      <c r="BPN35" s="378"/>
      <c r="BPO35" s="378"/>
      <c r="BPP35" s="378"/>
      <c r="BPQ35" s="378"/>
      <c r="BPR35" s="378"/>
      <c r="BPS35" s="378"/>
      <c r="BPT35" s="378"/>
      <c r="BPU35" s="378"/>
      <c r="BPV35" s="378"/>
      <c r="BPW35" s="378"/>
      <c r="BPX35" s="378"/>
      <c r="BPY35" s="378"/>
      <c r="BPZ35" s="378"/>
      <c r="BQA35" s="378"/>
      <c r="BQB35" s="378"/>
      <c r="BQC35" s="378"/>
      <c r="BQD35" s="378"/>
      <c r="BQE35" s="378"/>
      <c r="BQF35" s="378"/>
      <c r="BQG35" s="378"/>
      <c r="BQH35" s="378"/>
      <c r="BQI35" s="378"/>
      <c r="BQJ35" s="378"/>
      <c r="BQK35" s="378"/>
      <c r="BQL35" s="378"/>
      <c r="BQM35" s="378"/>
      <c r="BQN35" s="378"/>
      <c r="BQO35" s="378"/>
      <c r="BQP35" s="378"/>
      <c r="BQQ35" s="378"/>
      <c r="BQR35" s="378"/>
      <c r="BQS35" s="378"/>
      <c r="BQT35" s="378"/>
      <c r="BQU35" s="378"/>
      <c r="BQV35" s="378"/>
      <c r="BQW35" s="378"/>
      <c r="BQX35" s="378"/>
      <c r="BQY35" s="378"/>
      <c r="BQZ35" s="378"/>
      <c r="BRA35" s="378"/>
      <c r="BRB35" s="378"/>
      <c r="BRC35" s="378"/>
      <c r="BRD35" s="378"/>
      <c r="BRE35" s="378"/>
      <c r="BRF35" s="378"/>
      <c r="BRG35" s="378"/>
      <c r="BRH35" s="378"/>
      <c r="BRI35" s="378"/>
      <c r="BRJ35" s="378"/>
      <c r="BRK35" s="378"/>
      <c r="BRL35" s="378"/>
      <c r="BRM35" s="378"/>
      <c r="BRN35" s="378"/>
      <c r="BRO35" s="378"/>
      <c r="BRP35" s="378"/>
      <c r="BRQ35" s="378"/>
      <c r="BRR35" s="378"/>
      <c r="BRS35" s="378"/>
      <c r="BRT35" s="378"/>
      <c r="BRU35" s="378"/>
      <c r="BRV35" s="378"/>
      <c r="BRW35" s="378"/>
      <c r="BRX35" s="378"/>
      <c r="BRY35" s="378"/>
      <c r="BRZ35" s="378"/>
      <c r="BSA35" s="378"/>
      <c r="BSB35" s="378"/>
      <c r="BSC35" s="378"/>
      <c r="BSD35" s="378"/>
      <c r="BSE35" s="378"/>
      <c r="BSF35" s="378"/>
      <c r="BSG35" s="378"/>
      <c r="BSH35" s="378"/>
      <c r="BSI35" s="378"/>
      <c r="BSJ35" s="378"/>
      <c r="BSK35" s="378"/>
      <c r="BSL35" s="378"/>
      <c r="BSM35" s="378"/>
      <c r="BSN35" s="378"/>
      <c r="BSO35" s="378"/>
      <c r="BSP35" s="378"/>
      <c r="BSQ35" s="378"/>
      <c r="BSR35" s="378"/>
      <c r="BSS35" s="378"/>
      <c r="BST35" s="378"/>
      <c r="BSU35" s="378"/>
      <c r="BSV35" s="378"/>
      <c r="BSW35" s="378"/>
      <c r="BSX35" s="378"/>
      <c r="BSY35" s="378"/>
      <c r="BSZ35" s="378"/>
      <c r="BTA35" s="378"/>
      <c r="BTB35" s="378"/>
      <c r="BTC35" s="378"/>
      <c r="BTD35" s="378"/>
      <c r="BTE35" s="378"/>
      <c r="BTF35" s="378"/>
      <c r="BTG35" s="378"/>
      <c r="BTH35" s="378"/>
      <c r="BTI35" s="378"/>
      <c r="BTJ35" s="378"/>
      <c r="BTK35" s="378"/>
      <c r="BTL35" s="378"/>
      <c r="BTM35" s="378"/>
      <c r="BTN35" s="378"/>
      <c r="BTO35" s="378"/>
      <c r="BTP35" s="378"/>
      <c r="BTQ35" s="378"/>
      <c r="BTR35" s="378"/>
      <c r="BTS35" s="378"/>
      <c r="BTT35" s="378"/>
      <c r="BTU35" s="378"/>
      <c r="BTV35" s="378"/>
      <c r="BTW35" s="378"/>
      <c r="BTX35" s="378"/>
      <c r="BTY35" s="378"/>
      <c r="BTZ35" s="378"/>
      <c r="BUA35" s="378"/>
      <c r="BUB35" s="378"/>
      <c r="BUC35" s="378"/>
      <c r="BUD35" s="378"/>
      <c r="BUE35" s="378"/>
      <c r="BUF35" s="378"/>
      <c r="BUG35" s="378"/>
      <c r="BUH35" s="378"/>
      <c r="BUI35" s="378"/>
      <c r="BUJ35" s="378"/>
      <c r="BUK35" s="378"/>
      <c r="BUL35" s="378"/>
      <c r="BUM35" s="378"/>
      <c r="BUN35" s="378"/>
      <c r="BUO35" s="378"/>
      <c r="BUP35" s="378"/>
      <c r="BUQ35" s="378"/>
      <c r="BUR35" s="378"/>
      <c r="BUS35" s="378"/>
      <c r="BUT35" s="378"/>
      <c r="BUU35" s="378"/>
      <c r="BUV35" s="378"/>
      <c r="BUW35" s="378"/>
      <c r="BUX35" s="378"/>
      <c r="BUY35" s="378"/>
      <c r="BUZ35" s="378"/>
      <c r="BVA35" s="378"/>
      <c r="BVB35" s="378"/>
      <c r="BVC35" s="378"/>
      <c r="BVD35" s="378"/>
      <c r="BVE35" s="378"/>
      <c r="BVF35" s="378"/>
      <c r="BVG35" s="378"/>
      <c r="BVH35" s="378"/>
      <c r="BVI35" s="378"/>
      <c r="BVJ35" s="378"/>
      <c r="BVK35" s="378"/>
      <c r="BVL35" s="378"/>
      <c r="BVM35" s="378"/>
      <c r="BVN35" s="378"/>
      <c r="BVO35" s="378"/>
      <c r="BVP35" s="378"/>
      <c r="BVQ35" s="378"/>
      <c r="BVR35" s="378"/>
      <c r="BVS35" s="378"/>
      <c r="BVT35" s="378"/>
      <c r="BVU35" s="378"/>
      <c r="BVV35" s="378"/>
      <c r="BVW35" s="378"/>
      <c r="BVX35" s="378"/>
      <c r="BVY35" s="378"/>
      <c r="BVZ35" s="378"/>
      <c r="BWA35" s="378"/>
      <c r="BWB35" s="378"/>
      <c r="BWC35" s="378"/>
      <c r="BWD35" s="378"/>
      <c r="BWE35" s="378"/>
      <c r="BWF35" s="378"/>
      <c r="BWG35" s="378"/>
      <c r="BWH35" s="378"/>
      <c r="BWI35" s="378"/>
      <c r="BWJ35" s="378"/>
      <c r="BWK35" s="378"/>
      <c r="BWL35" s="378"/>
      <c r="BWM35" s="378"/>
      <c r="BWN35" s="378"/>
      <c r="BWO35" s="378"/>
      <c r="BWP35" s="378"/>
      <c r="BWQ35" s="378"/>
      <c r="BWR35" s="378"/>
      <c r="BWS35" s="378"/>
      <c r="BWT35" s="378"/>
      <c r="BWU35" s="378"/>
      <c r="BWV35" s="378"/>
      <c r="BWW35" s="378"/>
      <c r="BWX35" s="378"/>
      <c r="BWY35" s="378"/>
      <c r="BWZ35" s="378"/>
      <c r="BXA35" s="378"/>
      <c r="BXB35" s="378"/>
      <c r="BXC35" s="378"/>
      <c r="BXD35" s="378"/>
      <c r="BXE35" s="378"/>
      <c r="BXF35" s="378"/>
      <c r="BXG35" s="378"/>
      <c r="BXH35" s="378"/>
      <c r="BXI35" s="378"/>
      <c r="BXJ35" s="378"/>
      <c r="BXK35" s="378"/>
      <c r="BXL35" s="378"/>
      <c r="BXM35" s="378"/>
      <c r="BXN35" s="378"/>
      <c r="BXO35" s="378"/>
      <c r="BXP35" s="378"/>
      <c r="BXQ35" s="378"/>
      <c r="BXR35" s="378"/>
      <c r="BXS35" s="378"/>
      <c r="BXT35" s="378"/>
      <c r="BXU35" s="378"/>
      <c r="BXV35" s="378"/>
      <c r="BXW35" s="378"/>
      <c r="BXX35" s="378"/>
      <c r="BXY35" s="378"/>
      <c r="BXZ35" s="378"/>
      <c r="BYA35" s="378"/>
      <c r="BYB35" s="378"/>
      <c r="BYC35" s="378"/>
      <c r="BYD35" s="378"/>
      <c r="BYE35" s="378"/>
      <c r="BYF35" s="378"/>
      <c r="BYG35" s="378"/>
      <c r="BYH35" s="378"/>
      <c r="BYI35" s="378"/>
      <c r="BYJ35" s="378"/>
      <c r="BYK35" s="378"/>
      <c r="BYL35" s="378"/>
      <c r="BYM35" s="378"/>
      <c r="BYN35" s="378"/>
      <c r="BYO35" s="378"/>
      <c r="BYP35" s="378"/>
      <c r="BYQ35" s="378"/>
      <c r="BYR35" s="378"/>
      <c r="BYS35" s="378"/>
      <c r="BYT35" s="378"/>
      <c r="BYU35" s="378"/>
      <c r="BYV35" s="378"/>
      <c r="BYW35" s="378"/>
      <c r="BYX35" s="378"/>
      <c r="BYY35" s="378"/>
      <c r="BYZ35" s="378"/>
      <c r="BZA35" s="378"/>
      <c r="BZB35" s="378"/>
      <c r="BZC35" s="378"/>
      <c r="BZD35" s="378"/>
      <c r="BZE35" s="378"/>
      <c r="BZF35" s="378"/>
      <c r="BZG35" s="378"/>
      <c r="BZH35" s="378"/>
      <c r="BZI35" s="378"/>
      <c r="BZJ35" s="378"/>
      <c r="BZK35" s="378"/>
      <c r="BZL35" s="378"/>
      <c r="BZM35" s="378"/>
      <c r="BZN35" s="378"/>
      <c r="BZO35" s="378"/>
      <c r="BZP35" s="378"/>
      <c r="BZQ35" s="378"/>
      <c r="BZR35" s="378"/>
      <c r="BZS35" s="378"/>
      <c r="BZT35" s="378"/>
      <c r="BZU35" s="378"/>
      <c r="BZV35" s="378"/>
      <c r="BZW35" s="378"/>
      <c r="BZX35" s="378"/>
      <c r="BZY35" s="378"/>
      <c r="BZZ35" s="378"/>
      <c r="CAA35" s="378"/>
      <c r="CAB35" s="378"/>
      <c r="CAC35" s="378"/>
      <c r="CAD35" s="378"/>
      <c r="CAE35" s="378"/>
      <c r="CAF35" s="378"/>
      <c r="CAG35" s="378"/>
      <c r="CAH35" s="378"/>
      <c r="CAI35" s="378"/>
      <c r="CAJ35" s="378"/>
      <c r="CAK35" s="378"/>
      <c r="CAL35" s="378"/>
      <c r="CAM35" s="378"/>
      <c r="CAN35" s="378"/>
      <c r="CAO35" s="378"/>
      <c r="CAP35" s="378"/>
      <c r="CAQ35" s="378"/>
      <c r="CAR35" s="378"/>
      <c r="CAS35" s="378"/>
      <c r="CAT35" s="378"/>
      <c r="CAU35" s="378"/>
      <c r="CAV35" s="378"/>
      <c r="CAW35" s="378"/>
      <c r="CAX35" s="378"/>
      <c r="CAY35" s="378"/>
      <c r="CAZ35" s="378"/>
      <c r="CBA35" s="378"/>
      <c r="CBB35" s="378"/>
      <c r="CBC35" s="378"/>
      <c r="CBD35" s="378"/>
      <c r="CBE35" s="378"/>
      <c r="CBF35" s="378"/>
      <c r="CBG35" s="378"/>
      <c r="CBH35" s="378"/>
      <c r="CBI35" s="378"/>
      <c r="CBJ35" s="378"/>
      <c r="CBK35" s="378"/>
      <c r="CBL35" s="378"/>
      <c r="CBM35" s="378"/>
      <c r="CBN35" s="378"/>
      <c r="CBO35" s="378"/>
      <c r="CBP35" s="378"/>
      <c r="CBQ35" s="378"/>
      <c r="CBR35" s="378"/>
      <c r="CBS35" s="378"/>
      <c r="CBT35" s="378"/>
      <c r="CBU35" s="378"/>
      <c r="CBV35" s="378"/>
      <c r="CBW35" s="378"/>
      <c r="CBX35" s="378"/>
      <c r="CBY35" s="378"/>
      <c r="CBZ35" s="378"/>
      <c r="CCA35" s="378"/>
      <c r="CCB35" s="378"/>
      <c r="CCC35" s="378"/>
      <c r="CCD35" s="378"/>
      <c r="CCE35" s="378"/>
      <c r="CCF35" s="378"/>
      <c r="CCG35" s="378"/>
      <c r="CCH35" s="378"/>
      <c r="CCI35" s="378"/>
      <c r="CCJ35" s="378"/>
      <c r="CCK35" s="378"/>
      <c r="CCL35" s="378"/>
      <c r="CCM35" s="378"/>
      <c r="CCN35" s="378"/>
      <c r="CCO35" s="378"/>
      <c r="CCP35" s="378"/>
      <c r="CCQ35" s="378"/>
      <c r="CCR35" s="378"/>
      <c r="CCS35" s="378"/>
      <c r="CCT35" s="378"/>
      <c r="CCU35" s="378"/>
      <c r="CCV35" s="378"/>
      <c r="CCW35" s="378"/>
      <c r="CCX35" s="378"/>
      <c r="CCY35" s="378"/>
      <c r="CCZ35" s="378"/>
      <c r="CDA35" s="378"/>
      <c r="CDB35" s="378"/>
      <c r="CDC35" s="378"/>
      <c r="CDD35" s="378"/>
      <c r="CDE35" s="378"/>
      <c r="CDF35" s="378"/>
      <c r="CDG35" s="378"/>
      <c r="CDH35" s="378"/>
      <c r="CDI35" s="378"/>
      <c r="CDJ35" s="378"/>
      <c r="CDK35" s="378"/>
      <c r="CDL35" s="378"/>
      <c r="CDM35" s="378"/>
      <c r="CDN35" s="378"/>
      <c r="CDO35" s="378"/>
      <c r="CDP35" s="378"/>
      <c r="CDQ35" s="378"/>
      <c r="CDR35" s="378"/>
      <c r="CDS35" s="378"/>
      <c r="CDT35" s="378"/>
      <c r="CDU35" s="378"/>
      <c r="CDV35" s="378"/>
      <c r="CDW35" s="378"/>
      <c r="CDX35" s="378"/>
      <c r="CDY35" s="378"/>
      <c r="CDZ35" s="378"/>
      <c r="CEA35" s="378"/>
      <c r="CEB35" s="378"/>
      <c r="CEC35" s="378"/>
      <c r="CED35" s="378"/>
      <c r="CEE35" s="378"/>
      <c r="CEF35" s="378"/>
      <c r="CEG35" s="378"/>
      <c r="CEH35" s="378"/>
      <c r="CEI35" s="378"/>
      <c r="CEJ35" s="378"/>
      <c r="CEK35" s="378"/>
      <c r="CEL35" s="378"/>
      <c r="CEM35" s="378"/>
      <c r="CEN35" s="378"/>
      <c r="CEO35" s="378"/>
      <c r="CEP35" s="378"/>
      <c r="CEQ35" s="378"/>
      <c r="CER35" s="378"/>
      <c r="CES35" s="378"/>
      <c r="CET35" s="378"/>
      <c r="CEU35" s="378"/>
      <c r="CEV35" s="378"/>
      <c r="CEW35" s="378"/>
      <c r="CEX35" s="378"/>
      <c r="CEY35" s="378"/>
      <c r="CEZ35" s="378"/>
      <c r="CFA35" s="378"/>
      <c r="CFB35" s="378"/>
      <c r="CFC35" s="378"/>
      <c r="CFD35" s="378"/>
      <c r="CFE35" s="378"/>
      <c r="CFF35" s="378"/>
      <c r="CFG35" s="378"/>
      <c r="CFH35" s="378"/>
      <c r="CFI35" s="378"/>
      <c r="CFJ35" s="378"/>
      <c r="CFK35" s="378"/>
      <c r="CFL35" s="378"/>
      <c r="CFM35" s="378"/>
      <c r="CFN35" s="378"/>
      <c r="CFO35" s="378"/>
      <c r="CFP35" s="378"/>
      <c r="CFQ35" s="378"/>
      <c r="CFR35" s="378"/>
      <c r="CFS35" s="378"/>
      <c r="CFT35" s="378"/>
      <c r="CFU35" s="378"/>
      <c r="CFV35" s="378"/>
      <c r="CFW35" s="378"/>
      <c r="CFX35" s="378"/>
      <c r="CFY35" s="378"/>
      <c r="CFZ35" s="378"/>
      <c r="CGA35" s="378"/>
      <c r="CGB35" s="378"/>
      <c r="CGC35" s="378"/>
      <c r="CGD35" s="378"/>
      <c r="CGE35" s="378"/>
      <c r="CGF35" s="378"/>
      <c r="CGG35" s="378"/>
      <c r="CGH35" s="378"/>
      <c r="CGI35" s="378"/>
      <c r="CGJ35" s="378"/>
      <c r="CGK35" s="378"/>
      <c r="CGL35" s="378"/>
      <c r="CGM35" s="378"/>
      <c r="CGN35" s="378"/>
      <c r="CGO35" s="378"/>
      <c r="CGP35" s="378"/>
      <c r="CGQ35" s="378"/>
      <c r="CGR35" s="378"/>
      <c r="CGS35" s="378"/>
      <c r="CGT35" s="378"/>
      <c r="CGU35" s="378"/>
      <c r="CGV35" s="378"/>
      <c r="CGW35" s="378"/>
      <c r="CGX35" s="378"/>
      <c r="CGY35" s="378"/>
      <c r="CGZ35" s="378"/>
      <c r="CHA35" s="378"/>
      <c r="CHB35" s="378"/>
      <c r="CHC35" s="378"/>
      <c r="CHD35" s="378"/>
      <c r="CHE35" s="378"/>
      <c r="CHF35" s="378"/>
      <c r="CHG35" s="378"/>
      <c r="CHH35" s="378"/>
      <c r="CHI35" s="378"/>
      <c r="CHJ35" s="378"/>
      <c r="CHK35" s="378"/>
      <c r="CHL35" s="378"/>
      <c r="CHM35" s="378"/>
      <c r="CHN35" s="378"/>
      <c r="CHO35" s="378"/>
      <c r="CHP35" s="378"/>
      <c r="CHQ35" s="378"/>
      <c r="CHR35" s="378"/>
      <c r="CHS35" s="378"/>
      <c r="CHT35" s="378"/>
      <c r="CHU35" s="378"/>
      <c r="CHV35" s="378"/>
      <c r="CHW35" s="378"/>
      <c r="CHX35" s="378"/>
      <c r="CHY35" s="378"/>
      <c r="CHZ35" s="378"/>
      <c r="CIA35" s="378"/>
      <c r="CIB35" s="378"/>
      <c r="CIC35" s="378"/>
      <c r="CID35" s="378"/>
      <c r="CIE35" s="378"/>
      <c r="CIF35" s="378"/>
      <c r="CIG35" s="378"/>
      <c r="CIH35" s="378"/>
      <c r="CII35" s="378"/>
      <c r="CIJ35" s="378"/>
      <c r="CIK35" s="378"/>
      <c r="CIL35" s="378"/>
      <c r="CIM35" s="378"/>
      <c r="CIN35" s="378"/>
      <c r="CIO35" s="378"/>
      <c r="CIP35" s="378"/>
      <c r="CIQ35" s="378"/>
      <c r="CIR35" s="378"/>
      <c r="CIS35" s="378"/>
      <c r="CIT35" s="378"/>
      <c r="CIU35" s="378"/>
      <c r="CIV35" s="378"/>
      <c r="CIW35" s="378"/>
      <c r="CIX35" s="378"/>
      <c r="CIY35" s="378"/>
      <c r="CIZ35" s="378"/>
      <c r="CJA35" s="378"/>
      <c r="CJB35" s="378"/>
      <c r="CJC35" s="378"/>
      <c r="CJD35" s="378"/>
      <c r="CJE35" s="378"/>
      <c r="CJF35" s="378"/>
      <c r="CJG35" s="378"/>
      <c r="CJH35" s="378"/>
      <c r="CJI35" s="378"/>
      <c r="CJJ35" s="378"/>
      <c r="CJK35" s="378"/>
      <c r="CJL35" s="378"/>
      <c r="CJM35" s="378"/>
      <c r="CJN35" s="378"/>
      <c r="CJO35" s="378"/>
      <c r="CJP35" s="378"/>
      <c r="CJQ35" s="378"/>
      <c r="CJR35" s="378"/>
      <c r="CJS35" s="378"/>
      <c r="CJT35" s="378"/>
      <c r="CJU35" s="378"/>
      <c r="CJV35" s="378"/>
      <c r="CJW35" s="378"/>
      <c r="CJX35" s="378"/>
      <c r="CJY35" s="378"/>
      <c r="CJZ35" s="378"/>
      <c r="CKA35" s="378"/>
      <c r="CKB35" s="378"/>
      <c r="CKC35" s="378"/>
      <c r="CKD35" s="378"/>
      <c r="CKE35" s="378"/>
      <c r="CKF35" s="378"/>
      <c r="CKG35" s="378"/>
      <c r="CKH35" s="378"/>
      <c r="CKI35" s="378"/>
      <c r="CKJ35" s="378"/>
      <c r="CKK35" s="378"/>
      <c r="CKL35" s="378"/>
      <c r="CKM35" s="378"/>
      <c r="CKN35" s="378"/>
      <c r="CKO35" s="378"/>
      <c r="CKP35" s="378"/>
      <c r="CKQ35" s="378"/>
      <c r="CKR35" s="378"/>
      <c r="CKS35" s="378"/>
      <c r="CKT35" s="378"/>
      <c r="CKU35" s="378"/>
      <c r="CKV35" s="378"/>
      <c r="CKW35" s="378"/>
      <c r="CKX35" s="378"/>
      <c r="CKY35" s="378"/>
      <c r="CKZ35" s="378"/>
      <c r="CLA35" s="378"/>
      <c r="CLB35" s="378"/>
      <c r="CLC35" s="378"/>
      <c r="CLD35" s="378"/>
      <c r="CLE35" s="378"/>
      <c r="CLF35" s="378"/>
      <c r="CLG35" s="378"/>
      <c r="CLH35" s="378"/>
      <c r="CLI35" s="378"/>
      <c r="CLJ35" s="378"/>
      <c r="CLK35" s="378"/>
      <c r="CLL35" s="378"/>
      <c r="CLM35" s="378"/>
      <c r="CLN35" s="378"/>
      <c r="CLO35" s="378"/>
      <c r="CLP35" s="378"/>
      <c r="CLQ35" s="378"/>
      <c r="CLR35" s="378"/>
      <c r="CLS35" s="378"/>
      <c r="CLT35" s="378"/>
      <c r="CLU35" s="378"/>
      <c r="CLV35" s="378"/>
      <c r="CLW35" s="378"/>
      <c r="CLX35" s="378"/>
      <c r="CLY35" s="378"/>
      <c r="CLZ35" s="378"/>
      <c r="CMA35" s="378"/>
      <c r="CMB35" s="378"/>
      <c r="CMC35" s="378"/>
      <c r="CMD35" s="378"/>
      <c r="CME35" s="378"/>
      <c r="CMF35" s="378"/>
      <c r="CMG35" s="378"/>
      <c r="CMH35" s="378"/>
      <c r="CMI35" s="378"/>
      <c r="CMJ35" s="378"/>
      <c r="CMK35" s="378"/>
      <c r="CML35" s="378"/>
      <c r="CMM35" s="378"/>
      <c r="CMN35" s="378"/>
      <c r="CMO35" s="378"/>
      <c r="CMP35" s="378"/>
      <c r="CMQ35" s="378"/>
      <c r="CMR35" s="378"/>
      <c r="CMS35" s="378"/>
      <c r="CMT35" s="378"/>
      <c r="CMU35" s="378"/>
      <c r="CMV35" s="378"/>
      <c r="CMW35" s="378"/>
      <c r="CMX35" s="378"/>
      <c r="CMY35" s="378"/>
      <c r="CMZ35" s="378"/>
      <c r="CNA35" s="378"/>
      <c r="CNB35" s="378"/>
      <c r="CNC35" s="378"/>
      <c r="CND35" s="378"/>
      <c r="CNE35" s="378"/>
      <c r="CNF35" s="378"/>
      <c r="CNG35" s="378"/>
      <c r="CNH35" s="378"/>
      <c r="CNI35" s="378"/>
      <c r="CNJ35" s="378"/>
      <c r="CNK35" s="378"/>
      <c r="CNL35" s="378"/>
      <c r="CNM35" s="378"/>
      <c r="CNN35" s="378"/>
      <c r="CNO35" s="378"/>
      <c r="CNP35" s="378"/>
      <c r="CNQ35" s="378"/>
      <c r="CNR35" s="378"/>
      <c r="CNS35" s="378"/>
      <c r="CNT35" s="378"/>
      <c r="CNU35" s="378"/>
      <c r="CNV35" s="378"/>
      <c r="CNW35" s="378"/>
      <c r="CNX35" s="378"/>
      <c r="CNY35" s="378"/>
      <c r="CNZ35" s="378"/>
      <c r="COA35" s="378"/>
      <c r="COB35" s="378"/>
      <c r="COC35" s="378"/>
      <c r="COD35" s="378"/>
      <c r="COE35" s="378"/>
      <c r="COF35" s="378"/>
      <c r="COG35" s="378"/>
      <c r="COH35" s="378"/>
      <c r="COI35" s="378"/>
      <c r="COJ35" s="378"/>
      <c r="COK35" s="378"/>
      <c r="COL35" s="378"/>
      <c r="COM35" s="378"/>
      <c r="CON35" s="378"/>
      <c r="COO35" s="378"/>
      <c r="COP35" s="378"/>
      <c r="COQ35" s="378"/>
      <c r="COR35" s="378"/>
      <c r="COS35" s="378"/>
      <c r="COT35" s="378"/>
      <c r="COU35" s="378"/>
      <c r="COV35" s="378"/>
      <c r="COW35" s="378"/>
      <c r="COX35" s="378"/>
      <c r="COY35" s="378"/>
      <c r="COZ35" s="378"/>
      <c r="CPA35" s="378"/>
      <c r="CPB35" s="378"/>
      <c r="CPC35" s="378"/>
      <c r="CPD35" s="378"/>
      <c r="CPE35" s="378"/>
      <c r="CPF35" s="378"/>
      <c r="CPG35" s="378"/>
      <c r="CPH35" s="378"/>
      <c r="CPI35" s="378"/>
      <c r="CPJ35" s="378"/>
      <c r="CPK35" s="378"/>
      <c r="CPL35" s="378"/>
      <c r="CPM35" s="378"/>
      <c r="CPN35" s="378"/>
      <c r="CPO35" s="378"/>
      <c r="CPP35" s="378"/>
      <c r="CPQ35" s="378"/>
      <c r="CPR35" s="378"/>
      <c r="CPS35" s="378"/>
      <c r="CPT35" s="378"/>
      <c r="CPU35" s="378"/>
      <c r="CPV35" s="378"/>
      <c r="CPW35" s="378"/>
      <c r="CPX35" s="378"/>
      <c r="CPY35" s="378"/>
      <c r="CPZ35" s="378"/>
      <c r="CQA35" s="378"/>
      <c r="CQB35" s="378"/>
      <c r="CQC35" s="378"/>
      <c r="CQD35" s="378"/>
      <c r="CQE35" s="378"/>
      <c r="CQF35" s="378"/>
      <c r="CQG35" s="378"/>
      <c r="CQH35" s="378"/>
      <c r="CQI35" s="378"/>
      <c r="CQJ35" s="378"/>
      <c r="CQK35" s="378"/>
      <c r="CQL35" s="378"/>
      <c r="CQM35" s="378"/>
      <c r="CQN35" s="378"/>
      <c r="CQO35" s="378"/>
      <c r="CQP35" s="378"/>
      <c r="CQQ35" s="378"/>
      <c r="CQR35" s="378"/>
      <c r="CQS35" s="378"/>
      <c r="CQT35" s="378"/>
      <c r="CQU35" s="378"/>
      <c r="CQV35" s="378"/>
      <c r="CQW35" s="378"/>
      <c r="CQX35" s="378"/>
      <c r="CQY35" s="378"/>
      <c r="CQZ35" s="378"/>
      <c r="CRA35" s="378"/>
      <c r="CRB35" s="378"/>
      <c r="CRC35" s="378"/>
      <c r="CRD35" s="378"/>
      <c r="CRE35" s="378"/>
      <c r="CRF35" s="378"/>
      <c r="CRG35" s="378"/>
      <c r="CRH35" s="378"/>
      <c r="CRI35" s="378"/>
      <c r="CRJ35" s="378"/>
      <c r="CRK35" s="378"/>
      <c r="CRL35" s="378"/>
      <c r="CRM35" s="378"/>
      <c r="CRN35" s="378"/>
      <c r="CRO35" s="378"/>
      <c r="CRP35" s="378"/>
      <c r="CRQ35" s="378"/>
      <c r="CRR35" s="378"/>
      <c r="CRS35" s="378"/>
      <c r="CRT35" s="378"/>
      <c r="CRU35" s="378"/>
      <c r="CRV35" s="378"/>
      <c r="CRW35" s="378"/>
      <c r="CRX35" s="378"/>
      <c r="CRY35" s="378"/>
      <c r="CRZ35" s="378"/>
      <c r="CSA35" s="378"/>
      <c r="CSB35" s="378"/>
      <c r="CSC35" s="378"/>
      <c r="CSD35" s="378"/>
      <c r="CSE35" s="378"/>
      <c r="CSF35" s="378"/>
      <c r="CSG35" s="378"/>
      <c r="CSH35" s="378"/>
      <c r="CSI35" s="378"/>
      <c r="CSJ35" s="378"/>
      <c r="CSK35" s="378"/>
      <c r="CSL35" s="378"/>
      <c r="CSM35" s="378"/>
      <c r="CSN35" s="378"/>
      <c r="CSO35" s="378"/>
      <c r="CSP35" s="378"/>
      <c r="CSQ35" s="378"/>
      <c r="CSR35" s="378"/>
      <c r="CSS35" s="378"/>
      <c r="CST35" s="378"/>
      <c r="CSU35" s="378"/>
      <c r="CSV35" s="378"/>
      <c r="CSW35" s="378"/>
      <c r="CSX35" s="378"/>
      <c r="CSY35" s="378"/>
      <c r="CSZ35" s="378"/>
      <c r="CTA35" s="378"/>
      <c r="CTB35" s="378"/>
      <c r="CTC35" s="378"/>
      <c r="CTD35" s="378"/>
      <c r="CTE35" s="378"/>
      <c r="CTF35" s="378"/>
      <c r="CTG35" s="378"/>
      <c r="CTH35" s="378"/>
      <c r="CTI35" s="378"/>
      <c r="CTJ35" s="378"/>
      <c r="CTK35" s="378"/>
      <c r="CTL35" s="378"/>
      <c r="CTM35" s="378"/>
      <c r="CTN35" s="378"/>
      <c r="CTO35" s="378"/>
      <c r="CTP35" s="378"/>
      <c r="CTQ35" s="378"/>
      <c r="CTR35" s="378"/>
      <c r="CTS35" s="378"/>
      <c r="CTT35" s="378"/>
      <c r="CTU35" s="378"/>
      <c r="CTV35" s="378"/>
      <c r="CTW35" s="378"/>
      <c r="CTX35" s="378"/>
      <c r="CTY35" s="378"/>
      <c r="CTZ35" s="378"/>
      <c r="CUA35" s="378"/>
      <c r="CUB35" s="378"/>
      <c r="CUC35" s="378"/>
      <c r="CUD35" s="378"/>
      <c r="CUE35" s="378"/>
      <c r="CUF35" s="378"/>
      <c r="CUG35" s="378"/>
      <c r="CUH35" s="378"/>
      <c r="CUI35" s="378"/>
      <c r="CUJ35" s="378"/>
      <c r="CUK35" s="378"/>
      <c r="CUL35" s="378"/>
      <c r="CUM35" s="378"/>
      <c r="CUN35" s="378"/>
      <c r="CUO35" s="378"/>
      <c r="CUP35" s="378"/>
      <c r="CUQ35" s="378"/>
      <c r="CUR35" s="378"/>
      <c r="CUS35" s="378"/>
      <c r="CUT35" s="378"/>
      <c r="CUU35" s="378"/>
      <c r="CUV35" s="378"/>
      <c r="CUW35" s="378"/>
      <c r="CUX35" s="378"/>
      <c r="CUY35" s="378"/>
      <c r="CUZ35" s="378"/>
      <c r="CVA35" s="378"/>
      <c r="CVB35" s="378"/>
      <c r="CVC35" s="378"/>
      <c r="CVD35" s="378"/>
      <c r="CVE35" s="378"/>
      <c r="CVF35" s="378"/>
      <c r="CVG35" s="378"/>
      <c r="CVH35" s="378"/>
      <c r="CVI35" s="378"/>
      <c r="CVJ35" s="378"/>
      <c r="CVK35" s="378"/>
      <c r="CVL35" s="378"/>
      <c r="CVM35" s="378"/>
      <c r="CVN35" s="378"/>
      <c r="CVO35" s="378"/>
      <c r="CVP35" s="378"/>
      <c r="CVQ35" s="378"/>
      <c r="CVR35" s="378"/>
      <c r="CVS35" s="378"/>
      <c r="CVT35" s="378"/>
      <c r="CVU35" s="378"/>
      <c r="CVV35" s="378"/>
      <c r="CVW35" s="378"/>
      <c r="CVX35" s="378"/>
      <c r="CVY35" s="378"/>
      <c r="CVZ35" s="378"/>
      <c r="CWA35" s="378"/>
      <c r="CWB35" s="378"/>
      <c r="CWC35" s="378"/>
      <c r="CWD35" s="378"/>
      <c r="CWE35" s="378"/>
      <c r="CWF35" s="378"/>
      <c r="CWG35" s="378"/>
      <c r="CWH35" s="378"/>
      <c r="CWI35" s="378"/>
      <c r="CWJ35" s="378"/>
      <c r="CWK35" s="378"/>
      <c r="CWL35" s="378"/>
      <c r="CWM35" s="378"/>
      <c r="CWN35" s="378"/>
      <c r="CWO35" s="378"/>
      <c r="CWP35" s="378"/>
      <c r="CWQ35" s="378"/>
      <c r="CWR35" s="378"/>
      <c r="CWS35" s="378"/>
      <c r="CWT35" s="378"/>
      <c r="CWU35" s="378"/>
      <c r="CWV35" s="378"/>
      <c r="CWW35" s="378"/>
      <c r="CWX35" s="378"/>
      <c r="CWY35" s="378"/>
      <c r="CWZ35" s="378"/>
      <c r="CXA35" s="378"/>
      <c r="CXB35" s="378"/>
      <c r="CXC35" s="378"/>
      <c r="CXD35" s="378"/>
      <c r="CXE35" s="378"/>
      <c r="CXF35" s="378"/>
      <c r="CXG35" s="378"/>
      <c r="CXH35" s="378"/>
      <c r="CXI35" s="378"/>
      <c r="CXJ35" s="378"/>
      <c r="CXK35" s="378"/>
      <c r="CXL35" s="378"/>
      <c r="CXM35" s="378"/>
      <c r="CXN35" s="378"/>
      <c r="CXO35" s="378"/>
      <c r="CXP35" s="378"/>
      <c r="CXQ35" s="378"/>
      <c r="CXR35" s="378"/>
      <c r="CXS35" s="378"/>
      <c r="CXT35" s="378"/>
      <c r="CXU35" s="378"/>
      <c r="CXV35" s="378"/>
      <c r="CXW35" s="378"/>
      <c r="CXX35" s="378"/>
      <c r="CXY35" s="378"/>
      <c r="CXZ35" s="378"/>
      <c r="CYA35" s="378"/>
      <c r="CYB35" s="378"/>
      <c r="CYC35" s="378"/>
      <c r="CYD35" s="378"/>
      <c r="CYE35" s="378"/>
      <c r="CYF35" s="378"/>
      <c r="CYG35" s="378"/>
      <c r="CYH35" s="378"/>
      <c r="CYI35" s="378"/>
      <c r="CYJ35" s="378"/>
      <c r="CYK35" s="378"/>
      <c r="CYL35" s="378"/>
      <c r="CYM35" s="378"/>
      <c r="CYN35" s="378"/>
      <c r="CYO35" s="378"/>
      <c r="CYP35" s="378"/>
      <c r="CYQ35" s="378"/>
      <c r="CYR35" s="378"/>
      <c r="CYS35" s="378"/>
      <c r="CYT35" s="378"/>
      <c r="CYU35" s="378"/>
      <c r="CYV35" s="378"/>
      <c r="CYW35" s="378"/>
      <c r="CYX35" s="378"/>
      <c r="CYY35" s="378"/>
      <c r="CYZ35" s="378"/>
      <c r="CZA35" s="378"/>
      <c r="CZB35" s="378"/>
      <c r="CZC35" s="378"/>
      <c r="CZD35" s="378"/>
      <c r="CZE35" s="378"/>
      <c r="CZF35" s="378"/>
      <c r="CZG35" s="378"/>
      <c r="CZH35" s="378"/>
      <c r="CZI35" s="378"/>
      <c r="CZJ35" s="378"/>
      <c r="CZK35" s="378"/>
      <c r="CZL35" s="378"/>
      <c r="CZM35" s="378"/>
      <c r="CZN35" s="378"/>
      <c r="CZO35" s="378"/>
      <c r="CZP35" s="378"/>
      <c r="CZQ35" s="378"/>
      <c r="CZR35" s="378"/>
      <c r="CZS35" s="378"/>
      <c r="CZT35" s="378"/>
      <c r="CZU35" s="378"/>
      <c r="CZV35" s="378"/>
      <c r="CZW35" s="378"/>
      <c r="CZX35" s="378"/>
      <c r="CZY35" s="378"/>
      <c r="CZZ35" s="378"/>
      <c r="DAA35" s="378"/>
      <c r="DAB35" s="378"/>
      <c r="DAC35" s="378"/>
      <c r="DAD35" s="378"/>
      <c r="DAE35" s="378"/>
      <c r="DAF35" s="378"/>
      <c r="DAG35" s="378"/>
      <c r="DAH35" s="378"/>
      <c r="DAI35" s="378"/>
      <c r="DAJ35" s="378"/>
      <c r="DAK35" s="378"/>
      <c r="DAL35" s="378"/>
      <c r="DAM35" s="378"/>
      <c r="DAN35" s="378"/>
      <c r="DAO35" s="378"/>
      <c r="DAP35" s="378"/>
      <c r="DAQ35" s="378"/>
      <c r="DAR35" s="378"/>
      <c r="DAS35" s="378"/>
      <c r="DAT35" s="378"/>
      <c r="DAU35" s="378"/>
      <c r="DAV35" s="378"/>
      <c r="DAW35" s="378"/>
      <c r="DAX35" s="378"/>
      <c r="DAY35" s="378"/>
      <c r="DAZ35" s="378"/>
      <c r="DBA35" s="378"/>
      <c r="DBB35" s="378"/>
      <c r="DBC35" s="378"/>
      <c r="DBD35" s="378"/>
      <c r="DBE35" s="378"/>
      <c r="DBF35" s="378"/>
      <c r="DBG35" s="378"/>
      <c r="DBH35" s="378"/>
      <c r="DBI35" s="378"/>
      <c r="DBJ35" s="378"/>
      <c r="DBK35" s="378"/>
      <c r="DBL35" s="378"/>
      <c r="DBM35" s="378"/>
      <c r="DBN35" s="378"/>
      <c r="DBO35" s="378"/>
      <c r="DBP35" s="378"/>
      <c r="DBQ35" s="378"/>
      <c r="DBR35" s="378"/>
      <c r="DBS35" s="378"/>
      <c r="DBT35" s="378"/>
      <c r="DBU35" s="378"/>
      <c r="DBV35" s="378"/>
      <c r="DBW35" s="378"/>
      <c r="DBX35" s="378"/>
      <c r="DBY35" s="378"/>
      <c r="DBZ35" s="378"/>
      <c r="DCA35" s="378"/>
      <c r="DCB35" s="378"/>
      <c r="DCC35" s="378"/>
      <c r="DCD35" s="378"/>
      <c r="DCE35" s="378"/>
      <c r="DCF35" s="378"/>
      <c r="DCG35" s="378"/>
      <c r="DCH35" s="378"/>
      <c r="DCI35" s="378"/>
      <c r="DCJ35" s="378"/>
      <c r="DCK35" s="378"/>
      <c r="DCL35" s="378"/>
      <c r="DCM35" s="378"/>
      <c r="DCN35" s="378"/>
      <c r="DCO35" s="378"/>
      <c r="DCP35" s="378"/>
      <c r="DCQ35" s="378"/>
      <c r="DCR35" s="378"/>
      <c r="DCS35" s="378"/>
      <c r="DCT35" s="378"/>
      <c r="DCU35" s="378"/>
      <c r="DCV35" s="378"/>
      <c r="DCW35" s="378"/>
      <c r="DCX35" s="378"/>
      <c r="DCY35" s="378"/>
      <c r="DCZ35" s="378"/>
      <c r="DDA35" s="378"/>
      <c r="DDB35" s="378"/>
      <c r="DDC35" s="378"/>
      <c r="DDD35" s="378"/>
      <c r="DDE35" s="378"/>
      <c r="DDF35" s="378"/>
      <c r="DDG35" s="378"/>
      <c r="DDH35" s="378"/>
      <c r="DDI35" s="378"/>
      <c r="DDJ35" s="378"/>
      <c r="DDK35" s="378"/>
      <c r="DDL35" s="378"/>
      <c r="DDM35" s="378"/>
      <c r="DDN35" s="378"/>
      <c r="DDO35" s="378"/>
      <c r="DDP35" s="378"/>
      <c r="DDQ35" s="378"/>
      <c r="DDR35" s="378"/>
      <c r="DDS35" s="378"/>
      <c r="DDT35" s="378"/>
      <c r="DDU35" s="378"/>
      <c r="DDV35" s="378"/>
      <c r="DDW35" s="378"/>
      <c r="DDX35" s="378"/>
      <c r="DDY35" s="378"/>
      <c r="DDZ35" s="378"/>
      <c r="DEA35" s="378"/>
      <c r="DEB35" s="378"/>
      <c r="DEC35" s="378"/>
      <c r="DED35" s="378"/>
      <c r="DEE35" s="378"/>
      <c r="DEF35" s="378"/>
      <c r="DEG35" s="378"/>
      <c r="DEH35" s="378"/>
      <c r="DEI35" s="378"/>
      <c r="DEJ35" s="378"/>
      <c r="DEK35" s="378"/>
      <c r="DEL35" s="378"/>
      <c r="DEM35" s="378"/>
      <c r="DEN35" s="378"/>
      <c r="DEO35" s="378"/>
      <c r="DEP35" s="378"/>
      <c r="DEQ35" s="378"/>
      <c r="DER35" s="378"/>
      <c r="DES35" s="378"/>
      <c r="DET35" s="378"/>
      <c r="DEU35" s="378"/>
      <c r="DEV35" s="378"/>
      <c r="DEW35" s="378"/>
      <c r="DEX35" s="378"/>
      <c r="DEY35" s="378"/>
      <c r="DEZ35" s="378"/>
      <c r="DFA35" s="378"/>
      <c r="DFB35" s="378"/>
      <c r="DFC35" s="378"/>
      <c r="DFD35" s="378"/>
      <c r="DFE35" s="378"/>
      <c r="DFF35" s="378"/>
      <c r="DFG35" s="378"/>
      <c r="DFH35" s="378"/>
      <c r="DFI35" s="378"/>
      <c r="DFJ35" s="378"/>
      <c r="DFK35" s="378"/>
      <c r="DFL35" s="378"/>
      <c r="DFM35" s="378"/>
      <c r="DFN35" s="378"/>
      <c r="DFO35" s="378"/>
      <c r="DFP35" s="378"/>
      <c r="DFQ35" s="378"/>
      <c r="DFR35" s="378"/>
      <c r="DFS35" s="378"/>
      <c r="DFT35" s="378"/>
      <c r="DFU35" s="378"/>
      <c r="DFV35" s="378"/>
      <c r="DFW35" s="378"/>
      <c r="DFX35" s="378"/>
      <c r="DFY35" s="378"/>
      <c r="DFZ35" s="378"/>
      <c r="DGA35" s="378"/>
      <c r="DGB35" s="378"/>
      <c r="DGC35" s="378"/>
      <c r="DGD35" s="378"/>
      <c r="DGE35" s="378"/>
      <c r="DGF35" s="378"/>
      <c r="DGG35" s="378"/>
      <c r="DGH35" s="378"/>
      <c r="DGI35" s="378"/>
      <c r="DGJ35" s="378"/>
      <c r="DGK35" s="378"/>
      <c r="DGL35" s="378"/>
      <c r="DGM35" s="378"/>
      <c r="DGN35" s="378"/>
      <c r="DGO35" s="378"/>
      <c r="DGP35" s="378"/>
      <c r="DGQ35" s="378"/>
      <c r="DGR35" s="378"/>
      <c r="DGS35" s="378"/>
      <c r="DGT35" s="378"/>
      <c r="DGU35" s="378"/>
      <c r="DGV35" s="378"/>
      <c r="DGW35" s="378"/>
      <c r="DGX35" s="378"/>
      <c r="DGY35" s="378"/>
      <c r="DGZ35" s="378"/>
      <c r="DHA35" s="378"/>
      <c r="DHB35" s="378"/>
      <c r="DHC35" s="378"/>
      <c r="DHD35" s="378"/>
      <c r="DHE35" s="378"/>
      <c r="DHF35" s="378"/>
      <c r="DHG35" s="378"/>
      <c r="DHH35" s="378"/>
      <c r="DHI35" s="378"/>
      <c r="DHJ35" s="378"/>
      <c r="DHK35" s="378"/>
      <c r="DHL35" s="378"/>
      <c r="DHM35" s="378"/>
      <c r="DHN35" s="378"/>
      <c r="DHO35" s="378"/>
      <c r="DHP35" s="378"/>
      <c r="DHQ35" s="378"/>
      <c r="DHR35" s="378"/>
      <c r="DHS35" s="378"/>
      <c r="DHT35" s="378"/>
      <c r="DHU35" s="378"/>
      <c r="DHV35" s="378"/>
      <c r="DHW35" s="378"/>
      <c r="DHX35" s="378"/>
      <c r="DHY35" s="378"/>
      <c r="DHZ35" s="378"/>
      <c r="DIA35" s="378"/>
      <c r="DIB35" s="378"/>
      <c r="DIC35" s="378"/>
      <c r="DID35" s="378"/>
      <c r="DIE35" s="378"/>
      <c r="DIF35" s="378"/>
      <c r="DIG35" s="378"/>
      <c r="DIH35" s="378"/>
      <c r="DII35" s="378"/>
      <c r="DIJ35" s="378"/>
      <c r="DIK35" s="378"/>
      <c r="DIL35" s="378"/>
      <c r="DIM35" s="378"/>
      <c r="DIN35" s="378"/>
      <c r="DIO35" s="378"/>
      <c r="DIP35" s="378"/>
      <c r="DIQ35" s="378"/>
      <c r="DIR35" s="378"/>
      <c r="DIS35" s="378"/>
      <c r="DIT35" s="378"/>
      <c r="DIU35" s="378"/>
      <c r="DIV35" s="378"/>
      <c r="DIW35" s="378"/>
      <c r="DIX35" s="378"/>
      <c r="DIY35" s="378"/>
      <c r="DIZ35" s="378"/>
      <c r="DJA35" s="378"/>
      <c r="DJB35" s="378"/>
      <c r="DJC35" s="378"/>
      <c r="DJD35" s="378"/>
      <c r="DJE35" s="378"/>
      <c r="DJF35" s="378"/>
      <c r="DJG35" s="378"/>
      <c r="DJH35" s="378"/>
      <c r="DJI35" s="378"/>
      <c r="DJJ35" s="378"/>
      <c r="DJK35" s="378"/>
      <c r="DJL35" s="378"/>
      <c r="DJM35" s="378"/>
      <c r="DJN35" s="378"/>
      <c r="DJO35" s="378"/>
      <c r="DJP35" s="378"/>
      <c r="DJQ35" s="378"/>
      <c r="DJR35" s="378"/>
      <c r="DJS35" s="378"/>
      <c r="DJT35" s="378"/>
      <c r="DJU35" s="378"/>
      <c r="DJV35" s="378"/>
      <c r="DJW35" s="378"/>
      <c r="DJX35" s="378"/>
      <c r="DJY35" s="378"/>
      <c r="DJZ35" s="378"/>
      <c r="DKA35" s="378"/>
      <c r="DKB35" s="378"/>
      <c r="DKC35" s="378"/>
      <c r="DKD35" s="378"/>
      <c r="DKE35" s="378"/>
      <c r="DKF35" s="378"/>
      <c r="DKG35" s="378"/>
      <c r="DKH35" s="378"/>
      <c r="DKI35" s="378"/>
      <c r="DKJ35" s="378"/>
      <c r="DKK35" s="378"/>
      <c r="DKL35" s="378"/>
      <c r="DKM35" s="378"/>
      <c r="DKN35" s="378"/>
      <c r="DKO35" s="378"/>
      <c r="DKP35" s="378"/>
      <c r="DKQ35" s="378"/>
      <c r="DKR35" s="378"/>
      <c r="DKS35" s="378"/>
      <c r="DKT35" s="378"/>
      <c r="DKU35" s="378"/>
      <c r="DKV35" s="378"/>
      <c r="DKW35" s="378"/>
      <c r="DKX35" s="378"/>
      <c r="DKY35" s="378"/>
      <c r="DKZ35" s="378"/>
      <c r="DLA35" s="378"/>
      <c r="DLB35" s="378"/>
      <c r="DLC35" s="378"/>
      <c r="DLD35" s="378"/>
      <c r="DLE35" s="378"/>
      <c r="DLF35" s="378"/>
      <c r="DLG35" s="378"/>
      <c r="DLH35" s="378"/>
      <c r="DLI35" s="378"/>
      <c r="DLJ35" s="378"/>
      <c r="DLK35" s="378"/>
      <c r="DLL35" s="378"/>
      <c r="DLM35" s="378"/>
      <c r="DLN35" s="378"/>
      <c r="DLO35" s="378"/>
      <c r="DLP35" s="378"/>
      <c r="DLQ35" s="378"/>
      <c r="DLR35" s="378"/>
      <c r="DLS35" s="378"/>
      <c r="DLT35" s="378"/>
      <c r="DLU35" s="378"/>
      <c r="DLV35" s="378"/>
      <c r="DLW35" s="378"/>
      <c r="DLX35" s="378"/>
      <c r="DLY35" s="378"/>
      <c r="DLZ35" s="378"/>
      <c r="DMA35" s="378"/>
      <c r="DMB35" s="378"/>
      <c r="DMC35" s="378"/>
      <c r="DMD35" s="378"/>
      <c r="DME35" s="378"/>
      <c r="DMF35" s="378"/>
      <c r="DMG35" s="378"/>
      <c r="DMH35" s="378"/>
      <c r="DMI35" s="378"/>
      <c r="DMJ35" s="378"/>
      <c r="DMK35" s="378"/>
      <c r="DML35" s="378"/>
      <c r="DMM35" s="378"/>
      <c r="DMN35" s="378"/>
      <c r="DMO35" s="378"/>
      <c r="DMP35" s="378"/>
      <c r="DMQ35" s="378"/>
      <c r="DMR35" s="378"/>
      <c r="DMS35" s="378"/>
      <c r="DMT35" s="378"/>
      <c r="DMU35" s="378"/>
      <c r="DMV35" s="378"/>
      <c r="DMW35" s="378"/>
      <c r="DMX35" s="378"/>
      <c r="DMY35" s="378"/>
      <c r="DMZ35" s="378"/>
      <c r="DNA35" s="378"/>
      <c r="DNB35" s="378"/>
      <c r="DNC35" s="378"/>
      <c r="DND35" s="378"/>
      <c r="DNE35" s="378"/>
      <c r="DNF35" s="378"/>
      <c r="DNG35" s="378"/>
      <c r="DNH35" s="378"/>
      <c r="DNI35" s="378"/>
      <c r="DNJ35" s="378"/>
      <c r="DNK35" s="378"/>
      <c r="DNL35" s="378"/>
      <c r="DNM35" s="378"/>
      <c r="DNN35" s="378"/>
      <c r="DNO35" s="378"/>
      <c r="DNP35" s="378"/>
      <c r="DNQ35" s="378"/>
      <c r="DNR35" s="378"/>
      <c r="DNS35" s="378"/>
      <c r="DNT35" s="378"/>
      <c r="DNU35" s="378"/>
      <c r="DNV35" s="378"/>
      <c r="DNW35" s="378"/>
      <c r="DNX35" s="378"/>
      <c r="DNY35" s="378"/>
      <c r="DNZ35" s="378"/>
      <c r="DOA35" s="378"/>
      <c r="DOB35" s="378"/>
      <c r="DOC35" s="378"/>
      <c r="DOD35" s="378"/>
      <c r="DOE35" s="378"/>
      <c r="DOF35" s="378"/>
      <c r="DOG35" s="378"/>
      <c r="DOH35" s="378"/>
      <c r="DOI35" s="378"/>
      <c r="DOJ35" s="378"/>
      <c r="DOK35" s="378"/>
      <c r="DOL35" s="378"/>
      <c r="DOM35" s="378"/>
      <c r="DON35" s="378"/>
      <c r="DOO35" s="378"/>
      <c r="DOP35" s="378"/>
      <c r="DOQ35" s="378"/>
      <c r="DOR35" s="378"/>
      <c r="DOS35" s="378"/>
      <c r="DOT35" s="378"/>
      <c r="DOU35" s="378"/>
      <c r="DOV35" s="378"/>
      <c r="DOW35" s="378"/>
      <c r="DOX35" s="378"/>
      <c r="DOY35" s="378"/>
      <c r="DOZ35" s="378"/>
      <c r="DPA35" s="378"/>
      <c r="DPB35" s="378"/>
      <c r="DPC35" s="378"/>
      <c r="DPD35" s="378"/>
      <c r="DPE35" s="378"/>
      <c r="DPF35" s="378"/>
      <c r="DPG35" s="378"/>
      <c r="DPH35" s="378"/>
      <c r="DPI35" s="378"/>
      <c r="DPJ35" s="378"/>
      <c r="DPK35" s="378"/>
      <c r="DPL35" s="378"/>
      <c r="DPM35" s="378"/>
      <c r="DPN35" s="378"/>
      <c r="DPO35" s="378"/>
      <c r="DPP35" s="378"/>
      <c r="DPQ35" s="378"/>
      <c r="DPR35" s="378"/>
      <c r="DPS35" s="378"/>
      <c r="DPT35" s="378"/>
      <c r="DPU35" s="378"/>
      <c r="DPV35" s="378"/>
      <c r="DPW35" s="378"/>
      <c r="DPX35" s="378"/>
      <c r="DPY35" s="378"/>
      <c r="DPZ35" s="378"/>
      <c r="DQA35" s="378"/>
      <c r="DQB35" s="378"/>
      <c r="DQC35" s="378"/>
      <c r="DQD35" s="378"/>
      <c r="DQE35" s="378"/>
      <c r="DQF35" s="378"/>
      <c r="DQG35" s="378"/>
      <c r="DQH35" s="378"/>
      <c r="DQI35" s="378"/>
      <c r="DQJ35" s="378"/>
      <c r="DQK35" s="378"/>
      <c r="DQL35" s="378"/>
      <c r="DQM35" s="378"/>
      <c r="DQN35" s="378"/>
      <c r="DQO35" s="378"/>
      <c r="DQP35" s="378"/>
      <c r="DQQ35" s="378"/>
      <c r="DQR35" s="378"/>
      <c r="DQS35" s="378"/>
      <c r="DQT35" s="378"/>
      <c r="DQU35" s="378"/>
      <c r="DQV35" s="378"/>
      <c r="DQW35" s="378"/>
      <c r="DQX35" s="378"/>
      <c r="DQY35" s="378"/>
      <c r="DQZ35" s="378"/>
      <c r="DRA35" s="378"/>
      <c r="DRB35" s="378"/>
      <c r="DRC35" s="378"/>
      <c r="DRD35" s="378"/>
      <c r="DRE35" s="378"/>
      <c r="DRF35" s="378"/>
      <c r="DRG35" s="378"/>
      <c r="DRH35" s="378"/>
      <c r="DRI35" s="378"/>
      <c r="DRJ35" s="378"/>
      <c r="DRK35" s="378"/>
      <c r="DRL35" s="378"/>
      <c r="DRM35" s="378"/>
      <c r="DRN35" s="378"/>
      <c r="DRO35" s="378"/>
      <c r="DRP35" s="378"/>
      <c r="DRQ35" s="378"/>
      <c r="DRR35" s="378"/>
      <c r="DRS35" s="378"/>
      <c r="DRT35" s="378"/>
      <c r="DRU35" s="378"/>
      <c r="DRV35" s="378"/>
      <c r="DRW35" s="378"/>
      <c r="DRX35" s="378"/>
      <c r="DRY35" s="378"/>
      <c r="DRZ35" s="378"/>
      <c r="DSA35" s="378"/>
      <c r="DSB35" s="378"/>
      <c r="DSC35" s="378"/>
      <c r="DSD35" s="378"/>
      <c r="DSE35" s="378"/>
      <c r="DSF35" s="378"/>
      <c r="DSG35" s="378"/>
      <c r="DSH35" s="378"/>
      <c r="DSI35" s="378"/>
      <c r="DSJ35" s="378"/>
      <c r="DSK35" s="378"/>
      <c r="DSL35" s="378"/>
      <c r="DSM35" s="378"/>
      <c r="DSN35" s="378"/>
      <c r="DSO35" s="378"/>
      <c r="DSP35" s="378"/>
      <c r="DSQ35" s="378"/>
      <c r="DSR35" s="378"/>
      <c r="DSS35" s="378"/>
      <c r="DST35" s="378"/>
      <c r="DSU35" s="378"/>
      <c r="DSV35" s="378"/>
      <c r="DSW35" s="378"/>
      <c r="DSX35" s="378"/>
      <c r="DSY35" s="378"/>
      <c r="DSZ35" s="378"/>
      <c r="DTA35" s="378"/>
      <c r="DTB35" s="378"/>
      <c r="DTC35" s="378"/>
      <c r="DTD35" s="378"/>
      <c r="DTE35" s="378"/>
      <c r="DTF35" s="378"/>
      <c r="DTG35" s="378"/>
      <c r="DTH35" s="378"/>
      <c r="DTI35" s="378"/>
      <c r="DTJ35" s="378"/>
      <c r="DTK35" s="378"/>
      <c r="DTL35" s="378"/>
      <c r="DTM35" s="378"/>
      <c r="DTN35" s="378"/>
      <c r="DTO35" s="378"/>
      <c r="DTP35" s="378"/>
      <c r="DTQ35" s="378"/>
      <c r="DTR35" s="378"/>
      <c r="DTS35" s="378"/>
      <c r="DTT35" s="378"/>
      <c r="DTU35" s="378"/>
      <c r="DTV35" s="378"/>
      <c r="DTW35" s="378"/>
      <c r="DTX35" s="378"/>
      <c r="DTY35" s="378"/>
      <c r="DTZ35" s="378"/>
      <c r="DUA35" s="378"/>
      <c r="DUB35" s="378"/>
      <c r="DUC35" s="378"/>
      <c r="DUD35" s="378"/>
      <c r="DUE35" s="378"/>
      <c r="DUF35" s="378"/>
      <c r="DUG35" s="378"/>
      <c r="DUH35" s="378"/>
      <c r="DUI35" s="378"/>
      <c r="DUJ35" s="378"/>
      <c r="DUK35" s="378"/>
      <c r="DUL35" s="378"/>
      <c r="DUM35" s="378"/>
      <c r="DUN35" s="378"/>
      <c r="DUO35" s="378"/>
      <c r="DUP35" s="378"/>
      <c r="DUQ35" s="378"/>
      <c r="DUR35" s="378"/>
      <c r="DUS35" s="378"/>
      <c r="DUT35" s="378"/>
      <c r="DUU35" s="378"/>
      <c r="DUV35" s="378"/>
      <c r="DUW35" s="378"/>
      <c r="DUX35" s="378"/>
      <c r="DUY35" s="378"/>
      <c r="DUZ35" s="378"/>
      <c r="DVA35" s="378"/>
      <c r="DVB35" s="378"/>
      <c r="DVC35" s="378"/>
      <c r="DVD35" s="378"/>
      <c r="DVE35" s="378"/>
      <c r="DVF35" s="378"/>
      <c r="DVG35" s="378"/>
      <c r="DVH35" s="378"/>
      <c r="DVI35" s="378"/>
      <c r="DVJ35" s="378"/>
      <c r="DVK35" s="378"/>
      <c r="DVL35" s="378"/>
      <c r="DVM35" s="378"/>
      <c r="DVN35" s="378"/>
      <c r="DVO35" s="378"/>
      <c r="DVP35" s="378"/>
      <c r="DVQ35" s="378"/>
      <c r="DVR35" s="378"/>
      <c r="DVS35" s="378"/>
      <c r="DVT35" s="378"/>
      <c r="DVU35" s="378"/>
      <c r="DVV35" s="378"/>
      <c r="DVW35" s="378"/>
      <c r="DVX35" s="378"/>
      <c r="DVY35" s="378"/>
      <c r="DVZ35" s="378"/>
      <c r="DWA35" s="378"/>
      <c r="DWB35" s="378"/>
      <c r="DWC35" s="378"/>
      <c r="DWD35" s="378"/>
      <c r="DWE35" s="378"/>
      <c r="DWF35" s="378"/>
      <c r="DWG35" s="378"/>
      <c r="DWH35" s="378"/>
      <c r="DWI35" s="378"/>
      <c r="DWJ35" s="378"/>
      <c r="DWK35" s="378"/>
      <c r="DWL35" s="378"/>
      <c r="DWM35" s="378"/>
      <c r="DWN35" s="378"/>
      <c r="DWO35" s="378"/>
      <c r="DWP35" s="378"/>
      <c r="DWQ35" s="378"/>
      <c r="DWR35" s="378"/>
      <c r="DWS35" s="378"/>
      <c r="DWT35" s="378"/>
      <c r="DWU35" s="378"/>
      <c r="DWV35" s="378"/>
      <c r="DWW35" s="378"/>
      <c r="DWX35" s="378"/>
      <c r="DWY35" s="378"/>
      <c r="DWZ35" s="378"/>
      <c r="DXA35" s="378"/>
      <c r="DXB35" s="378"/>
      <c r="DXC35" s="378"/>
      <c r="DXD35" s="378"/>
      <c r="DXE35" s="378"/>
      <c r="DXF35" s="378"/>
      <c r="DXG35" s="378"/>
      <c r="DXH35" s="378"/>
      <c r="DXI35" s="378"/>
      <c r="DXJ35" s="378"/>
      <c r="DXK35" s="378"/>
      <c r="DXL35" s="378"/>
      <c r="DXM35" s="378"/>
      <c r="DXN35" s="378"/>
      <c r="DXO35" s="378"/>
      <c r="DXP35" s="378"/>
      <c r="DXQ35" s="378"/>
      <c r="DXR35" s="378"/>
      <c r="DXS35" s="378"/>
      <c r="DXT35" s="378"/>
      <c r="DXU35" s="378"/>
      <c r="DXV35" s="378"/>
      <c r="DXW35" s="378"/>
      <c r="DXX35" s="378"/>
      <c r="DXY35" s="378"/>
      <c r="DXZ35" s="378"/>
      <c r="DYA35" s="378"/>
      <c r="DYB35" s="378"/>
      <c r="DYC35" s="378"/>
      <c r="DYD35" s="378"/>
      <c r="DYE35" s="378"/>
      <c r="DYF35" s="378"/>
      <c r="DYG35" s="378"/>
      <c r="DYH35" s="378"/>
      <c r="DYI35" s="378"/>
      <c r="DYJ35" s="378"/>
      <c r="DYK35" s="378"/>
      <c r="DYL35" s="378"/>
      <c r="DYM35" s="378"/>
      <c r="DYN35" s="378"/>
      <c r="DYO35" s="378"/>
      <c r="DYP35" s="378"/>
      <c r="DYQ35" s="378"/>
      <c r="DYR35" s="378"/>
      <c r="DYS35" s="378"/>
      <c r="DYT35" s="378"/>
      <c r="DYU35" s="378"/>
      <c r="DYV35" s="378"/>
      <c r="DYW35" s="378"/>
      <c r="DYX35" s="378"/>
      <c r="DYY35" s="378"/>
      <c r="DYZ35" s="378"/>
      <c r="DZA35" s="378"/>
      <c r="DZB35" s="378"/>
      <c r="DZC35" s="378"/>
      <c r="DZD35" s="378"/>
      <c r="DZE35" s="378"/>
      <c r="DZF35" s="378"/>
      <c r="DZG35" s="378"/>
      <c r="DZH35" s="378"/>
      <c r="DZI35" s="378"/>
      <c r="DZJ35" s="378"/>
      <c r="DZK35" s="378"/>
      <c r="DZL35" s="378"/>
      <c r="DZM35" s="378"/>
      <c r="DZN35" s="378"/>
      <c r="DZO35" s="378"/>
      <c r="DZP35" s="378"/>
      <c r="DZQ35" s="378"/>
      <c r="DZR35" s="378"/>
      <c r="DZS35" s="378"/>
      <c r="DZT35" s="378"/>
      <c r="DZU35" s="378"/>
      <c r="DZV35" s="378"/>
      <c r="DZW35" s="378"/>
      <c r="DZX35" s="378"/>
      <c r="DZY35" s="378"/>
      <c r="DZZ35" s="378"/>
      <c r="EAA35" s="378"/>
      <c r="EAB35" s="378"/>
      <c r="EAC35" s="378"/>
      <c r="EAD35" s="378"/>
      <c r="EAE35" s="378"/>
      <c r="EAF35" s="378"/>
      <c r="EAG35" s="378"/>
      <c r="EAH35" s="378"/>
      <c r="EAI35" s="378"/>
      <c r="EAJ35" s="378"/>
      <c r="EAK35" s="378"/>
      <c r="EAL35" s="378"/>
      <c r="EAM35" s="378"/>
      <c r="EAN35" s="378"/>
      <c r="EAO35" s="378"/>
      <c r="EAP35" s="378"/>
      <c r="EAQ35" s="378"/>
      <c r="EAR35" s="378"/>
      <c r="EAS35" s="378"/>
      <c r="EAT35" s="378"/>
      <c r="EAU35" s="378"/>
      <c r="EAV35" s="378"/>
      <c r="EAW35" s="378"/>
      <c r="EAX35" s="378"/>
      <c r="EAY35" s="378"/>
      <c r="EAZ35" s="378"/>
      <c r="EBA35" s="378"/>
      <c r="EBB35" s="378"/>
      <c r="EBC35" s="378"/>
      <c r="EBD35" s="378"/>
      <c r="EBE35" s="378"/>
      <c r="EBF35" s="378"/>
      <c r="EBG35" s="378"/>
      <c r="EBH35" s="378"/>
      <c r="EBI35" s="378"/>
      <c r="EBJ35" s="378"/>
      <c r="EBK35" s="378"/>
      <c r="EBL35" s="378"/>
      <c r="EBM35" s="378"/>
      <c r="EBN35" s="378"/>
      <c r="EBO35" s="378"/>
      <c r="EBP35" s="378"/>
      <c r="EBQ35" s="378"/>
      <c r="EBR35" s="378"/>
      <c r="EBS35" s="378"/>
      <c r="EBT35" s="378"/>
      <c r="EBU35" s="378"/>
      <c r="EBV35" s="378"/>
      <c r="EBW35" s="378"/>
      <c r="EBX35" s="378"/>
      <c r="EBY35" s="378"/>
      <c r="EBZ35" s="378"/>
      <c r="ECA35" s="378"/>
      <c r="ECB35" s="378"/>
      <c r="ECC35" s="378"/>
      <c r="ECD35" s="378"/>
      <c r="ECE35" s="378"/>
      <c r="ECF35" s="378"/>
      <c r="ECG35" s="378"/>
      <c r="ECH35" s="378"/>
      <c r="ECI35" s="378"/>
      <c r="ECJ35" s="378"/>
      <c r="ECK35" s="378"/>
      <c r="ECL35" s="378"/>
      <c r="ECM35" s="378"/>
      <c r="ECN35" s="378"/>
      <c r="ECO35" s="378"/>
      <c r="ECP35" s="378"/>
      <c r="ECQ35" s="378"/>
      <c r="ECR35" s="378"/>
      <c r="ECS35" s="378"/>
      <c r="ECT35" s="378"/>
      <c r="ECU35" s="378"/>
      <c r="ECV35" s="378"/>
      <c r="ECW35" s="378"/>
      <c r="ECX35" s="378"/>
      <c r="ECY35" s="378"/>
      <c r="ECZ35" s="378"/>
      <c r="EDA35" s="378"/>
      <c r="EDB35" s="378"/>
      <c r="EDC35" s="378"/>
      <c r="EDD35" s="378"/>
      <c r="EDE35" s="378"/>
      <c r="EDF35" s="378"/>
      <c r="EDG35" s="378"/>
      <c r="EDH35" s="378"/>
      <c r="EDI35" s="378"/>
      <c r="EDJ35" s="378"/>
      <c r="EDK35" s="378"/>
      <c r="EDL35" s="378"/>
      <c r="EDM35" s="378"/>
      <c r="EDN35" s="378"/>
      <c r="EDO35" s="378"/>
      <c r="EDP35" s="378"/>
      <c r="EDQ35" s="378"/>
      <c r="EDR35" s="378"/>
      <c r="EDS35" s="378"/>
      <c r="EDT35" s="378"/>
      <c r="EDU35" s="378"/>
      <c r="EDV35" s="378"/>
      <c r="EDW35" s="378"/>
      <c r="EDX35" s="378"/>
      <c r="EDY35" s="378"/>
      <c r="EDZ35" s="378"/>
      <c r="EEA35" s="378"/>
      <c r="EEB35" s="378"/>
      <c r="EEC35" s="378"/>
      <c r="EED35" s="378"/>
      <c r="EEE35" s="378"/>
      <c r="EEF35" s="378"/>
      <c r="EEG35" s="378"/>
      <c r="EEH35" s="378"/>
      <c r="EEI35" s="378"/>
      <c r="EEJ35" s="378"/>
      <c r="EEK35" s="378"/>
      <c r="EEL35" s="378"/>
      <c r="EEM35" s="378"/>
      <c r="EEN35" s="378"/>
      <c r="EEO35" s="378"/>
      <c r="EEP35" s="378"/>
      <c r="EEQ35" s="378"/>
      <c r="EER35" s="378"/>
      <c r="EES35" s="378"/>
      <c r="EET35" s="378"/>
      <c r="EEU35" s="378"/>
      <c r="EEV35" s="378"/>
      <c r="EEW35" s="378"/>
      <c r="EEX35" s="378"/>
      <c r="EEY35" s="378"/>
      <c r="EEZ35" s="378"/>
      <c r="EFA35" s="378"/>
      <c r="EFB35" s="378"/>
      <c r="EFC35" s="378"/>
      <c r="EFD35" s="378"/>
      <c r="EFE35" s="378"/>
      <c r="EFF35" s="378"/>
      <c r="EFG35" s="378"/>
      <c r="EFH35" s="378"/>
      <c r="EFI35" s="378"/>
      <c r="EFJ35" s="378"/>
      <c r="EFK35" s="378"/>
      <c r="EFL35" s="378"/>
      <c r="EFM35" s="378"/>
      <c r="EFN35" s="378"/>
      <c r="EFO35" s="378"/>
      <c r="EFP35" s="378"/>
      <c r="EFQ35" s="378"/>
      <c r="EFR35" s="378"/>
      <c r="EFS35" s="378"/>
      <c r="EFT35" s="378"/>
      <c r="EFU35" s="378"/>
      <c r="EFV35" s="378"/>
      <c r="EFW35" s="378"/>
      <c r="EFX35" s="378"/>
      <c r="EFY35" s="378"/>
      <c r="EFZ35" s="378"/>
      <c r="EGA35" s="378"/>
      <c r="EGB35" s="378"/>
      <c r="EGC35" s="378"/>
      <c r="EGD35" s="378"/>
      <c r="EGE35" s="378"/>
      <c r="EGF35" s="378"/>
      <c r="EGG35" s="378"/>
      <c r="EGH35" s="378"/>
      <c r="EGI35" s="378"/>
      <c r="EGJ35" s="378"/>
      <c r="EGK35" s="378"/>
      <c r="EGL35" s="378"/>
      <c r="EGM35" s="378"/>
      <c r="EGN35" s="378"/>
      <c r="EGO35" s="378"/>
      <c r="EGP35" s="378"/>
      <c r="EGQ35" s="378"/>
      <c r="EGR35" s="378"/>
      <c r="EGS35" s="378"/>
      <c r="EGT35" s="378"/>
      <c r="EGU35" s="378"/>
      <c r="EGV35" s="378"/>
      <c r="EGW35" s="378"/>
      <c r="EGX35" s="378"/>
      <c r="EGY35" s="378"/>
      <c r="EGZ35" s="378"/>
      <c r="EHA35" s="378"/>
      <c r="EHB35" s="378"/>
      <c r="EHC35" s="378"/>
      <c r="EHD35" s="378"/>
      <c r="EHE35" s="378"/>
      <c r="EHF35" s="378"/>
      <c r="EHG35" s="378"/>
      <c r="EHH35" s="378"/>
      <c r="EHI35" s="378"/>
      <c r="EHJ35" s="378"/>
      <c r="EHK35" s="378"/>
      <c r="EHL35" s="378"/>
      <c r="EHM35" s="378"/>
      <c r="EHN35" s="378"/>
      <c r="EHO35" s="378"/>
      <c r="EHP35" s="378"/>
      <c r="EHQ35" s="378"/>
      <c r="EHR35" s="378"/>
      <c r="EHS35" s="378"/>
      <c r="EHT35" s="378"/>
      <c r="EHU35" s="378"/>
      <c r="EHV35" s="378"/>
      <c r="EHW35" s="378"/>
      <c r="EHX35" s="378"/>
      <c r="EHY35" s="378"/>
      <c r="EHZ35" s="378"/>
      <c r="EIA35" s="378"/>
      <c r="EIB35" s="378"/>
      <c r="EIC35" s="378"/>
      <c r="EID35" s="378"/>
      <c r="EIE35" s="378"/>
      <c r="EIF35" s="378"/>
      <c r="EIG35" s="378"/>
      <c r="EIH35" s="378"/>
      <c r="EII35" s="378"/>
      <c r="EIJ35" s="378"/>
      <c r="EIK35" s="378"/>
      <c r="EIL35" s="378"/>
      <c r="EIM35" s="378"/>
      <c r="EIN35" s="378"/>
      <c r="EIO35" s="378"/>
      <c r="EIP35" s="378"/>
      <c r="EIQ35" s="378"/>
      <c r="EIR35" s="378"/>
      <c r="EIS35" s="378"/>
      <c r="EIT35" s="378"/>
      <c r="EIU35" s="378"/>
      <c r="EIV35" s="378"/>
      <c r="EIW35" s="378"/>
      <c r="EIX35" s="378"/>
      <c r="EIY35" s="378"/>
      <c r="EIZ35" s="378"/>
      <c r="EJA35" s="378"/>
      <c r="EJB35" s="378"/>
      <c r="EJC35" s="378"/>
      <c r="EJD35" s="378"/>
      <c r="EJE35" s="378"/>
      <c r="EJF35" s="378"/>
      <c r="EJG35" s="378"/>
      <c r="EJH35" s="378"/>
      <c r="EJI35" s="378"/>
      <c r="EJJ35" s="378"/>
      <c r="EJK35" s="378"/>
      <c r="EJL35" s="378"/>
      <c r="EJM35" s="378"/>
      <c r="EJN35" s="378"/>
      <c r="EJO35" s="378"/>
      <c r="EJP35" s="378"/>
      <c r="EJQ35" s="378"/>
      <c r="EJR35" s="378"/>
      <c r="EJS35" s="378"/>
      <c r="EJT35" s="378"/>
      <c r="EJU35" s="378"/>
      <c r="EJV35" s="378"/>
      <c r="EJW35" s="378"/>
      <c r="EJX35" s="378"/>
      <c r="EJY35" s="378"/>
      <c r="EJZ35" s="378"/>
      <c r="EKA35" s="378"/>
      <c r="EKB35" s="378"/>
      <c r="EKC35" s="378"/>
      <c r="EKD35" s="378"/>
      <c r="EKE35" s="378"/>
      <c r="EKF35" s="378"/>
      <c r="EKG35" s="378"/>
      <c r="EKH35" s="378"/>
      <c r="EKI35" s="378"/>
      <c r="EKJ35" s="378"/>
      <c r="EKK35" s="378"/>
      <c r="EKL35" s="378"/>
      <c r="EKM35" s="378"/>
      <c r="EKN35" s="378"/>
      <c r="EKO35" s="378"/>
      <c r="EKP35" s="378"/>
      <c r="EKQ35" s="378"/>
      <c r="EKR35" s="378"/>
      <c r="EKS35" s="378"/>
      <c r="EKT35" s="378"/>
      <c r="EKU35" s="378"/>
      <c r="EKV35" s="378"/>
      <c r="EKW35" s="378"/>
      <c r="EKX35" s="378"/>
      <c r="EKY35" s="378"/>
      <c r="EKZ35" s="378"/>
      <c r="ELA35" s="378"/>
      <c r="ELB35" s="378"/>
      <c r="ELC35" s="378"/>
      <c r="ELD35" s="378"/>
      <c r="ELE35" s="378"/>
      <c r="ELF35" s="378"/>
      <c r="ELG35" s="378"/>
      <c r="ELH35" s="378"/>
      <c r="ELI35" s="378"/>
      <c r="ELJ35" s="378"/>
      <c r="ELK35" s="378"/>
      <c r="ELL35" s="378"/>
      <c r="ELM35" s="378"/>
      <c r="ELN35" s="378"/>
      <c r="ELO35" s="378"/>
      <c r="ELP35" s="378"/>
      <c r="ELQ35" s="378"/>
      <c r="ELR35" s="378"/>
      <c r="ELS35" s="378"/>
      <c r="ELT35" s="378"/>
      <c r="ELU35" s="378"/>
      <c r="ELV35" s="378"/>
      <c r="ELW35" s="378"/>
      <c r="ELX35" s="378"/>
      <c r="ELY35" s="378"/>
      <c r="ELZ35" s="378"/>
      <c r="EMA35" s="378"/>
      <c r="EMB35" s="378"/>
      <c r="EMC35" s="378"/>
      <c r="EMD35" s="378"/>
      <c r="EME35" s="378"/>
      <c r="EMF35" s="378"/>
      <c r="EMG35" s="378"/>
      <c r="EMH35" s="378"/>
      <c r="EMI35" s="378"/>
      <c r="EMJ35" s="378"/>
      <c r="EMK35" s="378"/>
      <c r="EML35" s="378"/>
      <c r="EMM35" s="378"/>
      <c r="EMN35" s="378"/>
      <c r="EMO35" s="378"/>
      <c r="EMP35" s="378"/>
      <c r="EMQ35" s="378"/>
      <c r="EMR35" s="378"/>
      <c r="EMS35" s="378"/>
      <c r="EMT35" s="378"/>
      <c r="EMU35" s="378"/>
      <c r="EMV35" s="378"/>
      <c r="EMW35" s="378"/>
      <c r="EMX35" s="378"/>
      <c r="EMY35" s="378"/>
      <c r="EMZ35" s="378"/>
      <c r="ENA35" s="378"/>
      <c r="ENB35" s="378"/>
      <c r="ENC35" s="378"/>
      <c r="END35" s="378"/>
      <c r="ENE35" s="378"/>
      <c r="ENF35" s="378"/>
      <c r="ENG35" s="378"/>
      <c r="ENH35" s="378"/>
      <c r="ENI35" s="378"/>
      <c r="ENJ35" s="378"/>
      <c r="ENK35" s="378"/>
      <c r="ENL35" s="378"/>
      <c r="ENM35" s="378"/>
      <c r="ENN35" s="378"/>
      <c r="ENO35" s="378"/>
      <c r="ENP35" s="378"/>
      <c r="ENQ35" s="378"/>
      <c r="ENR35" s="378"/>
      <c r="ENS35" s="378"/>
      <c r="ENT35" s="378"/>
      <c r="ENU35" s="378"/>
      <c r="ENV35" s="378"/>
      <c r="ENW35" s="378"/>
      <c r="ENX35" s="378"/>
      <c r="ENY35" s="378"/>
      <c r="ENZ35" s="378"/>
      <c r="EOA35" s="378"/>
      <c r="EOB35" s="378"/>
      <c r="EOC35" s="378"/>
      <c r="EOD35" s="378"/>
      <c r="EOE35" s="378"/>
      <c r="EOF35" s="378"/>
      <c r="EOG35" s="378"/>
      <c r="EOH35" s="378"/>
      <c r="EOI35" s="378"/>
      <c r="EOJ35" s="378"/>
      <c r="EOK35" s="378"/>
      <c r="EOL35" s="378"/>
      <c r="EOM35" s="378"/>
      <c r="EON35" s="378"/>
      <c r="EOO35" s="378"/>
      <c r="EOP35" s="378"/>
      <c r="EOQ35" s="378"/>
      <c r="EOR35" s="378"/>
      <c r="EOS35" s="378"/>
      <c r="EOT35" s="378"/>
      <c r="EOU35" s="378"/>
      <c r="EOV35" s="378"/>
      <c r="EOW35" s="378"/>
      <c r="EOX35" s="378"/>
      <c r="EOY35" s="378"/>
      <c r="EOZ35" s="378"/>
      <c r="EPA35" s="378"/>
      <c r="EPB35" s="378"/>
      <c r="EPC35" s="378"/>
      <c r="EPD35" s="378"/>
      <c r="EPE35" s="378"/>
      <c r="EPF35" s="378"/>
      <c r="EPG35" s="378"/>
      <c r="EPH35" s="378"/>
      <c r="EPI35" s="378"/>
      <c r="EPJ35" s="378"/>
      <c r="EPK35" s="378"/>
      <c r="EPL35" s="378"/>
      <c r="EPM35" s="378"/>
      <c r="EPN35" s="378"/>
      <c r="EPO35" s="378"/>
      <c r="EPP35" s="378"/>
      <c r="EPQ35" s="378"/>
      <c r="EPR35" s="378"/>
      <c r="EPS35" s="378"/>
      <c r="EPT35" s="378"/>
      <c r="EPU35" s="378"/>
      <c r="EPV35" s="378"/>
      <c r="EPW35" s="378"/>
      <c r="EPX35" s="378"/>
      <c r="EPY35" s="378"/>
      <c r="EPZ35" s="378"/>
      <c r="EQA35" s="378"/>
      <c r="EQB35" s="378"/>
      <c r="EQC35" s="378"/>
      <c r="EQD35" s="378"/>
      <c r="EQE35" s="378"/>
      <c r="EQF35" s="378"/>
      <c r="EQG35" s="378"/>
      <c r="EQH35" s="378"/>
      <c r="EQI35" s="378"/>
      <c r="EQJ35" s="378"/>
      <c r="EQK35" s="378"/>
      <c r="EQL35" s="378"/>
      <c r="EQM35" s="378"/>
      <c r="EQN35" s="378"/>
      <c r="EQO35" s="378"/>
      <c r="EQP35" s="378"/>
      <c r="EQQ35" s="378"/>
      <c r="EQR35" s="378"/>
      <c r="EQS35" s="378"/>
      <c r="EQT35" s="378"/>
      <c r="EQU35" s="378"/>
      <c r="EQV35" s="378"/>
      <c r="EQW35" s="378"/>
      <c r="EQX35" s="378"/>
      <c r="EQY35" s="378"/>
      <c r="EQZ35" s="378"/>
      <c r="ERA35" s="378"/>
      <c r="ERB35" s="378"/>
      <c r="ERC35" s="378"/>
      <c r="ERD35" s="378"/>
      <c r="ERE35" s="378"/>
      <c r="ERF35" s="378"/>
      <c r="ERG35" s="378"/>
      <c r="ERH35" s="378"/>
      <c r="ERI35" s="378"/>
      <c r="ERJ35" s="378"/>
      <c r="ERK35" s="378"/>
      <c r="ERL35" s="378"/>
      <c r="ERM35" s="378"/>
      <c r="ERN35" s="378"/>
      <c r="ERO35" s="378"/>
      <c r="ERP35" s="378"/>
      <c r="ERQ35" s="378"/>
      <c r="ERR35" s="378"/>
      <c r="ERS35" s="378"/>
      <c r="ERT35" s="378"/>
      <c r="ERU35" s="378"/>
      <c r="ERV35" s="378"/>
      <c r="ERW35" s="378"/>
      <c r="ERX35" s="378"/>
      <c r="ERY35" s="378"/>
      <c r="ERZ35" s="378"/>
      <c r="ESA35" s="378"/>
      <c r="ESB35" s="378"/>
      <c r="ESC35" s="378"/>
      <c r="ESD35" s="378"/>
      <c r="ESE35" s="378"/>
      <c r="ESF35" s="378"/>
      <c r="ESG35" s="378"/>
      <c r="ESH35" s="378"/>
      <c r="ESI35" s="378"/>
      <c r="ESJ35" s="378"/>
      <c r="ESK35" s="378"/>
      <c r="ESL35" s="378"/>
      <c r="ESM35" s="378"/>
      <c r="ESN35" s="378"/>
      <c r="ESO35" s="378"/>
      <c r="ESP35" s="378"/>
      <c r="ESQ35" s="378"/>
      <c r="ESR35" s="378"/>
      <c r="ESS35" s="378"/>
      <c r="EST35" s="378"/>
      <c r="ESU35" s="378"/>
      <c r="ESV35" s="378"/>
      <c r="ESW35" s="378"/>
      <c r="ESX35" s="378"/>
      <c r="ESY35" s="378"/>
      <c r="ESZ35" s="378"/>
      <c r="ETA35" s="378"/>
      <c r="ETB35" s="378"/>
      <c r="ETC35" s="378"/>
      <c r="ETD35" s="378"/>
      <c r="ETE35" s="378"/>
      <c r="ETF35" s="378"/>
      <c r="ETG35" s="378"/>
      <c r="ETH35" s="378"/>
      <c r="ETI35" s="378"/>
      <c r="ETJ35" s="378"/>
      <c r="ETK35" s="378"/>
      <c r="ETL35" s="378"/>
      <c r="ETM35" s="378"/>
      <c r="ETN35" s="378"/>
      <c r="ETO35" s="378"/>
      <c r="ETP35" s="378"/>
      <c r="ETQ35" s="378"/>
      <c r="ETR35" s="378"/>
      <c r="ETS35" s="378"/>
      <c r="ETT35" s="378"/>
      <c r="ETU35" s="378"/>
      <c r="ETV35" s="378"/>
      <c r="ETW35" s="378"/>
      <c r="ETX35" s="378"/>
      <c r="ETY35" s="378"/>
      <c r="ETZ35" s="378"/>
      <c r="EUA35" s="378"/>
      <c r="EUB35" s="378"/>
      <c r="EUC35" s="378"/>
      <c r="EUD35" s="378"/>
      <c r="EUE35" s="378"/>
      <c r="EUF35" s="378"/>
      <c r="EUG35" s="378"/>
      <c r="EUH35" s="378"/>
      <c r="EUI35" s="378"/>
      <c r="EUJ35" s="378"/>
      <c r="EUK35" s="378"/>
      <c r="EUL35" s="378"/>
      <c r="EUM35" s="378"/>
      <c r="EUN35" s="378"/>
      <c r="EUO35" s="378"/>
      <c r="EUP35" s="378"/>
      <c r="EUQ35" s="378"/>
      <c r="EUR35" s="378"/>
      <c r="EUS35" s="378"/>
      <c r="EUT35" s="378"/>
      <c r="EUU35" s="378"/>
      <c r="EUV35" s="378"/>
      <c r="EUW35" s="378"/>
      <c r="EUX35" s="378"/>
      <c r="EUY35" s="378"/>
      <c r="EUZ35" s="378"/>
      <c r="EVA35" s="378"/>
      <c r="EVB35" s="378"/>
      <c r="EVC35" s="378"/>
      <c r="EVD35" s="378"/>
      <c r="EVE35" s="378"/>
      <c r="EVF35" s="378"/>
      <c r="EVG35" s="378"/>
      <c r="EVH35" s="378"/>
      <c r="EVI35" s="378"/>
      <c r="EVJ35" s="378"/>
      <c r="EVK35" s="378"/>
      <c r="EVL35" s="378"/>
      <c r="EVM35" s="378"/>
      <c r="EVN35" s="378"/>
      <c r="EVO35" s="378"/>
      <c r="EVP35" s="378"/>
      <c r="EVQ35" s="378"/>
      <c r="EVR35" s="378"/>
      <c r="EVS35" s="378"/>
      <c r="EVT35" s="378"/>
      <c r="EVU35" s="378"/>
      <c r="EVV35" s="378"/>
      <c r="EVW35" s="378"/>
      <c r="EVX35" s="378"/>
      <c r="EVY35" s="378"/>
      <c r="EVZ35" s="378"/>
      <c r="EWA35" s="378"/>
      <c r="EWB35" s="378"/>
      <c r="EWC35" s="378"/>
      <c r="EWD35" s="378"/>
      <c r="EWE35" s="378"/>
      <c r="EWF35" s="378"/>
      <c r="EWG35" s="378"/>
      <c r="EWH35" s="378"/>
      <c r="EWI35" s="378"/>
      <c r="EWJ35" s="378"/>
      <c r="EWK35" s="378"/>
      <c r="EWL35" s="378"/>
      <c r="EWM35" s="378"/>
      <c r="EWN35" s="378"/>
      <c r="EWO35" s="378"/>
      <c r="EWP35" s="378"/>
      <c r="EWQ35" s="378"/>
      <c r="EWR35" s="378"/>
      <c r="EWS35" s="378"/>
      <c r="EWT35" s="378"/>
      <c r="EWU35" s="378"/>
      <c r="EWV35" s="378"/>
      <c r="EWW35" s="378"/>
      <c r="EWX35" s="378"/>
      <c r="EWY35" s="378"/>
      <c r="EWZ35" s="378"/>
      <c r="EXA35" s="378"/>
      <c r="EXB35" s="378"/>
      <c r="EXC35" s="378"/>
      <c r="EXD35" s="378"/>
      <c r="EXE35" s="378"/>
      <c r="EXF35" s="378"/>
      <c r="EXG35" s="378"/>
      <c r="EXH35" s="378"/>
      <c r="EXI35" s="378"/>
      <c r="EXJ35" s="378"/>
      <c r="EXK35" s="378"/>
      <c r="EXL35" s="378"/>
      <c r="EXM35" s="378"/>
      <c r="EXN35" s="378"/>
      <c r="EXO35" s="378"/>
      <c r="EXP35" s="378"/>
      <c r="EXQ35" s="378"/>
      <c r="EXR35" s="378"/>
      <c r="EXS35" s="378"/>
      <c r="EXT35" s="378"/>
      <c r="EXU35" s="378"/>
      <c r="EXV35" s="378"/>
      <c r="EXW35" s="378"/>
      <c r="EXX35" s="378"/>
      <c r="EXY35" s="378"/>
      <c r="EXZ35" s="378"/>
      <c r="EYA35" s="378"/>
      <c r="EYB35" s="378"/>
      <c r="EYC35" s="378"/>
      <c r="EYD35" s="378"/>
      <c r="EYE35" s="378"/>
      <c r="EYF35" s="378"/>
      <c r="EYG35" s="378"/>
      <c r="EYH35" s="378"/>
      <c r="EYI35" s="378"/>
      <c r="EYJ35" s="378"/>
      <c r="EYK35" s="378"/>
      <c r="EYL35" s="378"/>
      <c r="EYM35" s="378"/>
      <c r="EYN35" s="378"/>
      <c r="EYO35" s="378"/>
      <c r="EYP35" s="378"/>
      <c r="EYQ35" s="378"/>
      <c r="EYR35" s="378"/>
      <c r="EYS35" s="378"/>
      <c r="EYT35" s="378"/>
      <c r="EYU35" s="378"/>
      <c r="EYV35" s="378"/>
      <c r="EYW35" s="378"/>
      <c r="EYX35" s="378"/>
      <c r="EYY35" s="378"/>
      <c r="EYZ35" s="378"/>
      <c r="EZA35" s="378"/>
      <c r="EZB35" s="378"/>
      <c r="EZC35" s="378"/>
      <c r="EZD35" s="378"/>
      <c r="EZE35" s="378"/>
      <c r="EZF35" s="378"/>
      <c r="EZG35" s="378"/>
      <c r="EZH35" s="378"/>
      <c r="EZI35" s="378"/>
      <c r="EZJ35" s="378"/>
      <c r="EZK35" s="378"/>
      <c r="EZL35" s="378"/>
      <c r="EZM35" s="378"/>
      <c r="EZN35" s="378"/>
      <c r="EZO35" s="378"/>
      <c r="EZP35" s="378"/>
      <c r="EZQ35" s="378"/>
      <c r="EZR35" s="378"/>
      <c r="EZS35" s="378"/>
      <c r="EZT35" s="378"/>
      <c r="EZU35" s="378"/>
      <c r="EZV35" s="378"/>
      <c r="EZW35" s="378"/>
      <c r="EZX35" s="378"/>
      <c r="EZY35" s="378"/>
      <c r="EZZ35" s="378"/>
      <c r="FAA35" s="378"/>
      <c r="FAB35" s="378"/>
      <c r="FAC35" s="378"/>
      <c r="FAD35" s="378"/>
      <c r="FAE35" s="378"/>
      <c r="FAF35" s="378"/>
      <c r="FAG35" s="378"/>
      <c r="FAH35" s="378"/>
      <c r="FAI35" s="378"/>
      <c r="FAJ35" s="378"/>
      <c r="FAK35" s="378"/>
      <c r="FAL35" s="378"/>
      <c r="FAM35" s="378"/>
      <c r="FAN35" s="378"/>
      <c r="FAO35" s="378"/>
      <c r="FAP35" s="378"/>
      <c r="FAQ35" s="378"/>
      <c r="FAR35" s="378"/>
      <c r="FAS35" s="378"/>
      <c r="FAT35" s="378"/>
      <c r="FAU35" s="378"/>
      <c r="FAV35" s="378"/>
      <c r="FAW35" s="378"/>
      <c r="FAX35" s="378"/>
      <c r="FAY35" s="378"/>
      <c r="FAZ35" s="378"/>
      <c r="FBA35" s="378"/>
      <c r="FBB35" s="378"/>
      <c r="FBC35" s="378"/>
      <c r="FBD35" s="378"/>
      <c r="FBE35" s="378"/>
      <c r="FBF35" s="378"/>
      <c r="FBG35" s="378"/>
      <c r="FBH35" s="378"/>
      <c r="FBI35" s="378"/>
      <c r="FBJ35" s="378"/>
      <c r="FBK35" s="378"/>
      <c r="FBL35" s="378"/>
      <c r="FBM35" s="378"/>
      <c r="FBN35" s="378"/>
      <c r="FBO35" s="378"/>
      <c r="FBP35" s="378"/>
      <c r="FBQ35" s="378"/>
      <c r="FBR35" s="378"/>
      <c r="FBS35" s="378"/>
      <c r="FBT35" s="378"/>
      <c r="FBU35" s="378"/>
      <c r="FBV35" s="378"/>
      <c r="FBW35" s="378"/>
      <c r="FBX35" s="378"/>
      <c r="FBY35" s="378"/>
      <c r="FBZ35" s="378"/>
      <c r="FCA35" s="378"/>
      <c r="FCB35" s="378"/>
      <c r="FCC35" s="378"/>
      <c r="FCD35" s="378"/>
      <c r="FCE35" s="378"/>
      <c r="FCF35" s="378"/>
      <c r="FCG35" s="378"/>
      <c r="FCH35" s="378"/>
      <c r="FCI35" s="378"/>
      <c r="FCJ35" s="378"/>
      <c r="FCK35" s="378"/>
      <c r="FCL35" s="378"/>
      <c r="FCM35" s="378"/>
      <c r="FCN35" s="378"/>
      <c r="FCO35" s="378"/>
      <c r="FCP35" s="378"/>
      <c r="FCQ35" s="378"/>
      <c r="FCR35" s="378"/>
      <c r="FCS35" s="378"/>
      <c r="FCT35" s="378"/>
      <c r="FCU35" s="378"/>
      <c r="FCV35" s="378"/>
      <c r="FCW35" s="378"/>
      <c r="FCX35" s="378"/>
      <c r="FCY35" s="378"/>
      <c r="FCZ35" s="378"/>
      <c r="FDA35" s="378"/>
      <c r="FDB35" s="378"/>
      <c r="FDC35" s="378"/>
      <c r="FDD35" s="378"/>
      <c r="FDE35" s="378"/>
      <c r="FDF35" s="378"/>
      <c r="FDG35" s="378"/>
      <c r="FDH35" s="378"/>
      <c r="FDI35" s="378"/>
      <c r="FDJ35" s="378"/>
      <c r="FDK35" s="378"/>
      <c r="FDL35" s="378"/>
      <c r="FDM35" s="378"/>
      <c r="FDN35" s="378"/>
      <c r="FDO35" s="378"/>
      <c r="FDP35" s="378"/>
      <c r="FDQ35" s="378"/>
      <c r="FDR35" s="378"/>
      <c r="FDS35" s="378"/>
      <c r="FDT35" s="378"/>
      <c r="FDU35" s="378"/>
      <c r="FDV35" s="378"/>
      <c r="FDW35" s="378"/>
      <c r="FDX35" s="378"/>
      <c r="FDY35" s="378"/>
      <c r="FDZ35" s="378"/>
      <c r="FEA35" s="378"/>
      <c r="FEB35" s="378"/>
      <c r="FEC35" s="378"/>
      <c r="FED35" s="378"/>
      <c r="FEE35" s="378"/>
      <c r="FEF35" s="378"/>
      <c r="FEG35" s="378"/>
      <c r="FEH35" s="378"/>
      <c r="FEI35" s="378"/>
      <c r="FEJ35" s="378"/>
      <c r="FEK35" s="378"/>
      <c r="FEL35" s="378"/>
      <c r="FEM35" s="378"/>
      <c r="FEN35" s="378"/>
      <c r="FEO35" s="378"/>
      <c r="FEP35" s="378"/>
      <c r="FEQ35" s="378"/>
      <c r="FER35" s="378"/>
      <c r="FES35" s="378"/>
      <c r="FET35" s="378"/>
      <c r="FEU35" s="378"/>
      <c r="FEV35" s="378"/>
      <c r="FEW35" s="378"/>
      <c r="FEX35" s="378"/>
      <c r="FEY35" s="378"/>
      <c r="FEZ35" s="378"/>
      <c r="FFA35" s="378"/>
      <c r="FFB35" s="378"/>
      <c r="FFC35" s="378"/>
      <c r="FFD35" s="378"/>
      <c r="FFE35" s="378"/>
      <c r="FFF35" s="378"/>
      <c r="FFG35" s="378"/>
      <c r="FFH35" s="378"/>
      <c r="FFI35" s="378"/>
      <c r="FFJ35" s="378"/>
      <c r="FFK35" s="378"/>
      <c r="FFL35" s="378"/>
      <c r="FFM35" s="378"/>
      <c r="FFN35" s="378"/>
      <c r="FFO35" s="378"/>
      <c r="FFP35" s="378"/>
      <c r="FFQ35" s="378"/>
      <c r="FFR35" s="378"/>
      <c r="FFS35" s="378"/>
      <c r="FFT35" s="378"/>
      <c r="FFU35" s="378"/>
      <c r="FFV35" s="378"/>
      <c r="FFW35" s="378"/>
      <c r="FFX35" s="378"/>
      <c r="FFY35" s="378"/>
      <c r="FFZ35" s="378"/>
      <c r="FGA35" s="378"/>
      <c r="FGB35" s="378"/>
      <c r="FGC35" s="378"/>
      <c r="FGD35" s="378"/>
      <c r="FGE35" s="378"/>
      <c r="FGF35" s="378"/>
      <c r="FGG35" s="378"/>
      <c r="FGH35" s="378"/>
      <c r="FGI35" s="378"/>
      <c r="FGJ35" s="378"/>
      <c r="FGK35" s="378"/>
      <c r="FGL35" s="378"/>
      <c r="FGM35" s="378"/>
      <c r="FGN35" s="378"/>
      <c r="FGO35" s="378"/>
      <c r="FGP35" s="378"/>
      <c r="FGQ35" s="378"/>
      <c r="FGR35" s="378"/>
      <c r="FGS35" s="378"/>
      <c r="FGT35" s="378"/>
      <c r="FGU35" s="378"/>
      <c r="FGV35" s="378"/>
      <c r="FGW35" s="378"/>
      <c r="FGX35" s="378"/>
      <c r="FGY35" s="378"/>
      <c r="FGZ35" s="378"/>
      <c r="FHA35" s="378"/>
      <c r="FHB35" s="378"/>
      <c r="FHC35" s="378"/>
      <c r="FHD35" s="378"/>
      <c r="FHE35" s="378"/>
      <c r="FHF35" s="378"/>
      <c r="FHG35" s="378"/>
      <c r="FHH35" s="378"/>
      <c r="FHI35" s="378"/>
      <c r="FHJ35" s="378"/>
      <c r="FHK35" s="378"/>
      <c r="FHL35" s="378"/>
      <c r="FHM35" s="378"/>
      <c r="FHN35" s="378"/>
      <c r="FHO35" s="378"/>
      <c r="FHP35" s="378"/>
      <c r="FHQ35" s="378"/>
      <c r="FHR35" s="378"/>
      <c r="FHS35" s="378"/>
      <c r="FHT35" s="378"/>
      <c r="FHU35" s="378"/>
      <c r="FHV35" s="378"/>
      <c r="FHW35" s="378"/>
      <c r="FHX35" s="378"/>
      <c r="FHY35" s="378"/>
      <c r="FHZ35" s="378"/>
      <c r="FIA35" s="378"/>
      <c r="FIB35" s="378"/>
      <c r="FIC35" s="378"/>
      <c r="FID35" s="378"/>
      <c r="FIE35" s="378"/>
      <c r="FIF35" s="378"/>
      <c r="FIG35" s="378"/>
      <c r="FIH35" s="378"/>
      <c r="FII35" s="378"/>
      <c r="FIJ35" s="378"/>
      <c r="FIK35" s="378"/>
      <c r="FIL35" s="378"/>
      <c r="FIM35" s="378"/>
      <c r="FIN35" s="378"/>
      <c r="FIO35" s="378"/>
      <c r="FIP35" s="378"/>
      <c r="FIQ35" s="378"/>
      <c r="FIR35" s="378"/>
      <c r="FIS35" s="378"/>
      <c r="FIT35" s="378"/>
      <c r="FIU35" s="378"/>
      <c r="FIV35" s="378"/>
      <c r="FIW35" s="378"/>
      <c r="FIX35" s="378"/>
      <c r="FIY35" s="378"/>
      <c r="FIZ35" s="378"/>
      <c r="FJA35" s="378"/>
      <c r="FJB35" s="378"/>
      <c r="FJC35" s="378"/>
      <c r="FJD35" s="378"/>
      <c r="FJE35" s="378"/>
      <c r="FJF35" s="378"/>
      <c r="FJG35" s="378"/>
      <c r="FJH35" s="378"/>
      <c r="FJI35" s="378"/>
      <c r="FJJ35" s="378"/>
      <c r="FJK35" s="378"/>
      <c r="FJL35" s="378"/>
      <c r="FJM35" s="378"/>
      <c r="FJN35" s="378"/>
      <c r="FJO35" s="378"/>
      <c r="FJP35" s="378"/>
      <c r="FJQ35" s="378"/>
      <c r="FJR35" s="378"/>
      <c r="FJS35" s="378"/>
      <c r="FJT35" s="378"/>
      <c r="FJU35" s="378"/>
      <c r="FJV35" s="378"/>
      <c r="FJW35" s="378"/>
      <c r="FJX35" s="378"/>
      <c r="FJY35" s="378"/>
      <c r="FJZ35" s="378"/>
      <c r="FKA35" s="378"/>
      <c r="FKB35" s="378"/>
      <c r="FKC35" s="378"/>
      <c r="FKD35" s="378"/>
      <c r="FKE35" s="378"/>
      <c r="FKF35" s="378"/>
      <c r="FKG35" s="378"/>
      <c r="FKH35" s="378"/>
      <c r="FKI35" s="378"/>
      <c r="FKJ35" s="378"/>
      <c r="FKK35" s="378"/>
      <c r="FKL35" s="378"/>
      <c r="FKM35" s="378"/>
      <c r="FKN35" s="378"/>
      <c r="FKO35" s="378"/>
      <c r="FKP35" s="378"/>
      <c r="FKQ35" s="378"/>
      <c r="FKR35" s="378"/>
      <c r="FKS35" s="378"/>
      <c r="FKT35" s="378"/>
      <c r="FKU35" s="378"/>
      <c r="FKV35" s="378"/>
      <c r="FKW35" s="378"/>
      <c r="FKX35" s="378"/>
      <c r="FKY35" s="378"/>
      <c r="FKZ35" s="378"/>
      <c r="FLA35" s="378"/>
      <c r="FLB35" s="378"/>
      <c r="FLC35" s="378"/>
      <c r="FLD35" s="378"/>
      <c r="FLE35" s="378"/>
      <c r="FLF35" s="378"/>
      <c r="FLG35" s="378"/>
      <c r="FLH35" s="378"/>
      <c r="FLI35" s="378"/>
      <c r="FLJ35" s="378"/>
      <c r="FLK35" s="378"/>
      <c r="FLL35" s="378"/>
      <c r="FLM35" s="378"/>
      <c r="FLN35" s="378"/>
      <c r="FLO35" s="378"/>
      <c r="FLP35" s="378"/>
      <c r="FLQ35" s="378"/>
      <c r="FLR35" s="378"/>
      <c r="FLS35" s="378"/>
      <c r="FLT35" s="378"/>
      <c r="FLU35" s="378"/>
      <c r="FLV35" s="378"/>
      <c r="FLW35" s="378"/>
      <c r="FLX35" s="378"/>
      <c r="FLY35" s="378"/>
      <c r="FLZ35" s="378"/>
      <c r="FMA35" s="378"/>
      <c r="FMB35" s="378"/>
      <c r="FMC35" s="378"/>
      <c r="FMD35" s="378"/>
      <c r="FME35" s="378"/>
      <c r="FMF35" s="378"/>
      <c r="FMG35" s="378"/>
      <c r="FMH35" s="378"/>
      <c r="FMI35" s="378"/>
      <c r="FMJ35" s="378"/>
      <c r="FMK35" s="378"/>
      <c r="FML35" s="378"/>
      <c r="FMM35" s="378"/>
      <c r="FMN35" s="378"/>
      <c r="FMO35" s="378"/>
      <c r="FMP35" s="378"/>
      <c r="FMQ35" s="378"/>
      <c r="FMR35" s="378"/>
      <c r="FMS35" s="378"/>
      <c r="FMT35" s="378"/>
      <c r="FMU35" s="378"/>
      <c r="FMV35" s="378"/>
      <c r="FMW35" s="378"/>
      <c r="FMX35" s="378"/>
      <c r="FMY35" s="378"/>
      <c r="FMZ35" s="378"/>
      <c r="FNA35" s="378"/>
      <c r="FNB35" s="378"/>
      <c r="FNC35" s="378"/>
      <c r="FND35" s="378"/>
      <c r="FNE35" s="378"/>
      <c r="FNF35" s="378"/>
      <c r="FNG35" s="378"/>
      <c r="FNH35" s="378"/>
      <c r="FNI35" s="378"/>
      <c r="FNJ35" s="378"/>
      <c r="FNK35" s="378"/>
      <c r="FNL35" s="378"/>
      <c r="FNM35" s="378"/>
      <c r="FNN35" s="378"/>
      <c r="FNO35" s="378"/>
      <c r="FNP35" s="378"/>
      <c r="FNQ35" s="378"/>
      <c r="FNR35" s="378"/>
      <c r="FNS35" s="378"/>
      <c r="FNT35" s="378"/>
      <c r="FNU35" s="378"/>
      <c r="FNV35" s="378"/>
      <c r="FNW35" s="378"/>
      <c r="FNX35" s="378"/>
      <c r="FNY35" s="378"/>
      <c r="FNZ35" s="378"/>
      <c r="FOA35" s="378"/>
      <c r="FOB35" s="378"/>
      <c r="FOC35" s="378"/>
      <c r="FOD35" s="378"/>
      <c r="FOE35" s="378"/>
      <c r="FOF35" s="378"/>
      <c r="FOG35" s="378"/>
      <c r="FOH35" s="378"/>
      <c r="FOI35" s="378"/>
      <c r="FOJ35" s="378"/>
      <c r="FOK35" s="378"/>
      <c r="FOL35" s="378"/>
      <c r="FOM35" s="378"/>
      <c r="FON35" s="378"/>
      <c r="FOO35" s="378"/>
      <c r="FOP35" s="378"/>
      <c r="FOQ35" s="378"/>
      <c r="FOR35" s="378"/>
      <c r="FOS35" s="378"/>
      <c r="FOT35" s="378"/>
      <c r="FOU35" s="378"/>
      <c r="FOV35" s="378"/>
      <c r="FOW35" s="378"/>
      <c r="FOX35" s="378"/>
      <c r="FOY35" s="378"/>
      <c r="FOZ35" s="378"/>
      <c r="FPA35" s="378"/>
      <c r="FPB35" s="378"/>
      <c r="FPC35" s="378"/>
      <c r="FPD35" s="378"/>
      <c r="FPE35" s="378"/>
      <c r="FPF35" s="378"/>
      <c r="FPG35" s="378"/>
      <c r="FPH35" s="378"/>
      <c r="FPI35" s="378"/>
      <c r="FPJ35" s="378"/>
      <c r="FPK35" s="378"/>
      <c r="FPL35" s="378"/>
      <c r="FPM35" s="378"/>
      <c r="FPN35" s="378"/>
      <c r="FPO35" s="378"/>
      <c r="FPP35" s="378"/>
      <c r="FPQ35" s="378"/>
      <c r="FPR35" s="378"/>
      <c r="FPS35" s="378"/>
      <c r="FPT35" s="378"/>
      <c r="FPU35" s="378"/>
      <c r="FPV35" s="378"/>
      <c r="FPW35" s="378"/>
      <c r="FPX35" s="378"/>
      <c r="FPY35" s="378"/>
      <c r="FPZ35" s="378"/>
      <c r="FQA35" s="378"/>
      <c r="FQB35" s="378"/>
      <c r="FQC35" s="378"/>
      <c r="FQD35" s="378"/>
      <c r="FQE35" s="378"/>
      <c r="FQF35" s="378"/>
      <c r="FQG35" s="378"/>
      <c r="FQH35" s="378"/>
      <c r="FQI35" s="378"/>
      <c r="FQJ35" s="378"/>
      <c r="FQK35" s="378"/>
      <c r="FQL35" s="378"/>
      <c r="FQM35" s="378"/>
      <c r="FQN35" s="378"/>
      <c r="FQO35" s="378"/>
      <c r="FQP35" s="378"/>
      <c r="FQQ35" s="378"/>
      <c r="FQR35" s="378"/>
      <c r="FQS35" s="378"/>
      <c r="FQT35" s="378"/>
      <c r="FQU35" s="378"/>
      <c r="FQV35" s="378"/>
      <c r="FQW35" s="378"/>
      <c r="FQX35" s="378"/>
      <c r="FQY35" s="378"/>
      <c r="FQZ35" s="378"/>
      <c r="FRA35" s="378"/>
      <c r="FRB35" s="378"/>
      <c r="FRC35" s="378"/>
      <c r="FRD35" s="378"/>
      <c r="FRE35" s="378"/>
      <c r="FRF35" s="378"/>
      <c r="FRG35" s="378"/>
      <c r="FRH35" s="378"/>
      <c r="FRI35" s="378"/>
      <c r="FRJ35" s="378"/>
      <c r="FRK35" s="378"/>
      <c r="FRL35" s="378"/>
      <c r="FRM35" s="378"/>
      <c r="FRN35" s="378"/>
      <c r="FRO35" s="378"/>
      <c r="FRP35" s="378"/>
      <c r="FRQ35" s="378"/>
      <c r="FRR35" s="378"/>
      <c r="FRS35" s="378"/>
      <c r="FRT35" s="378"/>
      <c r="FRU35" s="378"/>
      <c r="FRV35" s="378"/>
      <c r="FRW35" s="378"/>
      <c r="FRX35" s="378"/>
      <c r="FRY35" s="378"/>
      <c r="FRZ35" s="378"/>
      <c r="FSA35" s="378"/>
      <c r="FSB35" s="378"/>
      <c r="FSC35" s="378"/>
      <c r="FSD35" s="378"/>
      <c r="FSE35" s="378"/>
      <c r="FSF35" s="378"/>
      <c r="FSG35" s="378"/>
      <c r="FSH35" s="378"/>
      <c r="FSI35" s="378"/>
      <c r="FSJ35" s="378"/>
      <c r="FSK35" s="378"/>
      <c r="FSL35" s="378"/>
      <c r="FSM35" s="378"/>
      <c r="FSN35" s="378"/>
      <c r="FSO35" s="378"/>
      <c r="FSP35" s="378"/>
      <c r="FSQ35" s="378"/>
      <c r="FSR35" s="378"/>
      <c r="FSS35" s="378"/>
      <c r="FST35" s="378"/>
      <c r="FSU35" s="378"/>
      <c r="FSV35" s="378"/>
      <c r="FSW35" s="378"/>
      <c r="FSX35" s="378"/>
      <c r="FSY35" s="378"/>
      <c r="FSZ35" s="378"/>
      <c r="FTA35" s="378"/>
      <c r="FTB35" s="378"/>
      <c r="FTC35" s="378"/>
      <c r="FTD35" s="378"/>
      <c r="FTE35" s="378"/>
      <c r="FTF35" s="378"/>
      <c r="FTG35" s="378"/>
      <c r="FTH35" s="378"/>
      <c r="FTI35" s="378"/>
      <c r="FTJ35" s="378"/>
      <c r="FTK35" s="378"/>
      <c r="FTL35" s="378"/>
      <c r="FTM35" s="378"/>
      <c r="FTN35" s="378"/>
      <c r="FTO35" s="378"/>
      <c r="FTP35" s="378"/>
      <c r="FTQ35" s="378"/>
      <c r="FTR35" s="378"/>
      <c r="FTS35" s="378"/>
      <c r="FTT35" s="378"/>
      <c r="FTU35" s="378"/>
      <c r="FTV35" s="378"/>
      <c r="FTW35" s="378"/>
      <c r="FTX35" s="378"/>
      <c r="FTY35" s="378"/>
      <c r="FTZ35" s="378"/>
      <c r="FUA35" s="378"/>
      <c r="FUB35" s="378"/>
      <c r="FUC35" s="378"/>
      <c r="FUD35" s="378"/>
      <c r="FUE35" s="378"/>
      <c r="FUF35" s="378"/>
      <c r="FUG35" s="378"/>
      <c r="FUH35" s="378"/>
      <c r="FUI35" s="378"/>
      <c r="FUJ35" s="378"/>
      <c r="FUK35" s="378"/>
      <c r="FUL35" s="378"/>
      <c r="FUM35" s="378"/>
      <c r="FUN35" s="378"/>
      <c r="FUO35" s="378"/>
      <c r="FUP35" s="378"/>
      <c r="FUQ35" s="378"/>
      <c r="FUR35" s="378"/>
      <c r="FUS35" s="378"/>
      <c r="FUT35" s="378"/>
      <c r="FUU35" s="378"/>
      <c r="FUV35" s="378"/>
      <c r="FUW35" s="378"/>
      <c r="FUX35" s="378"/>
      <c r="FUY35" s="378"/>
      <c r="FUZ35" s="378"/>
      <c r="FVA35" s="378"/>
      <c r="FVB35" s="378"/>
      <c r="FVC35" s="378"/>
      <c r="FVD35" s="378"/>
      <c r="FVE35" s="378"/>
      <c r="FVF35" s="378"/>
      <c r="FVG35" s="378"/>
      <c r="FVH35" s="378"/>
      <c r="FVI35" s="378"/>
      <c r="FVJ35" s="378"/>
      <c r="FVK35" s="378"/>
      <c r="FVL35" s="378"/>
      <c r="FVM35" s="378"/>
      <c r="FVN35" s="378"/>
      <c r="FVO35" s="378"/>
      <c r="FVP35" s="378"/>
      <c r="FVQ35" s="378"/>
      <c r="FVR35" s="378"/>
      <c r="FVS35" s="378"/>
      <c r="FVT35" s="378"/>
      <c r="FVU35" s="378"/>
      <c r="FVV35" s="378"/>
      <c r="FVW35" s="378"/>
      <c r="FVX35" s="378"/>
      <c r="FVY35" s="378"/>
      <c r="FVZ35" s="378"/>
      <c r="FWA35" s="378"/>
      <c r="FWB35" s="378"/>
      <c r="FWC35" s="378"/>
      <c r="FWD35" s="378"/>
      <c r="FWE35" s="378"/>
      <c r="FWF35" s="378"/>
      <c r="FWG35" s="378"/>
      <c r="FWH35" s="378"/>
      <c r="FWI35" s="378"/>
      <c r="FWJ35" s="378"/>
      <c r="FWK35" s="378"/>
      <c r="FWL35" s="378"/>
      <c r="FWM35" s="378"/>
      <c r="FWN35" s="378"/>
      <c r="FWO35" s="378"/>
      <c r="FWP35" s="378"/>
      <c r="FWQ35" s="378"/>
      <c r="FWR35" s="378"/>
      <c r="FWS35" s="378"/>
      <c r="FWT35" s="378"/>
      <c r="FWU35" s="378"/>
      <c r="FWV35" s="378"/>
      <c r="FWW35" s="378"/>
      <c r="FWX35" s="378"/>
      <c r="FWY35" s="378"/>
      <c r="FWZ35" s="378"/>
      <c r="FXA35" s="378"/>
      <c r="FXB35" s="378"/>
      <c r="FXC35" s="378"/>
      <c r="FXD35" s="378"/>
      <c r="FXE35" s="378"/>
      <c r="FXF35" s="378"/>
      <c r="FXG35" s="378"/>
      <c r="FXH35" s="378"/>
      <c r="FXI35" s="378"/>
      <c r="FXJ35" s="378"/>
      <c r="FXK35" s="378"/>
      <c r="FXL35" s="378"/>
      <c r="FXM35" s="378"/>
      <c r="FXN35" s="378"/>
      <c r="FXO35" s="378"/>
      <c r="FXP35" s="378"/>
      <c r="FXQ35" s="378"/>
      <c r="FXR35" s="378"/>
      <c r="FXS35" s="378"/>
      <c r="FXT35" s="378"/>
      <c r="FXU35" s="378"/>
      <c r="FXV35" s="378"/>
      <c r="FXW35" s="378"/>
      <c r="FXX35" s="378"/>
      <c r="FXY35" s="378"/>
      <c r="FXZ35" s="378"/>
      <c r="FYA35" s="378"/>
      <c r="FYB35" s="378"/>
      <c r="FYC35" s="378"/>
      <c r="FYD35" s="378"/>
      <c r="FYE35" s="378"/>
      <c r="FYF35" s="378"/>
      <c r="FYG35" s="378"/>
      <c r="FYH35" s="378"/>
      <c r="FYI35" s="378"/>
      <c r="FYJ35" s="378"/>
      <c r="FYK35" s="378"/>
      <c r="FYL35" s="378"/>
      <c r="FYM35" s="378"/>
      <c r="FYN35" s="378"/>
      <c r="FYO35" s="378"/>
      <c r="FYP35" s="378"/>
      <c r="FYQ35" s="378"/>
      <c r="FYR35" s="378"/>
      <c r="FYS35" s="378"/>
      <c r="FYT35" s="378"/>
      <c r="FYU35" s="378"/>
      <c r="FYV35" s="378"/>
      <c r="FYW35" s="378"/>
      <c r="FYX35" s="378"/>
      <c r="FYY35" s="378"/>
      <c r="FYZ35" s="378"/>
      <c r="FZA35" s="378"/>
      <c r="FZB35" s="378"/>
      <c r="FZC35" s="378"/>
      <c r="FZD35" s="378"/>
      <c r="FZE35" s="378"/>
      <c r="FZF35" s="378"/>
      <c r="FZG35" s="378"/>
      <c r="FZH35" s="378"/>
      <c r="FZI35" s="378"/>
      <c r="FZJ35" s="378"/>
      <c r="FZK35" s="378"/>
      <c r="FZL35" s="378"/>
      <c r="FZM35" s="378"/>
      <c r="FZN35" s="378"/>
      <c r="FZO35" s="378"/>
      <c r="FZP35" s="378"/>
      <c r="FZQ35" s="378"/>
      <c r="FZR35" s="378"/>
      <c r="FZS35" s="378"/>
      <c r="FZT35" s="378"/>
      <c r="FZU35" s="378"/>
      <c r="FZV35" s="378"/>
      <c r="FZW35" s="378"/>
      <c r="FZX35" s="378"/>
      <c r="FZY35" s="378"/>
      <c r="FZZ35" s="378"/>
      <c r="GAA35" s="378"/>
      <c r="GAB35" s="378"/>
      <c r="GAC35" s="378"/>
      <c r="GAD35" s="378"/>
      <c r="GAE35" s="378"/>
      <c r="GAF35" s="378"/>
      <c r="GAG35" s="378"/>
      <c r="GAH35" s="378"/>
      <c r="GAI35" s="378"/>
      <c r="GAJ35" s="378"/>
      <c r="GAK35" s="378"/>
      <c r="GAL35" s="378"/>
      <c r="GAM35" s="378"/>
      <c r="GAN35" s="378"/>
      <c r="GAO35" s="378"/>
      <c r="GAP35" s="378"/>
      <c r="GAQ35" s="378"/>
      <c r="GAR35" s="378"/>
      <c r="GAS35" s="378"/>
      <c r="GAT35" s="378"/>
      <c r="GAU35" s="378"/>
      <c r="GAV35" s="378"/>
      <c r="GAW35" s="378"/>
      <c r="GAX35" s="378"/>
      <c r="GAY35" s="378"/>
      <c r="GAZ35" s="378"/>
      <c r="GBA35" s="378"/>
      <c r="GBB35" s="378"/>
      <c r="GBC35" s="378"/>
      <c r="GBD35" s="378"/>
      <c r="GBE35" s="378"/>
      <c r="GBF35" s="378"/>
      <c r="GBG35" s="378"/>
      <c r="GBH35" s="378"/>
      <c r="GBI35" s="378"/>
      <c r="GBJ35" s="378"/>
      <c r="GBK35" s="378"/>
      <c r="GBL35" s="378"/>
      <c r="GBM35" s="378"/>
      <c r="GBN35" s="378"/>
      <c r="GBO35" s="378"/>
      <c r="GBP35" s="378"/>
      <c r="GBQ35" s="378"/>
      <c r="GBR35" s="378"/>
      <c r="GBS35" s="378"/>
      <c r="GBT35" s="378"/>
      <c r="GBU35" s="378"/>
      <c r="GBV35" s="378"/>
      <c r="GBW35" s="378"/>
      <c r="GBX35" s="378"/>
      <c r="GBY35" s="378"/>
      <c r="GBZ35" s="378"/>
      <c r="GCA35" s="378"/>
      <c r="GCB35" s="378"/>
      <c r="GCC35" s="378"/>
      <c r="GCD35" s="378"/>
      <c r="GCE35" s="378"/>
      <c r="GCF35" s="378"/>
      <c r="GCG35" s="378"/>
      <c r="GCH35" s="378"/>
      <c r="GCI35" s="378"/>
      <c r="GCJ35" s="378"/>
      <c r="GCK35" s="378"/>
      <c r="GCL35" s="378"/>
      <c r="GCM35" s="378"/>
      <c r="GCN35" s="378"/>
      <c r="GCO35" s="378"/>
      <c r="GCP35" s="378"/>
      <c r="GCQ35" s="378"/>
      <c r="GCR35" s="378"/>
      <c r="GCS35" s="378"/>
      <c r="GCT35" s="378"/>
      <c r="GCU35" s="378"/>
      <c r="GCV35" s="378"/>
      <c r="GCW35" s="378"/>
      <c r="GCX35" s="378"/>
      <c r="GCY35" s="378"/>
      <c r="GCZ35" s="378"/>
      <c r="GDA35" s="378"/>
      <c r="GDB35" s="378"/>
      <c r="GDC35" s="378"/>
      <c r="GDD35" s="378"/>
      <c r="GDE35" s="378"/>
      <c r="GDF35" s="378"/>
      <c r="GDG35" s="378"/>
      <c r="GDH35" s="378"/>
      <c r="GDI35" s="378"/>
      <c r="GDJ35" s="378"/>
      <c r="GDK35" s="378"/>
      <c r="GDL35" s="378"/>
      <c r="GDM35" s="378"/>
      <c r="GDN35" s="378"/>
      <c r="GDO35" s="378"/>
      <c r="GDP35" s="378"/>
      <c r="GDQ35" s="378"/>
      <c r="GDR35" s="378"/>
      <c r="GDS35" s="378"/>
      <c r="GDT35" s="378"/>
      <c r="GDU35" s="378"/>
      <c r="GDV35" s="378"/>
      <c r="GDW35" s="378"/>
      <c r="GDX35" s="378"/>
      <c r="GDY35" s="378"/>
      <c r="GDZ35" s="378"/>
      <c r="GEA35" s="378"/>
      <c r="GEB35" s="378"/>
      <c r="GEC35" s="378"/>
      <c r="GED35" s="378"/>
      <c r="GEE35" s="378"/>
      <c r="GEF35" s="378"/>
      <c r="GEG35" s="378"/>
      <c r="GEH35" s="378"/>
      <c r="GEI35" s="378"/>
      <c r="GEJ35" s="378"/>
      <c r="GEK35" s="378"/>
      <c r="GEL35" s="378"/>
      <c r="GEM35" s="378"/>
      <c r="GEN35" s="378"/>
      <c r="GEO35" s="378"/>
      <c r="GEP35" s="378"/>
      <c r="GEQ35" s="378"/>
      <c r="GER35" s="378"/>
      <c r="GES35" s="378"/>
      <c r="GET35" s="378"/>
      <c r="GEU35" s="378"/>
      <c r="GEV35" s="378"/>
      <c r="GEW35" s="378"/>
      <c r="GEX35" s="378"/>
      <c r="GEY35" s="378"/>
      <c r="GEZ35" s="378"/>
      <c r="GFA35" s="378"/>
      <c r="GFB35" s="378"/>
      <c r="GFC35" s="378"/>
      <c r="GFD35" s="378"/>
      <c r="GFE35" s="378"/>
      <c r="GFF35" s="378"/>
      <c r="GFG35" s="378"/>
      <c r="GFH35" s="378"/>
      <c r="GFI35" s="378"/>
      <c r="GFJ35" s="378"/>
      <c r="GFK35" s="378"/>
      <c r="GFL35" s="378"/>
      <c r="GFM35" s="378"/>
      <c r="GFN35" s="378"/>
      <c r="GFO35" s="378"/>
      <c r="GFP35" s="378"/>
      <c r="GFQ35" s="378"/>
      <c r="GFR35" s="378"/>
      <c r="GFS35" s="378"/>
      <c r="GFT35" s="378"/>
      <c r="GFU35" s="378"/>
      <c r="GFV35" s="378"/>
      <c r="GFW35" s="378"/>
      <c r="GFX35" s="378"/>
      <c r="GFY35" s="378"/>
      <c r="GFZ35" s="378"/>
      <c r="GGA35" s="378"/>
      <c r="GGB35" s="378"/>
      <c r="GGC35" s="378"/>
      <c r="GGD35" s="378"/>
      <c r="GGE35" s="378"/>
      <c r="GGF35" s="378"/>
      <c r="GGG35" s="378"/>
      <c r="GGH35" s="378"/>
      <c r="GGI35" s="378"/>
      <c r="GGJ35" s="378"/>
      <c r="GGK35" s="378"/>
      <c r="GGL35" s="378"/>
      <c r="GGM35" s="378"/>
      <c r="GGN35" s="378"/>
      <c r="GGO35" s="378"/>
      <c r="GGP35" s="378"/>
      <c r="GGQ35" s="378"/>
      <c r="GGR35" s="378"/>
      <c r="GGS35" s="378"/>
      <c r="GGT35" s="378"/>
      <c r="GGU35" s="378"/>
      <c r="GGV35" s="378"/>
      <c r="GGW35" s="378"/>
      <c r="GGX35" s="378"/>
      <c r="GGY35" s="378"/>
      <c r="GGZ35" s="378"/>
      <c r="GHA35" s="378"/>
      <c r="GHB35" s="378"/>
      <c r="GHC35" s="378"/>
      <c r="GHD35" s="378"/>
      <c r="GHE35" s="378"/>
      <c r="GHF35" s="378"/>
      <c r="GHG35" s="378"/>
      <c r="GHH35" s="378"/>
      <c r="GHI35" s="378"/>
      <c r="GHJ35" s="378"/>
      <c r="GHK35" s="378"/>
      <c r="GHL35" s="378"/>
      <c r="GHM35" s="378"/>
      <c r="GHN35" s="378"/>
      <c r="GHO35" s="378"/>
      <c r="GHP35" s="378"/>
      <c r="GHQ35" s="378"/>
      <c r="GHR35" s="378"/>
      <c r="GHS35" s="378"/>
      <c r="GHT35" s="378"/>
      <c r="GHU35" s="378"/>
      <c r="GHV35" s="378"/>
      <c r="GHW35" s="378"/>
      <c r="GHX35" s="378"/>
      <c r="GHY35" s="378"/>
      <c r="GHZ35" s="378"/>
      <c r="GIA35" s="378"/>
      <c r="GIB35" s="378"/>
      <c r="GIC35" s="378"/>
      <c r="GID35" s="378"/>
      <c r="GIE35" s="378"/>
      <c r="GIF35" s="378"/>
      <c r="GIG35" s="378"/>
      <c r="GIH35" s="378"/>
      <c r="GII35" s="378"/>
      <c r="GIJ35" s="378"/>
      <c r="GIK35" s="378"/>
      <c r="GIL35" s="378"/>
      <c r="GIM35" s="378"/>
      <c r="GIN35" s="378"/>
      <c r="GIO35" s="378"/>
      <c r="GIP35" s="378"/>
      <c r="GIQ35" s="378"/>
      <c r="GIR35" s="378"/>
      <c r="GIS35" s="378"/>
      <c r="GIT35" s="378"/>
      <c r="GIU35" s="378"/>
      <c r="GIV35" s="378"/>
      <c r="GIW35" s="378"/>
      <c r="GIX35" s="378"/>
      <c r="GIY35" s="378"/>
      <c r="GIZ35" s="378"/>
      <c r="GJA35" s="378"/>
      <c r="GJB35" s="378"/>
      <c r="GJC35" s="378"/>
      <c r="GJD35" s="378"/>
      <c r="GJE35" s="378"/>
      <c r="GJF35" s="378"/>
      <c r="GJG35" s="378"/>
      <c r="GJH35" s="378"/>
      <c r="GJI35" s="378"/>
      <c r="GJJ35" s="378"/>
      <c r="GJK35" s="378"/>
      <c r="GJL35" s="378"/>
      <c r="GJM35" s="378"/>
      <c r="GJN35" s="378"/>
      <c r="GJO35" s="378"/>
      <c r="GJP35" s="378"/>
      <c r="GJQ35" s="378"/>
      <c r="GJR35" s="378"/>
      <c r="GJS35" s="378"/>
      <c r="GJT35" s="378"/>
      <c r="GJU35" s="378"/>
      <c r="GJV35" s="378"/>
      <c r="GJW35" s="378"/>
      <c r="GJX35" s="378"/>
      <c r="GJY35" s="378"/>
      <c r="GJZ35" s="378"/>
      <c r="GKA35" s="378"/>
      <c r="GKB35" s="378"/>
      <c r="GKC35" s="378"/>
      <c r="GKD35" s="378"/>
      <c r="GKE35" s="378"/>
      <c r="GKF35" s="378"/>
      <c r="GKG35" s="378"/>
      <c r="GKH35" s="378"/>
      <c r="GKI35" s="378"/>
      <c r="GKJ35" s="378"/>
      <c r="GKK35" s="378"/>
      <c r="GKL35" s="378"/>
      <c r="GKM35" s="378"/>
      <c r="GKN35" s="378"/>
      <c r="GKO35" s="378"/>
      <c r="GKP35" s="378"/>
      <c r="GKQ35" s="378"/>
      <c r="GKR35" s="378"/>
      <c r="GKS35" s="378"/>
      <c r="GKT35" s="378"/>
      <c r="GKU35" s="378"/>
      <c r="GKV35" s="378"/>
      <c r="GKW35" s="378"/>
      <c r="GKX35" s="378"/>
      <c r="GKY35" s="378"/>
      <c r="GKZ35" s="378"/>
      <c r="GLA35" s="378"/>
      <c r="GLB35" s="378"/>
      <c r="GLC35" s="378"/>
      <c r="GLD35" s="378"/>
      <c r="GLE35" s="378"/>
      <c r="GLF35" s="378"/>
      <c r="GLG35" s="378"/>
      <c r="GLH35" s="378"/>
      <c r="GLI35" s="378"/>
      <c r="GLJ35" s="378"/>
      <c r="GLK35" s="378"/>
      <c r="GLL35" s="378"/>
      <c r="GLM35" s="378"/>
      <c r="GLN35" s="378"/>
      <c r="GLO35" s="378"/>
      <c r="GLP35" s="378"/>
      <c r="GLQ35" s="378"/>
      <c r="GLR35" s="378"/>
      <c r="GLS35" s="378"/>
      <c r="GLT35" s="378"/>
      <c r="GLU35" s="378"/>
      <c r="GLV35" s="378"/>
      <c r="GLW35" s="378"/>
      <c r="GLX35" s="378"/>
      <c r="GLY35" s="378"/>
      <c r="GLZ35" s="378"/>
      <c r="GMA35" s="378"/>
      <c r="GMB35" s="378"/>
      <c r="GMC35" s="378"/>
      <c r="GMD35" s="378"/>
      <c r="GME35" s="378"/>
      <c r="GMF35" s="378"/>
      <c r="GMG35" s="378"/>
      <c r="GMH35" s="378"/>
      <c r="GMI35" s="378"/>
      <c r="GMJ35" s="378"/>
      <c r="GMK35" s="378"/>
      <c r="GML35" s="378"/>
      <c r="GMM35" s="378"/>
      <c r="GMN35" s="378"/>
      <c r="GMO35" s="378"/>
      <c r="GMP35" s="378"/>
      <c r="GMQ35" s="378"/>
      <c r="GMR35" s="378"/>
      <c r="GMS35" s="378"/>
      <c r="GMT35" s="378"/>
      <c r="GMU35" s="378"/>
      <c r="GMV35" s="378"/>
      <c r="GMW35" s="378"/>
      <c r="GMX35" s="378"/>
      <c r="GMY35" s="378"/>
      <c r="GMZ35" s="378"/>
      <c r="GNA35" s="378"/>
      <c r="GNB35" s="378"/>
      <c r="GNC35" s="378"/>
      <c r="GND35" s="378"/>
      <c r="GNE35" s="378"/>
      <c r="GNF35" s="378"/>
      <c r="GNG35" s="378"/>
      <c r="GNH35" s="378"/>
      <c r="GNI35" s="378"/>
      <c r="GNJ35" s="378"/>
      <c r="GNK35" s="378"/>
      <c r="GNL35" s="378"/>
      <c r="GNM35" s="378"/>
      <c r="GNN35" s="378"/>
      <c r="GNO35" s="378"/>
      <c r="GNP35" s="378"/>
      <c r="GNQ35" s="378"/>
      <c r="GNR35" s="378"/>
      <c r="GNS35" s="378"/>
      <c r="GNT35" s="378"/>
      <c r="GNU35" s="378"/>
      <c r="GNV35" s="378"/>
      <c r="GNW35" s="378"/>
      <c r="GNX35" s="378"/>
      <c r="GNY35" s="378"/>
      <c r="GNZ35" s="378"/>
      <c r="GOA35" s="378"/>
      <c r="GOB35" s="378"/>
      <c r="GOC35" s="378"/>
      <c r="GOD35" s="378"/>
      <c r="GOE35" s="378"/>
      <c r="GOF35" s="378"/>
      <c r="GOG35" s="378"/>
      <c r="GOH35" s="378"/>
      <c r="GOI35" s="378"/>
      <c r="GOJ35" s="378"/>
      <c r="GOK35" s="378"/>
      <c r="GOL35" s="378"/>
      <c r="GOM35" s="378"/>
      <c r="GON35" s="378"/>
      <c r="GOO35" s="378"/>
      <c r="GOP35" s="378"/>
      <c r="GOQ35" s="378"/>
      <c r="GOR35" s="378"/>
      <c r="GOS35" s="378"/>
      <c r="GOT35" s="378"/>
      <c r="GOU35" s="378"/>
      <c r="GOV35" s="378"/>
      <c r="GOW35" s="378"/>
      <c r="GOX35" s="378"/>
      <c r="GOY35" s="378"/>
      <c r="GOZ35" s="378"/>
      <c r="GPA35" s="378"/>
      <c r="GPB35" s="378"/>
      <c r="GPC35" s="378"/>
      <c r="GPD35" s="378"/>
      <c r="GPE35" s="378"/>
      <c r="GPF35" s="378"/>
      <c r="GPG35" s="378"/>
      <c r="GPH35" s="378"/>
      <c r="GPI35" s="378"/>
      <c r="GPJ35" s="378"/>
      <c r="GPK35" s="378"/>
      <c r="GPL35" s="378"/>
      <c r="GPM35" s="378"/>
      <c r="GPN35" s="378"/>
      <c r="GPO35" s="378"/>
      <c r="GPP35" s="378"/>
      <c r="GPQ35" s="378"/>
      <c r="GPR35" s="378"/>
      <c r="GPS35" s="378"/>
      <c r="GPT35" s="378"/>
      <c r="GPU35" s="378"/>
      <c r="GPV35" s="378"/>
      <c r="GPW35" s="378"/>
      <c r="GPX35" s="378"/>
      <c r="GPY35" s="378"/>
      <c r="GPZ35" s="378"/>
      <c r="GQA35" s="378"/>
      <c r="GQB35" s="378"/>
      <c r="GQC35" s="378"/>
      <c r="GQD35" s="378"/>
      <c r="GQE35" s="378"/>
      <c r="GQF35" s="378"/>
      <c r="GQG35" s="378"/>
      <c r="GQH35" s="378"/>
      <c r="GQI35" s="378"/>
      <c r="GQJ35" s="378"/>
      <c r="GQK35" s="378"/>
      <c r="GQL35" s="378"/>
      <c r="GQM35" s="378"/>
      <c r="GQN35" s="378"/>
      <c r="GQO35" s="378"/>
      <c r="GQP35" s="378"/>
      <c r="GQQ35" s="378"/>
      <c r="GQR35" s="378"/>
      <c r="GQS35" s="378"/>
      <c r="GQT35" s="378"/>
      <c r="GQU35" s="378"/>
      <c r="GQV35" s="378"/>
      <c r="GQW35" s="378"/>
      <c r="GQX35" s="378"/>
      <c r="GQY35" s="378"/>
      <c r="GQZ35" s="378"/>
      <c r="GRA35" s="378"/>
      <c r="GRB35" s="378"/>
      <c r="GRC35" s="378"/>
      <c r="GRD35" s="378"/>
      <c r="GRE35" s="378"/>
      <c r="GRF35" s="378"/>
      <c r="GRG35" s="378"/>
      <c r="GRH35" s="378"/>
      <c r="GRI35" s="378"/>
      <c r="GRJ35" s="378"/>
      <c r="GRK35" s="378"/>
      <c r="GRL35" s="378"/>
      <c r="GRM35" s="378"/>
      <c r="GRN35" s="378"/>
      <c r="GRO35" s="378"/>
      <c r="GRP35" s="378"/>
      <c r="GRQ35" s="378"/>
      <c r="GRR35" s="378"/>
      <c r="GRS35" s="378"/>
      <c r="GRT35" s="378"/>
      <c r="GRU35" s="378"/>
      <c r="GRV35" s="378"/>
      <c r="GRW35" s="378"/>
      <c r="GRX35" s="378"/>
      <c r="GRY35" s="378"/>
      <c r="GRZ35" s="378"/>
      <c r="GSA35" s="378"/>
      <c r="GSB35" s="378"/>
      <c r="GSC35" s="378"/>
      <c r="GSD35" s="378"/>
      <c r="GSE35" s="378"/>
      <c r="GSF35" s="378"/>
      <c r="GSG35" s="378"/>
      <c r="GSH35" s="378"/>
      <c r="GSI35" s="378"/>
      <c r="GSJ35" s="378"/>
      <c r="GSK35" s="378"/>
      <c r="GSL35" s="378"/>
      <c r="GSM35" s="378"/>
      <c r="GSN35" s="378"/>
      <c r="GSO35" s="378"/>
      <c r="GSP35" s="378"/>
      <c r="GSQ35" s="378"/>
      <c r="GSR35" s="378"/>
      <c r="GSS35" s="378"/>
      <c r="GST35" s="378"/>
      <c r="GSU35" s="378"/>
      <c r="GSV35" s="378"/>
      <c r="GSW35" s="378"/>
      <c r="GSX35" s="378"/>
      <c r="GSY35" s="378"/>
      <c r="GSZ35" s="378"/>
      <c r="GTA35" s="378"/>
      <c r="GTB35" s="378"/>
      <c r="GTC35" s="378"/>
      <c r="GTD35" s="378"/>
      <c r="GTE35" s="378"/>
      <c r="GTF35" s="378"/>
      <c r="GTG35" s="378"/>
      <c r="GTH35" s="378"/>
      <c r="GTI35" s="378"/>
      <c r="GTJ35" s="378"/>
      <c r="GTK35" s="378"/>
      <c r="GTL35" s="378"/>
      <c r="GTM35" s="378"/>
      <c r="GTN35" s="378"/>
      <c r="GTO35" s="378"/>
      <c r="GTP35" s="378"/>
      <c r="GTQ35" s="378"/>
      <c r="GTR35" s="378"/>
      <c r="GTS35" s="378"/>
      <c r="GTT35" s="378"/>
      <c r="GTU35" s="378"/>
      <c r="GTV35" s="378"/>
      <c r="GTW35" s="378"/>
      <c r="GTX35" s="378"/>
      <c r="GTY35" s="378"/>
      <c r="GTZ35" s="378"/>
      <c r="GUA35" s="378"/>
      <c r="GUB35" s="378"/>
      <c r="GUC35" s="378"/>
      <c r="GUD35" s="378"/>
      <c r="GUE35" s="378"/>
      <c r="GUF35" s="378"/>
      <c r="GUG35" s="378"/>
      <c r="GUH35" s="378"/>
      <c r="GUI35" s="378"/>
      <c r="GUJ35" s="378"/>
      <c r="GUK35" s="378"/>
      <c r="GUL35" s="378"/>
      <c r="GUM35" s="378"/>
      <c r="GUN35" s="378"/>
      <c r="GUO35" s="378"/>
      <c r="GUP35" s="378"/>
      <c r="GUQ35" s="378"/>
      <c r="GUR35" s="378"/>
      <c r="GUS35" s="378"/>
      <c r="GUT35" s="378"/>
      <c r="GUU35" s="378"/>
      <c r="GUV35" s="378"/>
      <c r="GUW35" s="378"/>
      <c r="GUX35" s="378"/>
      <c r="GUY35" s="378"/>
      <c r="GUZ35" s="378"/>
      <c r="GVA35" s="378"/>
      <c r="GVB35" s="378"/>
      <c r="GVC35" s="378"/>
      <c r="GVD35" s="378"/>
      <c r="GVE35" s="378"/>
      <c r="GVF35" s="378"/>
      <c r="GVG35" s="378"/>
      <c r="GVH35" s="378"/>
      <c r="GVI35" s="378"/>
      <c r="GVJ35" s="378"/>
      <c r="GVK35" s="378"/>
      <c r="GVL35" s="378"/>
      <c r="GVM35" s="378"/>
      <c r="GVN35" s="378"/>
      <c r="GVO35" s="378"/>
      <c r="GVP35" s="378"/>
      <c r="GVQ35" s="378"/>
      <c r="GVR35" s="378"/>
      <c r="GVS35" s="378"/>
      <c r="GVT35" s="378"/>
      <c r="GVU35" s="378"/>
      <c r="GVV35" s="378"/>
      <c r="GVW35" s="378"/>
      <c r="GVX35" s="378"/>
      <c r="GVY35" s="378"/>
      <c r="GVZ35" s="378"/>
      <c r="GWA35" s="378"/>
      <c r="GWB35" s="378"/>
      <c r="GWC35" s="378"/>
      <c r="GWD35" s="378"/>
      <c r="GWE35" s="378"/>
      <c r="GWF35" s="378"/>
      <c r="GWG35" s="378"/>
      <c r="GWH35" s="378"/>
      <c r="GWI35" s="378"/>
      <c r="GWJ35" s="378"/>
      <c r="GWK35" s="378"/>
      <c r="GWL35" s="378"/>
      <c r="GWM35" s="378"/>
      <c r="GWN35" s="378"/>
      <c r="GWO35" s="378"/>
      <c r="GWP35" s="378"/>
      <c r="GWQ35" s="378"/>
      <c r="GWR35" s="378"/>
      <c r="GWS35" s="378"/>
      <c r="GWT35" s="378"/>
      <c r="GWU35" s="378"/>
      <c r="GWV35" s="378"/>
      <c r="GWW35" s="378"/>
      <c r="GWX35" s="378"/>
      <c r="GWY35" s="378"/>
      <c r="GWZ35" s="378"/>
      <c r="GXA35" s="378"/>
      <c r="GXB35" s="378"/>
      <c r="GXC35" s="378"/>
      <c r="GXD35" s="378"/>
      <c r="GXE35" s="378"/>
      <c r="GXF35" s="378"/>
      <c r="GXG35" s="378"/>
      <c r="GXH35" s="378"/>
      <c r="GXI35" s="378"/>
      <c r="GXJ35" s="378"/>
      <c r="GXK35" s="378"/>
      <c r="GXL35" s="378"/>
      <c r="GXM35" s="378"/>
      <c r="GXN35" s="378"/>
      <c r="GXO35" s="378"/>
      <c r="GXP35" s="378"/>
      <c r="GXQ35" s="378"/>
      <c r="GXR35" s="378"/>
      <c r="GXS35" s="378"/>
      <c r="GXT35" s="378"/>
      <c r="GXU35" s="378"/>
      <c r="GXV35" s="378"/>
      <c r="GXW35" s="378"/>
      <c r="GXX35" s="378"/>
      <c r="GXY35" s="378"/>
      <c r="GXZ35" s="378"/>
      <c r="GYA35" s="378"/>
      <c r="GYB35" s="378"/>
      <c r="GYC35" s="378"/>
      <c r="GYD35" s="378"/>
      <c r="GYE35" s="378"/>
      <c r="GYF35" s="378"/>
      <c r="GYG35" s="378"/>
      <c r="GYH35" s="378"/>
    </row>
    <row r="36" spans="1:5390" x14ac:dyDescent="0.2">
      <c r="C36" s="220"/>
      <c r="D36" s="242"/>
      <c r="E36" s="237"/>
      <c r="F36" s="106"/>
      <c r="G36" s="125"/>
      <c r="H36" s="125"/>
      <c r="I36" s="125"/>
      <c r="J36" s="125"/>
      <c r="K36" s="125"/>
      <c r="L36" s="125"/>
      <c r="M36" s="125"/>
      <c r="N36" s="125"/>
      <c r="O36" s="125"/>
      <c r="P36" s="125"/>
      <c r="Q36" s="125"/>
      <c r="R36" s="125"/>
      <c r="S36" s="125"/>
      <c r="T36" s="125"/>
      <c r="U36" s="125"/>
      <c r="V36" s="125"/>
      <c r="W36" s="125"/>
      <c r="X36" s="125"/>
      <c r="Y36" s="125"/>
      <c r="Z36" s="125"/>
      <c r="AA36" s="125"/>
      <c r="AB36" s="125"/>
      <c r="AC36" s="124"/>
      <c r="AD36" s="124"/>
      <c r="AE36" s="124"/>
      <c r="AF36" s="124"/>
      <c r="AG36" s="124"/>
      <c r="AH36" s="124"/>
      <c r="AI36" s="125"/>
      <c r="AJ36" s="125"/>
      <c r="AK36" s="125"/>
      <c r="AL36" s="124"/>
      <c r="AM36" s="124"/>
      <c r="AN36" s="124"/>
      <c r="AO36" s="124"/>
      <c r="AP36" s="124"/>
      <c r="AQ36" s="124"/>
      <c r="AR36" s="124"/>
      <c r="AS36" s="124"/>
      <c r="AT36" s="124"/>
      <c r="AU36" s="124"/>
      <c r="AV36" s="124"/>
      <c r="AW36" s="124"/>
      <c r="AX36" s="125"/>
      <c r="AY36" s="292"/>
      <c r="AZ36" s="292"/>
      <c r="BA36" s="292"/>
    </row>
    <row r="37" spans="1:5390" x14ac:dyDescent="0.2">
      <c r="B37" t="s">
        <v>961</v>
      </c>
      <c r="C37" s="220"/>
      <c r="D37" s="239">
        <f>AVERAGE(G37:K37)</f>
        <v>1.2231957590592476E-2</v>
      </c>
      <c r="E37" s="235">
        <f>AVERAGE(G37:AX37)</f>
        <v>5.8566807299781877E-3</v>
      </c>
      <c r="F37" s="315"/>
      <c r="G37" s="123">
        <v>7.3338651956774328E-3</v>
      </c>
      <c r="H37" s="123">
        <v>8.3829647742741167E-3</v>
      </c>
      <c r="I37" s="123">
        <v>3.018172758165185E-2</v>
      </c>
      <c r="J37" s="123">
        <v>1.5261230401358985E-2</v>
      </c>
      <c r="K37" s="123">
        <v>0</v>
      </c>
      <c r="L37" s="123">
        <v>0</v>
      </c>
      <c r="M37" s="123">
        <v>8.6486729583744818E-3</v>
      </c>
      <c r="N37" s="123">
        <v>0</v>
      </c>
      <c r="O37" s="123"/>
      <c r="P37" s="123">
        <v>4.034645532463587E-3</v>
      </c>
      <c r="Q37" s="123"/>
      <c r="R37" s="123">
        <v>0</v>
      </c>
      <c r="S37" s="123">
        <v>1.4837662604240505E-2</v>
      </c>
      <c r="T37" s="123">
        <v>0</v>
      </c>
      <c r="U37" s="123">
        <v>0</v>
      </c>
      <c r="V37" s="123">
        <v>0</v>
      </c>
      <c r="W37" s="123">
        <v>0</v>
      </c>
      <c r="X37" s="123">
        <v>3.3277240408260807E-2</v>
      </c>
      <c r="Y37" s="123">
        <v>0</v>
      </c>
      <c r="Z37" s="123">
        <v>0</v>
      </c>
      <c r="AA37" s="123">
        <v>0</v>
      </c>
      <c r="AB37" s="123">
        <v>1.6712365497807812E-2</v>
      </c>
      <c r="AC37" s="126">
        <v>0</v>
      </c>
      <c r="AD37" s="126">
        <v>0</v>
      </c>
      <c r="AE37" s="126">
        <v>0</v>
      </c>
      <c r="AF37" s="126">
        <v>0</v>
      </c>
      <c r="AG37" s="126">
        <v>0</v>
      </c>
      <c r="AH37" s="126">
        <v>0</v>
      </c>
      <c r="AI37" s="123">
        <v>0</v>
      </c>
      <c r="AJ37" s="123">
        <v>0</v>
      </c>
      <c r="AK37" s="123">
        <v>0</v>
      </c>
      <c r="AL37" s="126">
        <v>0</v>
      </c>
      <c r="AM37" s="126">
        <v>8.4008862246840316E-2</v>
      </c>
      <c r="AN37" s="126">
        <v>1.5166303089447443E-2</v>
      </c>
      <c r="AO37" s="126">
        <v>0</v>
      </c>
      <c r="AP37" s="126">
        <v>0</v>
      </c>
      <c r="AQ37" s="126">
        <v>0</v>
      </c>
      <c r="AR37" s="126">
        <v>0</v>
      </c>
      <c r="AS37" s="126">
        <v>0</v>
      </c>
      <c r="AT37" s="126">
        <v>0</v>
      </c>
      <c r="AU37" s="126">
        <v>0</v>
      </c>
      <c r="AV37" s="126">
        <v>0</v>
      </c>
      <c r="AW37" s="126">
        <v>8.1350503686865687E-3</v>
      </c>
      <c r="AX37" s="123">
        <v>0</v>
      </c>
      <c r="AY37" s="294"/>
      <c r="AZ37" s="294"/>
      <c r="BA37" s="294"/>
    </row>
    <row r="38" spans="1:5390" ht="13.5" thickBot="1" x14ac:dyDescent="0.25">
      <c r="C38" s="220"/>
      <c r="D38" s="242"/>
      <c r="E38" s="237"/>
      <c r="F38" s="106"/>
      <c r="G38" s="125"/>
      <c r="H38" s="125"/>
      <c r="I38" s="125"/>
      <c r="J38" s="125"/>
      <c r="K38" s="125"/>
      <c r="L38" s="125"/>
      <c r="M38" s="125"/>
      <c r="N38" s="125"/>
      <c r="O38" s="125"/>
      <c r="P38" s="125"/>
      <c r="Q38" s="125"/>
      <c r="R38" s="125"/>
      <c r="S38" s="125"/>
      <c r="T38" s="125"/>
      <c r="U38" s="125"/>
      <c r="V38" s="125"/>
      <c r="W38" s="125"/>
      <c r="X38" s="125"/>
      <c r="Y38" s="125"/>
      <c r="Z38" s="125"/>
      <c r="AA38" s="125"/>
      <c r="AB38" s="125"/>
      <c r="AC38" s="124"/>
      <c r="AD38" s="124"/>
      <c r="AE38" s="124"/>
      <c r="AF38" s="124"/>
      <c r="AG38" s="124"/>
      <c r="AH38" s="124"/>
      <c r="AI38" s="125"/>
      <c r="AJ38" s="125"/>
      <c r="AK38" s="125"/>
      <c r="AL38" s="124"/>
      <c r="AM38" s="124"/>
      <c r="AN38" s="124"/>
      <c r="AO38" s="124"/>
      <c r="AP38" s="124"/>
      <c r="AQ38" s="124"/>
      <c r="AR38" s="124"/>
      <c r="AS38" s="124"/>
      <c r="AT38" s="124"/>
      <c r="AU38" s="124"/>
      <c r="AV38" s="124"/>
      <c r="AW38" s="124"/>
      <c r="AX38" s="125"/>
      <c r="AY38" s="292"/>
      <c r="AZ38" s="292"/>
      <c r="BA38" s="292"/>
    </row>
    <row r="39" spans="1:5390" s="127" customFormat="1" ht="13.5" thickBot="1" x14ac:dyDescent="0.25">
      <c r="A39" s="221"/>
      <c r="B39" s="276" t="s">
        <v>962</v>
      </c>
      <c r="C39" s="289"/>
      <c r="D39" s="243">
        <f>AVERAGE(G39:K39)</f>
        <v>155060528.72135177</v>
      </c>
      <c r="E39" s="238">
        <f>AVERAGE(G39:AX39)</f>
        <v>44122368.014776267</v>
      </c>
      <c r="F39" s="316"/>
      <c r="G39" s="129">
        <v>17761141.875990119</v>
      </c>
      <c r="H39" s="129">
        <v>60488755.998085812</v>
      </c>
      <c r="I39" s="129">
        <v>281671832.68250233</v>
      </c>
      <c r="J39" s="129">
        <v>330363259.95018053</v>
      </c>
      <c r="K39" s="129">
        <v>85017653.099999994</v>
      </c>
      <c r="L39" s="129">
        <v>127526231.21515302</v>
      </c>
      <c r="M39" s="129">
        <v>304392917.52865702</v>
      </c>
      <c r="N39" s="129">
        <v>100257398.47876906</v>
      </c>
      <c r="O39" s="129">
        <v>31178686.641000003</v>
      </c>
      <c r="P39" s="129">
        <v>18271440.359999999</v>
      </c>
      <c r="Q39" s="129">
        <v>16068756.717999998</v>
      </c>
      <c r="R39" s="129">
        <v>49958722.938444115</v>
      </c>
      <c r="S39" s="129">
        <v>33607525</v>
      </c>
      <c r="T39" s="129">
        <v>17092831</v>
      </c>
      <c r="U39" s="129">
        <v>4553690.2989999996</v>
      </c>
      <c r="V39" s="129">
        <v>9161310.6500000004</v>
      </c>
      <c r="W39" s="129">
        <v>6761382.8906887285</v>
      </c>
      <c r="X39" s="129">
        <v>2481070.0082999999</v>
      </c>
      <c r="Y39" s="129">
        <v>2182150.3462</v>
      </c>
      <c r="Z39" s="129">
        <v>7570315.1896320768</v>
      </c>
      <c r="AA39" s="129">
        <v>10951999.993177256</v>
      </c>
      <c r="AB39" s="129">
        <v>62100767.522568651</v>
      </c>
      <c r="AC39" s="128">
        <v>2956072.75</v>
      </c>
      <c r="AD39" s="128">
        <v>7363881.6800000016</v>
      </c>
      <c r="AE39" s="128">
        <v>5469708.5899999999</v>
      </c>
      <c r="AF39" s="128">
        <v>20146932.140000001</v>
      </c>
      <c r="AG39" s="128">
        <v>9351966.3495699521</v>
      </c>
      <c r="AH39" s="128">
        <v>39600844</v>
      </c>
      <c r="AI39" s="129">
        <v>6183854.4303006167</v>
      </c>
      <c r="AJ39" s="129">
        <v>5587628.2520216508</v>
      </c>
      <c r="AK39" s="129">
        <v>19906300</v>
      </c>
      <c r="AL39" s="128">
        <v>7075124.5122088725</v>
      </c>
      <c r="AM39" s="128">
        <v>5379458.3616000004</v>
      </c>
      <c r="AN39" s="128">
        <v>9493475.0320000015</v>
      </c>
      <c r="AO39" s="128">
        <v>6909174.3399999999</v>
      </c>
      <c r="AP39" s="128">
        <v>26200000.093400002</v>
      </c>
      <c r="AQ39" s="128">
        <v>62075851.73209402</v>
      </c>
      <c r="AR39" s="128">
        <v>42987248.2781936</v>
      </c>
      <c r="AS39" s="128">
        <v>23471754.582959387</v>
      </c>
      <c r="AT39" s="128">
        <v>11911646.740000002</v>
      </c>
      <c r="AU39" s="128">
        <v>6964095.3899999987</v>
      </c>
      <c r="AV39" s="128">
        <v>18899826.909999996</v>
      </c>
      <c r="AW39" s="128">
        <v>13028819.729458615</v>
      </c>
      <c r="AX39" s="129">
        <v>11000688.369999997</v>
      </c>
      <c r="AY39" s="295"/>
      <c r="AZ39" s="295"/>
      <c r="BA39" s="295"/>
      <c r="BB39" s="302"/>
      <c r="BC39" s="302"/>
      <c r="BD39" s="302"/>
      <c r="BE39" s="302"/>
      <c r="BF39" s="302"/>
      <c r="BG39" s="302"/>
      <c r="BH39" s="302"/>
      <c r="BI39" s="302"/>
      <c r="BJ39" s="302"/>
      <c r="BK39" s="302"/>
      <c r="BL39" s="302"/>
      <c r="BM39" s="302"/>
      <c r="BN39" s="302"/>
      <c r="BO39" s="381"/>
      <c r="BP39" s="381"/>
      <c r="BQ39" s="381"/>
      <c r="BR39" s="381"/>
      <c r="BS39" s="381"/>
      <c r="BT39" s="381"/>
      <c r="BU39" s="381"/>
      <c r="BV39" s="381"/>
      <c r="BW39" s="381"/>
      <c r="BX39" s="381"/>
      <c r="BY39" s="381"/>
      <c r="BZ39" s="381"/>
      <c r="CA39" s="381"/>
      <c r="CB39" s="381"/>
      <c r="CC39" s="381"/>
      <c r="CD39" s="381"/>
      <c r="CE39" s="381"/>
      <c r="CF39" s="381"/>
      <c r="CG39" s="381"/>
      <c r="CH39" s="381"/>
      <c r="CI39" s="381"/>
      <c r="CJ39" s="381"/>
      <c r="CK39" s="381"/>
      <c r="CL39" s="381"/>
      <c r="CM39" s="381"/>
      <c r="CN39" s="381"/>
      <c r="CO39" s="381"/>
      <c r="CP39" s="381"/>
      <c r="CQ39" s="381"/>
      <c r="CR39" s="381"/>
      <c r="CS39" s="381"/>
      <c r="CT39" s="381"/>
      <c r="CU39" s="381"/>
      <c r="CV39" s="381"/>
      <c r="CW39" s="381"/>
      <c r="CX39" s="381"/>
      <c r="CY39" s="381"/>
      <c r="CZ39" s="381"/>
      <c r="DA39" s="381"/>
      <c r="DB39" s="381"/>
      <c r="DC39" s="381"/>
      <c r="DD39" s="381"/>
      <c r="DE39" s="381"/>
      <c r="DF39" s="381"/>
      <c r="DG39" s="381"/>
      <c r="DH39" s="381"/>
      <c r="DI39" s="381"/>
      <c r="DJ39" s="381"/>
      <c r="DK39" s="381"/>
      <c r="DL39" s="381"/>
      <c r="DM39" s="381"/>
      <c r="DN39" s="381"/>
      <c r="DO39" s="381"/>
      <c r="DP39" s="381"/>
      <c r="DQ39" s="381"/>
      <c r="DR39" s="381"/>
      <c r="DS39" s="381"/>
      <c r="DT39" s="381"/>
      <c r="DU39" s="381"/>
      <c r="DV39" s="381"/>
      <c r="DW39" s="381"/>
      <c r="DX39" s="381"/>
      <c r="DY39" s="381"/>
      <c r="DZ39" s="381"/>
      <c r="EA39" s="381"/>
      <c r="EB39" s="381"/>
      <c r="EC39" s="381"/>
      <c r="ED39" s="381"/>
      <c r="EE39" s="381"/>
      <c r="EF39" s="381"/>
      <c r="EG39" s="381"/>
      <c r="EH39" s="381"/>
      <c r="EI39" s="381"/>
      <c r="EJ39" s="381"/>
      <c r="EK39" s="381"/>
      <c r="EL39" s="381"/>
      <c r="EM39" s="381"/>
      <c r="EN39" s="381"/>
      <c r="EO39" s="381"/>
      <c r="EP39" s="381"/>
      <c r="EQ39" s="381"/>
      <c r="ER39" s="381"/>
      <c r="ES39" s="381"/>
      <c r="ET39" s="381"/>
      <c r="EU39" s="381"/>
      <c r="EV39" s="381"/>
      <c r="EW39" s="381"/>
      <c r="EX39" s="381"/>
      <c r="EY39" s="381"/>
      <c r="EZ39" s="381"/>
      <c r="FA39" s="381"/>
      <c r="FB39" s="381"/>
      <c r="FC39" s="381"/>
      <c r="FD39" s="381"/>
      <c r="FE39" s="381"/>
      <c r="FF39" s="381"/>
      <c r="FG39" s="381"/>
      <c r="FH39" s="381"/>
      <c r="FI39" s="381"/>
      <c r="FJ39" s="381"/>
      <c r="FK39" s="381"/>
      <c r="FL39" s="381"/>
      <c r="FM39" s="381"/>
      <c r="FN39" s="381"/>
      <c r="FO39" s="381"/>
      <c r="FP39" s="381"/>
      <c r="FQ39" s="381"/>
      <c r="FR39" s="381"/>
      <c r="FS39" s="381"/>
      <c r="FT39" s="381"/>
      <c r="FU39" s="381"/>
      <c r="FV39" s="381"/>
      <c r="FW39" s="381"/>
      <c r="FX39" s="381"/>
      <c r="FY39" s="381"/>
      <c r="FZ39" s="381"/>
      <c r="GA39" s="381"/>
      <c r="GB39" s="381"/>
      <c r="GC39" s="381"/>
      <c r="GD39" s="381"/>
      <c r="GE39" s="381"/>
      <c r="GF39" s="381"/>
      <c r="GG39" s="381"/>
      <c r="GH39" s="381"/>
      <c r="GI39" s="381"/>
      <c r="GJ39" s="381"/>
      <c r="GK39" s="381"/>
      <c r="GL39" s="381"/>
      <c r="GM39" s="381"/>
      <c r="GN39" s="381"/>
      <c r="GO39" s="381"/>
      <c r="GP39" s="381"/>
      <c r="GQ39" s="381"/>
      <c r="GR39" s="381"/>
      <c r="GS39" s="381"/>
      <c r="GT39" s="381"/>
      <c r="GU39" s="381"/>
      <c r="GV39" s="381"/>
      <c r="GW39" s="381"/>
      <c r="GX39" s="381"/>
      <c r="GY39" s="381"/>
      <c r="GZ39" s="381"/>
      <c r="HA39" s="381"/>
      <c r="HB39" s="381"/>
      <c r="HC39" s="381"/>
      <c r="HD39" s="381"/>
      <c r="HE39" s="381"/>
      <c r="HF39" s="381"/>
      <c r="HG39" s="381"/>
      <c r="HH39" s="381"/>
      <c r="HI39" s="381"/>
      <c r="HJ39" s="381"/>
      <c r="HK39" s="381"/>
      <c r="HL39" s="381"/>
      <c r="HM39" s="381"/>
      <c r="HN39" s="381"/>
      <c r="HO39" s="381"/>
      <c r="HP39" s="381"/>
      <c r="HQ39" s="381"/>
      <c r="HR39" s="381"/>
      <c r="HS39" s="381"/>
      <c r="HT39" s="381"/>
      <c r="HU39" s="381"/>
      <c r="HV39" s="381"/>
      <c r="HW39" s="381"/>
      <c r="HX39" s="381"/>
      <c r="HY39" s="381"/>
      <c r="HZ39" s="381"/>
      <c r="IA39" s="381"/>
      <c r="IB39" s="381"/>
      <c r="IC39" s="381"/>
      <c r="ID39" s="381"/>
      <c r="IE39" s="381"/>
      <c r="IF39" s="381"/>
      <c r="IG39" s="381"/>
      <c r="IH39" s="381"/>
      <c r="II39" s="381"/>
      <c r="IJ39" s="381"/>
      <c r="IK39" s="381"/>
      <c r="IL39" s="381"/>
      <c r="IM39" s="381"/>
      <c r="IN39" s="381"/>
      <c r="IO39" s="381"/>
      <c r="IP39" s="381"/>
      <c r="IQ39" s="381"/>
      <c r="IR39" s="381"/>
      <c r="IS39" s="381"/>
      <c r="IT39" s="381"/>
      <c r="IU39" s="381"/>
      <c r="IV39" s="381"/>
      <c r="IW39" s="381"/>
      <c r="IX39" s="381"/>
      <c r="IY39" s="381"/>
      <c r="IZ39" s="381"/>
      <c r="JA39" s="381"/>
      <c r="JB39" s="381"/>
      <c r="JC39" s="381"/>
      <c r="JD39" s="381"/>
      <c r="JE39" s="381"/>
      <c r="JF39" s="381"/>
      <c r="JG39" s="381"/>
      <c r="JH39" s="381"/>
      <c r="JI39" s="381"/>
      <c r="JJ39" s="381"/>
      <c r="JK39" s="381"/>
      <c r="JL39" s="381"/>
      <c r="JM39" s="381"/>
      <c r="JN39" s="381"/>
      <c r="JO39" s="381"/>
      <c r="JP39" s="381"/>
      <c r="JQ39" s="381"/>
      <c r="JR39" s="381"/>
      <c r="JS39" s="381"/>
      <c r="JT39" s="381"/>
      <c r="JU39" s="381"/>
      <c r="JV39" s="381"/>
      <c r="JW39" s="381"/>
      <c r="JX39" s="381"/>
      <c r="JY39" s="381"/>
      <c r="JZ39" s="381"/>
      <c r="KA39" s="381"/>
      <c r="KB39" s="381"/>
      <c r="KC39" s="381"/>
      <c r="KD39" s="381"/>
      <c r="KE39" s="381"/>
      <c r="KF39" s="381"/>
      <c r="KG39" s="381"/>
      <c r="KH39" s="381"/>
      <c r="KI39" s="381"/>
      <c r="KJ39" s="381"/>
      <c r="KK39" s="381"/>
      <c r="KL39" s="381"/>
      <c r="KM39" s="381"/>
      <c r="KN39" s="381"/>
      <c r="KO39" s="381"/>
      <c r="KP39" s="381"/>
      <c r="KQ39" s="381"/>
      <c r="KR39" s="381"/>
      <c r="KS39" s="381"/>
      <c r="KT39" s="381"/>
      <c r="KU39" s="381"/>
      <c r="KV39" s="381"/>
      <c r="KW39" s="381"/>
      <c r="KX39" s="381"/>
      <c r="KY39" s="381"/>
      <c r="KZ39" s="381"/>
      <c r="LA39" s="381"/>
      <c r="LB39" s="381"/>
      <c r="LC39" s="381"/>
      <c r="LD39" s="381"/>
      <c r="LE39" s="381"/>
      <c r="LF39" s="381"/>
      <c r="LG39" s="381"/>
      <c r="LH39" s="381"/>
      <c r="LI39" s="381"/>
      <c r="LJ39" s="381"/>
      <c r="LK39" s="381"/>
      <c r="LL39" s="381"/>
      <c r="LM39" s="381"/>
      <c r="LN39" s="381"/>
      <c r="LO39" s="381"/>
      <c r="LP39" s="381"/>
      <c r="LQ39" s="381"/>
      <c r="LR39" s="381"/>
      <c r="LS39" s="381"/>
      <c r="LT39" s="381"/>
      <c r="LU39" s="381"/>
      <c r="LV39" s="381"/>
      <c r="LW39" s="381"/>
      <c r="LX39" s="381"/>
      <c r="LY39" s="381"/>
      <c r="LZ39" s="381"/>
      <c r="MA39" s="381"/>
      <c r="MB39" s="381"/>
      <c r="MC39" s="381"/>
      <c r="MD39" s="381"/>
      <c r="ME39" s="381"/>
      <c r="MF39" s="381"/>
      <c r="MG39" s="381"/>
      <c r="MH39" s="381"/>
      <c r="MI39" s="381"/>
      <c r="MJ39" s="381"/>
      <c r="MK39" s="381"/>
      <c r="ML39" s="381"/>
      <c r="MM39" s="381"/>
      <c r="MN39" s="381"/>
      <c r="MO39" s="381"/>
      <c r="MP39" s="381"/>
      <c r="MQ39" s="381"/>
      <c r="MR39" s="381"/>
      <c r="MS39" s="381"/>
      <c r="MT39" s="381"/>
      <c r="MU39" s="381"/>
      <c r="MV39" s="381"/>
      <c r="MW39" s="381"/>
      <c r="MX39" s="381"/>
      <c r="MY39" s="381"/>
      <c r="MZ39" s="381"/>
      <c r="NA39" s="381"/>
      <c r="NB39" s="381"/>
      <c r="NC39" s="381"/>
      <c r="ND39" s="381"/>
      <c r="NE39" s="381"/>
      <c r="NF39" s="381"/>
      <c r="NG39" s="381"/>
      <c r="NH39" s="381"/>
      <c r="NI39" s="381"/>
      <c r="NJ39" s="381"/>
      <c r="NK39" s="381"/>
      <c r="NL39" s="381"/>
      <c r="NM39" s="381"/>
      <c r="NN39" s="381"/>
      <c r="NO39" s="381"/>
      <c r="NP39" s="381"/>
      <c r="NQ39" s="381"/>
      <c r="NR39" s="381"/>
      <c r="NS39" s="381"/>
      <c r="NT39" s="381"/>
      <c r="NU39" s="381"/>
      <c r="NV39" s="381"/>
      <c r="NW39" s="381"/>
      <c r="NX39" s="381"/>
      <c r="NY39" s="381"/>
      <c r="NZ39" s="381"/>
      <c r="OA39" s="381"/>
      <c r="OB39" s="381"/>
      <c r="OC39" s="381"/>
      <c r="OD39" s="381"/>
      <c r="OE39" s="381"/>
      <c r="OF39" s="381"/>
      <c r="OG39" s="381"/>
      <c r="OH39" s="381"/>
      <c r="OI39" s="381"/>
      <c r="OJ39" s="381"/>
      <c r="OK39" s="381"/>
      <c r="OL39" s="381"/>
      <c r="OM39" s="381"/>
      <c r="ON39" s="381"/>
      <c r="OO39" s="381"/>
      <c r="OP39" s="381"/>
      <c r="OQ39" s="381"/>
      <c r="OR39" s="381"/>
      <c r="OS39" s="381"/>
      <c r="OT39" s="381"/>
      <c r="OU39" s="381"/>
      <c r="OV39" s="381"/>
      <c r="OW39" s="381"/>
      <c r="OX39" s="381"/>
      <c r="OY39" s="381"/>
      <c r="OZ39" s="381"/>
      <c r="PA39" s="381"/>
      <c r="PB39" s="381"/>
      <c r="PC39" s="381"/>
      <c r="PD39" s="381"/>
      <c r="PE39" s="381"/>
      <c r="PF39" s="381"/>
      <c r="PG39" s="381"/>
      <c r="PH39" s="381"/>
      <c r="PI39" s="381"/>
      <c r="PJ39" s="381"/>
      <c r="PK39" s="381"/>
      <c r="PL39" s="381"/>
      <c r="PM39" s="381"/>
      <c r="PN39" s="381"/>
      <c r="PO39" s="381"/>
      <c r="PP39" s="381"/>
      <c r="PQ39" s="381"/>
      <c r="PR39" s="381"/>
      <c r="PS39" s="381"/>
      <c r="PT39" s="381"/>
      <c r="PU39" s="381"/>
      <c r="PV39" s="381"/>
      <c r="PW39" s="381"/>
      <c r="PX39" s="381"/>
      <c r="PY39" s="381"/>
      <c r="PZ39" s="381"/>
      <c r="QA39" s="381"/>
      <c r="QB39" s="381"/>
      <c r="QC39" s="381"/>
      <c r="QD39" s="381"/>
      <c r="QE39" s="381"/>
      <c r="QF39" s="381"/>
      <c r="QG39" s="381"/>
      <c r="QH39" s="381"/>
      <c r="QI39" s="381"/>
      <c r="QJ39" s="381"/>
      <c r="QK39" s="381"/>
      <c r="QL39" s="381"/>
      <c r="QM39" s="381"/>
      <c r="QN39" s="381"/>
      <c r="QO39" s="381"/>
      <c r="QP39" s="381"/>
      <c r="QQ39" s="381"/>
      <c r="QR39" s="381"/>
      <c r="QS39" s="381"/>
      <c r="QT39" s="381"/>
      <c r="QU39" s="381"/>
      <c r="QV39" s="381"/>
      <c r="QW39" s="381"/>
      <c r="QX39" s="381"/>
      <c r="QY39" s="381"/>
      <c r="QZ39" s="381"/>
      <c r="RA39" s="381"/>
      <c r="RB39" s="381"/>
      <c r="RC39" s="381"/>
      <c r="RD39" s="381"/>
      <c r="RE39" s="381"/>
      <c r="RF39" s="381"/>
      <c r="RG39" s="381"/>
      <c r="RH39" s="381"/>
      <c r="RI39" s="381"/>
      <c r="RJ39" s="381"/>
      <c r="RK39" s="381"/>
      <c r="RL39" s="381"/>
      <c r="RM39" s="381"/>
      <c r="RN39" s="381"/>
      <c r="RO39" s="381"/>
      <c r="RP39" s="381"/>
      <c r="RQ39" s="381"/>
      <c r="RR39" s="381"/>
      <c r="RS39" s="381"/>
      <c r="RT39" s="381"/>
      <c r="RU39" s="381"/>
      <c r="RV39" s="381"/>
      <c r="RW39" s="381"/>
      <c r="RX39" s="381"/>
      <c r="RY39" s="381"/>
      <c r="RZ39" s="381"/>
      <c r="SA39" s="381"/>
      <c r="SB39" s="381"/>
      <c r="SC39" s="381"/>
      <c r="SD39" s="381"/>
      <c r="SE39" s="381"/>
      <c r="SF39" s="381"/>
      <c r="SG39" s="381"/>
      <c r="SH39" s="381"/>
      <c r="SI39" s="381"/>
      <c r="SJ39" s="381"/>
      <c r="SK39" s="381"/>
      <c r="SL39" s="381"/>
      <c r="SM39" s="381"/>
      <c r="SN39" s="381"/>
      <c r="SO39" s="381"/>
      <c r="SP39" s="381"/>
      <c r="SQ39" s="381"/>
      <c r="SR39" s="381"/>
      <c r="SS39" s="381"/>
      <c r="ST39" s="381"/>
      <c r="SU39" s="381"/>
      <c r="SV39" s="381"/>
      <c r="SW39" s="381"/>
      <c r="SX39" s="381"/>
      <c r="SY39" s="381"/>
      <c r="SZ39" s="381"/>
      <c r="TA39" s="381"/>
      <c r="TB39" s="381"/>
      <c r="TC39" s="381"/>
      <c r="TD39" s="381"/>
      <c r="TE39" s="381"/>
      <c r="TF39" s="381"/>
      <c r="TG39" s="381"/>
      <c r="TH39" s="381"/>
      <c r="TI39" s="381"/>
      <c r="TJ39" s="381"/>
      <c r="TK39" s="381"/>
      <c r="TL39" s="381"/>
      <c r="TM39" s="381"/>
      <c r="TN39" s="381"/>
      <c r="TO39" s="381"/>
      <c r="TP39" s="381"/>
      <c r="TQ39" s="381"/>
      <c r="TR39" s="381"/>
      <c r="TS39" s="381"/>
      <c r="TT39" s="381"/>
      <c r="TU39" s="381"/>
      <c r="TV39" s="381"/>
      <c r="TW39" s="381"/>
      <c r="TX39" s="381"/>
      <c r="TY39" s="381"/>
      <c r="TZ39" s="381"/>
      <c r="UA39" s="381"/>
      <c r="UB39" s="381"/>
      <c r="UC39" s="381"/>
      <c r="UD39" s="381"/>
      <c r="UE39" s="381"/>
      <c r="UF39" s="381"/>
      <c r="UG39" s="381"/>
      <c r="UH39" s="381"/>
      <c r="UI39" s="381"/>
      <c r="UJ39" s="381"/>
      <c r="UK39" s="381"/>
      <c r="UL39" s="381"/>
      <c r="UM39" s="381"/>
      <c r="UN39" s="381"/>
      <c r="UO39" s="381"/>
      <c r="UP39" s="381"/>
      <c r="UQ39" s="381"/>
      <c r="UR39" s="381"/>
      <c r="US39" s="381"/>
      <c r="UT39" s="381"/>
      <c r="UU39" s="381"/>
      <c r="UV39" s="381"/>
      <c r="UW39" s="381"/>
      <c r="UX39" s="381"/>
      <c r="UY39" s="381"/>
      <c r="UZ39" s="381"/>
      <c r="VA39" s="381"/>
      <c r="VB39" s="381"/>
      <c r="VC39" s="381"/>
      <c r="VD39" s="381"/>
      <c r="VE39" s="381"/>
      <c r="VF39" s="381"/>
      <c r="VG39" s="381"/>
      <c r="VH39" s="381"/>
      <c r="VI39" s="381"/>
      <c r="VJ39" s="381"/>
      <c r="VK39" s="381"/>
      <c r="VL39" s="381"/>
      <c r="VM39" s="381"/>
      <c r="VN39" s="381"/>
      <c r="VO39" s="381"/>
      <c r="VP39" s="381"/>
      <c r="VQ39" s="381"/>
      <c r="VR39" s="381"/>
      <c r="VS39" s="381"/>
      <c r="VT39" s="381"/>
      <c r="VU39" s="381"/>
      <c r="VV39" s="381"/>
      <c r="VW39" s="381"/>
      <c r="VX39" s="381"/>
      <c r="VY39" s="381"/>
      <c r="VZ39" s="381"/>
      <c r="WA39" s="381"/>
      <c r="WB39" s="381"/>
      <c r="WC39" s="381"/>
      <c r="WD39" s="381"/>
      <c r="WE39" s="381"/>
      <c r="WF39" s="381"/>
      <c r="WG39" s="381"/>
      <c r="WH39" s="381"/>
      <c r="WI39" s="381"/>
      <c r="WJ39" s="381"/>
      <c r="WK39" s="381"/>
      <c r="WL39" s="381"/>
      <c r="WM39" s="381"/>
      <c r="WN39" s="381"/>
      <c r="WO39" s="381"/>
      <c r="WP39" s="381"/>
      <c r="WQ39" s="381"/>
      <c r="WR39" s="381"/>
      <c r="WS39" s="381"/>
      <c r="WT39" s="381"/>
      <c r="WU39" s="381"/>
      <c r="WV39" s="381"/>
      <c r="WW39" s="381"/>
      <c r="WX39" s="381"/>
      <c r="WY39" s="381"/>
      <c r="WZ39" s="381"/>
      <c r="XA39" s="381"/>
      <c r="XB39" s="381"/>
      <c r="XC39" s="381"/>
      <c r="XD39" s="381"/>
      <c r="XE39" s="381"/>
      <c r="XF39" s="381"/>
      <c r="XG39" s="381"/>
      <c r="XH39" s="381"/>
      <c r="XI39" s="381"/>
      <c r="XJ39" s="381"/>
      <c r="XK39" s="381"/>
      <c r="XL39" s="381"/>
      <c r="XM39" s="381"/>
      <c r="XN39" s="381"/>
      <c r="XO39" s="381"/>
      <c r="XP39" s="381"/>
      <c r="XQ39" s="381"/>
      <c r="XR39" s="381"/>
      <c r="XS39" s="381"/>
      <c r="XT39" s="381"/>
      <c r="XU39" s="381"/>
      <c r="XV39" s="381"/>
      <c r="XW39" s="381"/>
      <c r="XX39" s="381"/>
      <c r="XY39" s="381"/>
      <c r="XZ39" s="381"/>
      <c r="YA39" s="381"/>
      <c r="YB39" s="381"/>
      <c r="YC39" s="381"/>
      <c r="YD39" s="381"/>
      <c r="YE39" s="381"/>
      <c r="YF39" s="381"/>
      <c r="YG39" s="381"/>
      <c r="YH39" s="381"/>
      <c r="YI39" s="381"/>
      <c r="YJ39" s="381"/>
      <c r="YK39" s="381"/>
      <c r="YL39" s="381"/>
      <c r="YM39" s="381"/>
      <c r="YN39" s="381"/>
      <c r="YO39" s="381"/>
      <c r="YP39" s="381"/>
      <c r="YQ39" s="381"/>
      <c r="YR39" s="381"/>
      <c r="YS39" s="381"/>
      <c r="YT39" s="381"/>
      <c r="YU39" s="381"/>
      <c r="YV39" s="381"/>
      <c r="YW39" s="381"/>
      <c r="YX39" s="381"/>
      <c r="YY39" s="381"/>
      <c r="YZ39" s="381"/>
      <c r="ZA39" s="381"/>
      <c r="ZB39" s="381"/>
      <c r="ZC39" s="381"/>
      <c r="ZD39" s="381"/>
      <c r="ZE39" s="381"/>
      <c r="ZF39" s="381"/>
      <c r="ZG39" s="381"/>
      <c r="ZH39" s="381"/>
      <c r="ZI39" s="381"/>
      <c r="ZJ39" s="381"/>
      <c r="ZK39" s="381"/>
      <c r="ZL39" s="381"/>
      <c r="ZM39" s="381"/>
      <c r="ZN39" s="381"/>
      <c r="ZO39" s="381"/>
      <c r="ZP39" s="381"/>
      <c r="ZQ39" s="381"/>
      <c r="ZR39" s="381"/>
      <c r="ZS39" s="381"/>
      <c r="ZT39" s="381"/>
      <c r="ZU39" s="381"/>
      <c r="ZV39" s="381"/>
      <c r="ZW39" s="381"/>
      <c r="ZX39" s="381"/>
      <c r="ZY39" s="381"/>
      <c r="ZZ39" s="381"/>
      <c r="AAA39" s="381"/>
      <c r="AAB39" s="381"/>
      <c r="AAC39" s="381"/>
      <c r="AAD39" s="381"/>
      <c r="AAE39" s="381"/>
      <c r="AAF39" s="381"/>
      <c r="AAG39" s="381"/>
      <c r="AAH39" s="381"/>
      <c r="AAI39" s="381"/>
      <c r="AAJ39" s="381"/>
      <c r="AAK39" s="381"/>
      <c r="AAL39" s="381"/>
      <c r="AAM39" s="381"/>
      <c r="AAN39" s="381"/>
      <c r="AAO39" s="381"/>
      <c r="AAP39" s="381"/>
      <c r="AAQ39" s="381"/>
      <c r="AAR39" s="381"/>
      <c r="AAS39" s="381"/>
      <c r="AAT39" s="381"/>
      <c r="AAU39" s="381"/>
      <c r="AAV39" s="381"/>
      <c r="AAW39" s="381"/>
      <c r="AAX39" s="381"/>
      <c r="AAY39" s="381"/>
      <c r="AAZ39" s="381"/>
      <c r="ABA39" s="381"/>
      <c r="ABB39" s="381"/>
      <c r="ABC39" s="381"/>
      <c r="ABD39" s="381"/>
      <c r="ABE39" s="381"/>
      <c r="ABF39" s="381"/>
      <c r="ABG39" s="381"/>
      <c r="ABH39" s="381"/>
      <c r="ABI39" s="381"/>
      <c r="ABJ39" s="381"/>
      <c r="ABK39" s="381"/>
      <c r="ABL39" s="381"/>
      <c r="ABM39" s="381"/>
      <c r="ABN39" s="381"/>
      <c r="ABO39" s="381"/>
      <c r="ABP39" s="381"/>
      <c r="ABQ39" s="381"/>
      <c r="ABR39" s="381"/>
      <c r="ABS39" s="381"/>
      <c r="ABT39" s="381"/>
      <c r="ABU39" s="381"/>
      <c r="ABV39" s="381"/>
      <c r="ABW39" s="381"/>
      <c r="ABX39" s="381"/>
      <c r="ABY39" s="381"/>
      <c r="ABZ39" s="381"/>
      <c r="ACA39" s="381"/>
      <c r="ACB39" s="381"/>
      <c r="ACC39" s="381"/>
      <c r="ACD39" s="381"/>
      <c r="ACE39" s="381"/>
      <c r="ACF39" s="381"/>
      <c r="ACG39" s="381"/>
      <c r="ACH39" s="381"/>
      <c r="ACI39" s="381"/>
      <c r="ACJ39" s="381"/>
      <c r="ACK39" s="381"/>
      <c r="ACL39" s="381"/>
      <c r="ACM39" s="381"/>
      <c r="ACN39" s="381"/>
      <c r="ACO39" s="381"/>
      <c r="ACP39" s="381"/>
      <c r="ACQ39" s="381"/>
      <c r="ACR39" s="381"/>
      <c r="ACS39" s="381"/>
      <c r="ACT39" s="381"/>
      <c r="ACU39" s="381"/>
      <c r="ACV39" s="381"/>
      <c r="ACW39" s="381"/>
      <c r="ACX39" s="381"/>
      <c r="ACY39" s="381"/>
      <c r="ACZ39" s="381"/>
      <c r="ADA39" s="381"/>
      <c r="ADB39" s="381"/>
      <c r="ADC39" s="381"/>
      <c r="ADD39" s="381"/>
      <c r="ADE39" s="381"/>
      <c r="ADF39" s="381"/>
      <c r="ADG39" s="381"/>
      <c r="ADH39" s="381"/>
      <c r="ADI39" s="381"/>
      <c r="ADJ39" s="381"/>
      <c r="ADK39" s="381"/>
      <c r="ADL39" s="381"/>
      <c r="ADM39" s="381"/>
      <c r="ADN39" s="381"/>
      <c r="ADO39" s="381"/>
      <c r="ADP39" s="381"/>
      <c r="ADQ39" s="381"/>
      <c r="ADR39" s="381"/>
      <c r="ADS39" s="381"/>
      <c r="ADT39" s="381"/>
      <c r="ADU39" s="381"/>
      <c r="ADV39" s="381"/>
      <c r="ADW39" s="381"/>
      <c r="ADX39" s="381"/>
      <c r="ADY39" s="381"/>
      <c r="ADZ39" s="381"/>
      <c r="AEA39" s="381"/>
      <c r="AEB39" s="381"/>
      <c r="AEC39" s="381"/>
      <c r="AED39" s="381"/>
      <c r="AEE39" s="381"/>
      <c r="AEF39" s="381"/>
      <c r="AEG39" s="381"/>
      <c r="AEH39" s="381"/>
      <c r="AEI39" s="381"/>
      <c r="AEJ39" s="381"/>
      <c r="AEK39" s="381"/>
      <c r="AEL39" s="381"/>
      <c r="AEM39" s="381"/>
      <c r="AEN39" s="381"/>
      <c r="AEO39" s="381"/>
      <c r="AEP39" s="381"/>
      <c r="AEQ39" s="381"/>
      <c r="AER39" s="381"/>
      <c r="AES39" s="381"/>
      <c r="AET39" s="381"/>
      <c r="AEU39" s="381"/>
      <c r="AEV39" s="381"/>
      <c r="AEW39" s="381"/>
      <c r="AEX39" s="381"/>
      <c r="AEY39" s="381"/>
      <c r="AEZ39" s="381"/>
      <c r="AFA39" s="381"/>
      <c r="AFB39" s="381"/>
      <c r="AFC39" s="381"/>
      <c r="AFD39" s="381"/>
      <c r="AFE39" s="381"/>
      <c r="AFF39" s="381"/>
      <c r="AFG39" s="381"/>
      <c r="AFH39" s="381"/>
      <c r="AFI39" s="381"/>
      <c r="AFJ39" s="381"/>
      <c r="AFK39" s="381"/>
      <c r="AFL39" s="381"/>
      <c r="AFM39" s="381"/>
      <c r="AFN39" s="381"/>
      <c r="AFO39" s="381"/>
      <c r="AFP39" s="381"/>
      <c r="AFQ39" s="381"/>
      <c r="AFR39" s="381"/>
      <c r="AFS39" s="381"/>
      <c r="AFT39" s="381"/>
      <c r="AFU39" s="381"/>
      <c r="AFV39" s="381"/>
      <c r="AFW39" s="381"/>
      <c r="AFX39" s="381"/>
      <c r="AFY39" s="381"/>
      <c r="AFZ39" s="381"/>
      <c r="AGA39" s="381"/>
      <c r="AGB39" s="381"/>
      <c r="AGC39" s="381"/>
      <c r="AGD39" s="381"/>
      <c r="AGE39" s="381"/>
      <c r="AGF39" s="381"/>
      <c r="AGG39" s="381"/>
      <c r="AGH39" s="381"/>
      <c r="AGI39" s="381"/>
      <c r="AGJ39" s="381"/>
      <c r="AGK39" s="381"/>
      <c r="AGL39" s="381"/>
      <c r="AGM39" s="381"/>
      <c r="AGN39" s="381"/>
      <c r="AGO39" s="381"/>
      <c r="AGP39" s="381"/>
      <c r="AGQ39" s="381"/>
      <c r="AGR39" s="381"/>
      <c r="AGS39" s="381"/>
      <c r="AGT39" s="381"/>
      <c r="AGU39" s="381"/>
      <c r="AGV39" s="381"/>
      <c r="AGW39" s="381"/>
      <c r="AGX39" s="381"/>
      <c r="AGY39" s="381"/>
      <c r="AGZ39" s="381"/>
      <c r="AHA39" s="381"/>
      <c r="AHB39" s="381"/>
      <c r="AHC39" s="381"/>
      <c r="AHD39" s="381"/>
      <c r="AHE39" s="381"/>
      <c r="AHF39" s="381"/>
      <c r="AHG39" s="381"/>
      <c r="AHH39" s="381"/>
      <c r="AHI39" s="381"/>
      <c r="AHJ39" s="381"/>
      <c r="AHK39" s="381"/>
      <c r="AHL39" s="381"/>
      <c r="AHM39" s="381"/>
      <c r="AHN39" s="381"/>
      <c r="AHO39" s="381"/>
      <c r="AHP39" s="381"/>
      <c r="AHQ39" s="381"/>
      <c r="AHR39" s="381"/>
      <c r="AHS39" s="381"/>
      <c r="AHT39" s="381"/>
      <c r="AHU39" s="381"/>
      <c r="AHV39" s="381"/>
      <c r="AHW39" s="381"/>
      <c r="AHX39" s="381"/>
      <c r="AHY39" s="381"/>
      <c r="AHZ39" s="381"/>
      <c r="AIA39" s="381"/>
      <c r="AIB39" s="381"/>
      <c r="AIC39" s="381"/>
      <c r="AID39" s="381"/>
      <c r="AIE39" s="381"/>
      <c r="AIF39" s="381"/>
      <c r="AIG39" s="381"/>
      <c r="AIH39" s="381"/>
      <c r="AII39" s="381"/>
      <c r="AIJ39" s="381"/>
      <c r="AIK39" s="381"/>
      <c r="AIL39" s="381"/>
      <c r="AIM39" s="381"/>
      <c r="AIN39" s="381"/>
      <c r="AIO39" s="381"/>
      <c r="AIP39" s="381"/>
      <c r="AIQ39" s="381"/>
      <c r="AIR39" s="381"/>
      <c r="AIS39" s="381"/>
      <c r="AIT39" s="381"/>
      <c r="AIU39" s="381"/>
      <c r="AIV39" s="381"/>
      <c r="AIW39" s="381"/>
      <c r="AIX39" s="381"/>
      <c r="AIY39" s="381"/>
      <c r="AIZ39" s="381"/>
      <c r="AJA39" s="381"/>
      <c r="AJB39" s="381"/>
      <c r="AJC39" s="381"/>
      <c r="AJD39" s="381"/>
      <c r="AJE39" s="381"/>
      <c r="AJF39" s="381"/>
      <c r="AJG39" s="381"/>
      <c r="AJH39" s="381"/>
      <c r="AJI39" s="381"/>
      <c r="AJJ39" s="381"/>
      <c r="AJK39" s="381"/>
      <c r="AJL39" s="381"/>
      <c r="AJM39" s="381"/>
      <c r="AJN39" s="381"/>
      <c r="AJO39" s="381"/>
      <c r="AJP39" s="381"/>
      <c r="AJQ39" s="381"/>
      <c r="AJR39" s="381"/>
      <c r="AJS39" s="381"/>
      <c r="AJT39" s="381"/>
      <c r="AJU39" s="381"/>
      <c r="AJV39" s="381"/>
      <c r="AJW39" s="381"/>
      <c r="AJX39" s="381"/>
      <c r="AJY39" s="381"/>
      <c r="AJZ39" s="381"/>
      <c r="AKA39" s="381"/>
      <c r="AKB39" s="381"/>
      <c r="AKC39" s="381"/>
      <c r="AKD39" s="381"/>
      <c r="AKE39" s="381"/>
      <c r="AKF39" s="381"/>
      <c r="AKG39" s="381"/>
      <c r="AKH39" s="381"/>
      <c r="AKI39" s="381"/>
      <c r="AKJ39" s="381"/>
      <c r="AKK39" s="381"/>
      <c r="AKL39" s="381"/>
      <c r="AKM39" s="381"/>
      <c r="AKN39" s="381"/>
      <c r="AKO39" s="381"/>
      <c r="AKP39" s="381"/>
      <c r="AKQ39" s="381"/>
      <c r="AKR39" s="381"/>
      <c r="AKS39" s="381"/>
      <c r="AKT39" s="381"/>
      <c r="AKU39" s="381"/>
      <c r="AKV39" s="381"/>
      <c r="AKW39" s="381"/>
      <c r="AKX39" s="381"/>
      <c r="AKY39" s="381"/>
      <c r="AKZ39" s="381"/>
      <c r="ALA39" s="381"/>
      <c r="ALB39" s="381"/>
      <c r="ALC39" s="381"/>
      <c r="ALD39" s="381"/>
      <c r="ALE39" s="381"/>
      <c r="ALF39" s="381"/>
      <c r="ALG39" s="381"/>
      <c r="ALH39" s="381"/>
      <c r="ALI39" s="381"/>
      <c r="ALJ39" s="381"/>
      <c r="ALK39" s="381"/>
      <c r="ALL39" s="381"/>
      <c r="ALM39" s="381"/>
      <c r="ALN39" s="381"/>
      <c r="ALO39" s="381"/>
      <c r="ALP39" s="381"/>
      <c r="ALQ39" s="381"/>
      <c r="ALR39" s="381"/>
      <c r="ALS39" s="381"/>
      <c r="ALT39" s="381"/>
      <c r="ALU39" s="381"/>
      <c r="ALV39" s="381"/>
      <c r="ALW39" s="381"/>
      <c r="ALX39" s="381"/>
      <c r="ALY39" s="381"/>
      <c r="ALZ39" s="381"/>
      <c r="AMA39" s="381"/>
      <c r="AMB39" s="381"/>
      <c r="AMC39" s="381"/>
      <c r="AMD39" s="381"/>
      <c r="AME39" s="381"/>
      <c r="AMF39" s="381"/>
      <c r="AMG39" s="381"/>
      <c r="AMH39" s="381"/>
      <c r="AMI39" s="381"/>
      <c r="AMJ39" s="381"/>
      <c r="AMK39" s="381"/>
      <c r="AML39" s="381"/>
      <c r="AMM39" s="381"/>
      <c r="AMN39" s="381"/>
      <c r="AMO39" s="381"/>
      <c r="AMP39" s="381"/>
      <c r="AMQ39" s="381"/>
      <c r="AMR39" s="381"/>
      <c r="AMS39" s="381"/>
      <c r="AMT39" s="381"/>
      <c r="AMU39" s="381"/>
      <c r="AMV39" s="381"/>
      <c r="AMW39" s="381"/>
      <c r="AMX39" s="381"/>
      <c r="AMY39" s="381"/>
      <c r="AMZ39" s="381"/>
      <c r="ANA39" s="381"/>
      <c r="ANB39" s="381"/>
      <c r="ANC39" s="381"/>
      <c r="AND39" s="381"/>
      <c r="ANE39" s="381"/>
      <c r="ANF39" s="381"/>
      <c r="ANG39" s="381"/>
      <c r="ANH39" s="381"/>
      <c r="ANI39" s="381"/>
      <c r="ANJ39" s="381"/>
      <c r="ANK39" s="381"/>
      <c r="ANL39" s="381"/>
      <c r="ANM39" s="381"/>
      <c r="ANN39" s="381"/>
      <c r="ANO39" s="381"/>
      <c r="ANP39" s="381"/>
      <c r="ANQ39" s="381"/>
      <c r="ANR39" s="381"/>
      <c r="ANS39" s="381"/>
      <c r="ANT39" s="381"/>
      <c r="ANU39" s="381"/>
      <c r="ANV39" s="381"/>
      <c r="ANW39" s="381"/>
      <c r="ANX39" s="381"/>
      <c r="ANY39" s="381"/>
      <c r="ANZ39" s="381"/>
      <c r="AOA39" s="381"/>
      <c r="AOB39" s="381"/>
      <c r="AOC39" s="381"/>
      <c r="AOD39" s="381"/>
      <c r="AOE39" s="381"/>
      <c r="AOF39" s="381"/>
      <c r="AOG39" s="381"/>
      <c r="AOH39" s="381"/>
      <c r="AOI39" s="381"/>
      <c r="AOJ39" s="381"/>
      <c r="AOK39" s="381"/>
      <c r="AOL39" s="381"/>
      <c r="AOM39" s="381"/>
      <c r="AON39" s="381"/>
      <c r="AOO39" s="381"/>
      <c r="AOP39" s="381"/>
      <c r="AOQ39" s="381"/>
      <c r="AOR39" s="381"/>
      <c r="AOS39" s="381"/>
      <c r="AOT39" s="381"/>
      <c r="AOU39" s="381"/>
      <c r="AOV39" s="381"/>
      <c r="AOW39" s="381"/>
      <c r="AOX39" s="381"/>
      <c r="AOY39" s="381"/>
      <c r="AOZ39" s="381"/>
      <c r="APA39" s="381"/>
      <c r="APB39" s="381"/>
      <c r="APC39" s="381"/>
      <c r="APD39" s="381"/>
      <c r="APE39" s="381"/>
      <c r="APF39" s="381"/>
      <c r="APG39" s="381"/>
      <c r="APH39" s="381"/>
      <c r="API39" s="381"/>
      <c r="APJ39" s="381"/>
      <c r="APK39" s="381"/>
      <c r="APL39" s="381"/>
      <c r="APM39" s="381"/>
      <c r="APN39" s="381"/>
      <c r="APO39" s="381"/>
      <c r="APP39" s="381"/>
      <c r="APQ39" s="381"/>
      <c r="APR39" s="381"/>
      <c r="APS39" s="381"/>
      <c r="APT39" s="381"/>
      <c r="APU39" s="381"/>
      <c r="APV39" s="381"/>
      <c r="APW39" s="381"/>
      <c r="APX39" s="381"/>
      <c r="APY39" s="381"/>
      <c r="APZ39" s="381"/>
      <c r="AQA39" s="381"/>
      <c r="AQB39" s="381"/>
      <c r="AQC39" s="381"/>
      <c r="AQD39" s="381"/>
      <c r="AQE39" s="381"/>
      <c r="AQF39" s="381"/>
      <c r="AQG39" s="381"/>
      <c r="AQH39" s="381"/>
      <c r="AQI39" s="381"/>
      <c r="AQJ39" s="381"/>
      <c r="AQK39" s="381"/>
      <c r="AQL39" s="381"/>
      <c r="AQM39" s="381"/>
      <c r="AQN39" s="381"/>
      <c r="AQO39" s="381"/>
      <c r="AQP39" s="381"/>
      <c r="AQQ39" s="381"/>
      <c r="AQR39" s="381"/>
      <c r="AQS39" s="381"/>
      <c r="AQT39" s="381"/>
      <c r="AQU39" s="381"/>
      <c r="AQV39" s="381"/>
      <c r="AQW39" s="381"/>
      <c r="AQX39" s="381"/>
      <c r="AQY39" s="381"/>
      <c r="AQZ39" s="381"/>
      <c r="ARA39" s="381"/>
      <c r="ARB39" s="381"/>
      <c r="ARC39" s="381"/>
      <c r="ARD39" s="381"/>
      <c r="ARE39" s="381"/>
      <c r="ARF39" s="381"/>
      <c r="ARG39" s="381"/>
      <c r="ARH39" s="381"/>
      <c r="ARI39" s="381"/>
      <c r="ARJ39" s="381"/>
      <c r="ARK39" s="381"/>
      <c r="ARL39" s="381"/>
      <c r="ARM39" s="381"/>
      <c r="ARN39" s="381"/>
      <c r="ARO39" s="381"/>
      <c r="ARP39" s="381"/>
      <c r="ARQ39" s="381"/>
      <c r="ARR39" s="381"/>
      <c r="ARS39" s="381"/>
      <c r="ART39" s="381"/>
      <c r="ARU39" s="381"/>
      <c r="ARV39" s="381"/>
      <c r="ARW39" s="381"/>
      <c r="ARX39" s="381"/>
      <c r="ARY39" s="381"/>
      <c r="ARZ39" s="381"/>
      <c r="ASA39" s="381"/>
      <c r="ASB39" s="381"/>
      <c r="ASC39" s="381"/>
      <c r="ASD39" s="381"/>
      <c r="ASE39" s="381"/>
      <c r="ASF39" s="381"/>
      <c r="ASG39" s="381"/>
      <c r="ASH39" s="381"/>
      <c r="ASI39" s="381"/>
      <c r="ASJ39" s="381"/>
      <c r="ASK39" s="381"/>
      <c r="ASL39" s="381"/>
      <c r="ASM39" s="381"/>
      <c r="ASN39" s="381"/>
      <c r="ASO39" s="381"/>
      <c r="ASP39" s="381"/>
      <c r="ASQ39" s="381"/>
      <c r="ASR39" s="381"/>
      <c r="ASS39" s="381"/>
      <c r="AST39" s="381"/>
      <c r="ASU39" s="381"/>
      <c r="ASV39" s="381"/>
      <c r="ASW39" s="381"/>
      <c r="ASX39" s="381"/>
      <c r="ASY39" s="381"/>
      <c r="ASZ39" s="381"/>
      <c r="ATA39" s="381"/>
      <c r="ATB39" s="381"/>
      <c r="ATC39" s="381"/>
      <c r="ATD39" s="381"/>
      <c r="ATE39" s="381"/>
      <c r="ATF39" s="381"/>
      <c r="ATG39" s="381"/>
      <c r="ATH39" s="381"/>
      <c r="ATI39" s="381"/>
      <c r="ATJ39" s="381"/>
      <c r="ATK39" s="381"/>
      <c r="ATL39" s="381"/>
      <c r="ATM39" s="381"/>
      <c r="ATN39" s="381"/>
      <c r="ATO39" s="381"/>
      <c r="ATP39" s="381"/>
      <c r="ATQ39" s="381"/>
      <c r="ATR39" s="381"/>
      <c r="ATS39" s="381"/>
      <c r="ATT39" s="381"/>
      <c r="ATU39" s="381"/>
      <c r="ATV39" s="381"/>
      <c r="ATW39" s="381"/>
      <c r="ATX39" s="381"/>
      <c r="ATY39" s="381"/>
      <c r="ATZ39" s="381"/>
      <c r="AUA39" s="381"/>
      <c r="AUB39" s="381"/>
      <c r="AUC39" s="381"/>
      <c r="AUD39" s="381"/>
      <c r="AUE39" s="381"/>
      <c r="AUF39" s="381"/>
      <c r="AUG39" s="381"/>
      <c r="AUH39" s="381"/>
      <c r="AUI39" s="381"/>
      <c r="AUJ39" s="381"/>
      <c r="AUK39" s="381"/>
      <c r="AUL39" s="381"/>
      <c r="AUM39" s="381"/>
      <c r="AUN39" s="381"/>
      <c r="AUO39" s="381"/>
      <c r="AUP39" s="381"/>
      <c r="AUQ39" s="381"/>
      <c r="AUR39" s="381"/>
      <c r="AUS39" s="381"/>
      <c r="AUT39" s="381"/>
      <c r="AUU39" s="381"/>
      <c r="AUV39" s="381"/>
      <c r="AUW39" s="381"/>
      <c r="AUX39" s="381"/>
      <c r="AUY39" s="381"/>
      <c r="AUZ39" s="381"/>
      <c r="AVA39" s="381"/>
      <c r="AVB39" s="381"/>
      <c r="AVC39" s="381"/>
      <c r="AVD39" s="381"/>
      <c r="AVE39" s="381"/>
      <c r="AVF39" s="381"/>
      <c r="AVG39" s="381"/>
      <c r="AVH39" s="381"/>
      <c r="AVI39" s="381"/>
      <c r="AVJ39" s="381"/>
      <c r="AVK39" s="381"/>
      <c r="AVL39" s="381"/>
      <c r="AVM39" s="381"/>
      <c r="AVN39" s="381"/>
      <c r="AVO39" s="381"/>
      <c r="AVP39" s="381"/>
      <c r="AVQ39" s="381"/>
      <c r="AVR39" s="381"/>
      <c r="AVS39" s="381"/>
      <c r="AVT39" s="381"/>
      <c r="AVU39" s="381"/>
      <c r="AVV39" s="381"/>
      <c r="AVW39" s="381"/>
      <c r="AVX39" s="381"/>
      <c r="AVY39" s="381"/>
      <c r="AVZ39" s="381"/>
      <c r="AWA39" s="381"/>
      <c r="AWB39" s="381"/>
      <c r="AWC39" s="381"/>
      <c r="AWD39" s="381"/>
      <c r="AWE39" s="381"/>
      <c r="AWF39" s="381"/>
      <c r="AWG39" s="381"/>
      <c r="AWH39" s="381"/>
      <c r="AWI39" s="381"/>
      <c r="AWJ39" s="381"/>
      <c r="AWK39" s="381"/>
      <c r="AWL39" s="381"/>
      <c r="AWM39" s="381"/>
      <c r="AWN39" s="381"/>
      <c r="AWO39" s="381"/>
      <c r="AWP39" s="381"/>
      <c r="AWQ39" s="381"/>
      <c r="AWR39" s="381"/>
      <c r="AWS39" s="381"/>
      <c r="AWT39" s="381"/>
      <c r="AWU39" s="381"/>
      <c r="AWV39" s="381"/>
      <c r="AWW39" s="381"/>
      <c r="AWX39" s="381"/>
      <c r="AWY39" s="381"/>
      <c r="AWZ39" s="381"/>
      <c r="AXA39" s="381"/>
      <c r="AXB39" s="381"/>
      <c r="AXC39" s="381"/>
      <c r="AXD39" s="381"/>
      <c r="AXE39" s="381"/>
      <c r="AXF39" s="381"/>
      <c r="AXG39" s="381"/>
      <c r="AXH39" s="381"/>
      <c r="AXI39" s="381"/>
      <c r="AXJ39" s="381"/>
      <c r="AXK39" s="381"/>
      <c r="AXL39" s="381"/>
      <c r="AXM39" s="381"/>
      <c r="AXN39" s="381"/>
      <c r="AXO39" s="381"/>
      <c r="AXP39" s="381"/>
      <c r="AXQ39" s="381"/>
      <c r="AXR39" s="381"/>
      <c r="AXS39" s="381"/>
      <c r="AXT39" s="381"/>
      <c r="AXU39" s="381"/>
      <c r="AXV39" s="381"/>
      <c r="AXW39" s="381"/>
      <c r="AXX39" s="381"/>
      <c r="AXY39" s="381"/>
      <c r="AXZ39" s="381"/>
      <c r="AYA39" s="381"/>
      <c r="AYB39" s="381"/>
      <c r="AYC39" s="381"/>
      <c r="AYD39" s="381"/>
      <c r="AYE39" s="381"/>
      <c r="AYF39" s="381"/>
      <c r="AYG39" s="381"/>
      <c r="AYH39" s="381"/>
      <c r="AYI39" s="381"/>
      <c r="AYJ39" s="381"/>
      <c r="AYK39" s="381"/>
      <c r="AYL39" s="381"/>
      <c r="AYM39" s="381"/>
      <c r="AYN39" s="381"/>
      <c r="AYO39" s="381"/>
      <c r="AYP39" s="381"/>
      <c r="AYQ39" s="381"/>
      <c r="AYR39" s="381"/>
      <c r="AYS39" s="381"/>
      <c r="AYT39" s="381"/>
      <c r="AYU39" s="381"/>
      <c r="AYV39" s="381"/>
      <c r="AYW39" s="381"/>
      <c r="AYX39" s="381"/>
      <c r="AYY39" s="381"/>
      <c r="AYZ39" s="381"/>
      <c r="AZA39" s="381"/>
      <c r="AZB39" s="381"/>
      <c r="AZC39" s="381"/>
      <c r="AZD39" s="381"/>
      <c r="AZE39" s="381"/>
      <c r="AZF39" s="381"/>
      <c r="AZG39" s="381"/>
      <c r="AZH39" s="381"/>
      <c r="AZI39" s="381"/>
      <c r="AZJ39" s="381"/>
      <c r="AZK39" s="381"/>
      <c r="AZL39" s="381"/>
      <c r="AZM39" s="381"/>
      <c r="AZN39" s="381"/>
      <c r="AZO39" s="381"/>
      <c r="AZP39" s="381"/>
      <c r="AZQ39" s="381"/>
      <c r="AZR39" s="381"/>
      <c r="AZS39" s="381"/>
      <c r="AZT39" s="381"/>
      <c r="AZU39" s="381"/>
      <c r="AZV39" s="381"/>
      <c r="AZW39" s="381"/>
      <c r="AZX39" s="381"/>
      <c r="AZY39" s="381"/>
      <c r="AZZ39" s="381"/>
      <c r="BAA39" s="381"/>
      <c r="BAB39" s="381"/>
      <c r="BAC39" s="381"/>
      <c r="BAD39" s="381"/>
      <c r="BAE39" s="381"/>
      <c r="BAF39" s="381"/>
      <c r="BAG39" s="381"/>
      <c r="BAH39" s="381"/>
      <c r="BAI39" s="381"/>
      <c r="BAJ39" s="381"/>
      <c r="BAK39" s="381"/>
      <c r="BAL39" s="381"/>
      <c r="BAM39" s="381"/>
      <c r="BAN39" s="381"/>
      <c r="BAO39" s="381"/>
      <c r="BAP39" s="381"/>
      <c r="BAQ39" s="381"/>
      <c r="BAR39" s="381"/>
      <c r="BAS39" s="381"/>
      <c r="BAT39" s="381"/>
      <c r="BAU39" s="381"/>
      <c r="BAV39" s="381"/>
      <c r="BAW39" s="381"/>
      <c r="BAX39" s="381"/>
      <c r="BAY39" s="381"/>
      <c r="BAZ39" s="381"/>
      <c r="BBA39" s="381"/>
      <c r="BBB39" s="381"/>
      <c r="BBC39" s="381"/>
      <c r="BBD39" s="381"/>
      <c r="BBE39" s="381"/>
      <c r="BBF39" s="381"/>
      <c r="BBG39" s="381"/>
      <c r="BBH39" s="381"/>
      <c r="BBI39" s="381"/>
      <c r="BBJ39" s="381"/>
      <c r="BBK39" s="381"/>
      <c r="BBL39" s="381"/>
      <c r="BBM39" s="381"/>
      <c r="BBN39" s="381"/>
      <c r="BBO39" s="381"/>
      <c r="BBP39" s="381"/>
      <c r="BBQ39" s="381"/>
      <c r="BBR39" s="381"/>
      <c r="BBS39" s="381"/>
      <c r="BBT39" s="381"/>
      <c r="BBU39" s="381"/>
      <c r="BBV39" s="381"/>
      <c r="BBW39" s="381"/>
      <c r="BBX39" s="381"/>
      <c r="BBY39" s="381"/>
      <c r="BBZ39" s="381"/>
      <c r="BCA39" s="381"/>
      <c r="BCB39" s="381"/>
      <c r="BCC39" s="381"/>
      <c r="BCD39" s="381"/>
      <c r="BCE39" s="381"/>
      <c r="BCF39" s="381"/>
      <c r="BCG39" s="381"/>
      <c r="BCH39" s="381"/>
      <c r="BCI39" s="381"/>
      <c r="BCJ39" s="381"/>
      <c r="BCK39" s="381"/>
      <c r="BCL39" s="381"/>
      <c r="BCM39" s="381"/>
      <c r="BCN39" s="381"/>
      <c r="BCO39" s="381"/>
      <c r="BCP39" s="381"/>
      <c r="BCQ39" s="381"/>
      <c r="BCR39" s="381"/>
      <c r="BCS39" s="381"/>
      <c r="BCT39" s="381"/>
      <c r="BCU39" s="381"/>
      <c r="BCV39" s="381"/>
      <c r="BCW39" s="381"/>
      <c r="BCX39" s="381"/>
      <c r="BCY39" s="381"/>
      <c r="BCZ39" s="381"/>
      <c r="BDA39" s="381"/>
      <c r="BDB39" s="381"/>
      <c r="BDC39" s="381"/>
      <c r="BDD39" s="381"/>
      <c r="BDE39" s="381"/>
      <c r="BDF39" s="381"/>
      <c r="BDG39" s="381"/>
      <c r="BDH39" s="381"/>
      <c r="BDI39" s="381"/>
      <c r="BDJ39" s="381"/>
      <c r="BDK39" s="381"/>
      <c r="BDL39" s="381"/>
      <c r="BDM39" s="381"/>
      <c r="BDN39" s="381"/>
      <c r="BDO39" s="381"/>
      <c r="BDP39" s="381"/>
      <c r="BDQ39" s="381"/>
      <c r="BDR39" s="381"/>
      <c r="BDS39" s="381"/>
      <c r="BDT39" s="381"/>
      <c r="BDU39" s="381"/>
      <c r="BDV39" s="381"/>
      <c r="BDW39" s="381"/>
      <c r="BDX39" s="381"/>
      <c r="BDY39" s="381"/>
      <c r="BDZ39" s="381"/>
      <c r="BEA39" s="381"/>
      <c r="BEB39" s="381"/>
      <c r="BEC39" s="381"/>
      <c r="BED39" s="381"/>
      <c r="BEE39" s="381"/>
      <c r="BEF39" s="381"/>
      <c r="BEG39" s="381"/>
      <c r="BEH39" s="381"/>
      <c r="BEI39" s="381"/>
      <c r="BEJ39" s="381"/>
      <c r="BEK39" s="381"/>
      <c r="BEL39" s="381"/>
      <c r="BEM39" s="381"/>
      <c r="BEN39" s="381"/>
      <c r="BEO39" s="381"/>
      <c r="BEP39" s="381"/>
      <c r="BEQ39" s="381"/>
      <c r="BER39" s="381"/>
      <c r="BES39" s="381"/>
      <c r="BET39" s="381"/>
      <c r="BEU39" s="381"/>
      <c r="BEV39" s="381"/>
      <c r="BEW39" s="381"/>
      <c r="BEX39" s="381"/>
      <c r="BEY39" s="381"/>
      <c r="BEZ39" s="381"/>
      <c r="BFA39" s="381"/>
      <c r="BFB39" s="381"/>
      <c r="BFC39" s="381"/>
      <c r="BFD39" s="381"/>
      <c r="BFE39" s="381"/>
      <c r="BFF39" s="381"/>
      <c r="BFG39" s="381"/>
      <c r="BFH39" s="381"/>
      <c r="BFI39" s="381"/>
      <c r="BFJ39" s="381"/>
      <c r="BFK39" s="381"/>
      <c r="BFL39" s="381"/>
      <c r="BFM39" s="381"/>
      <c r="BFN39" s="381"/>
      <c r="BFO39" s="381"/>
      <c r="BFP39" s="381"/>
      <c r="BFQ39" s="381"/>
      <c r="BFR39" s="381"/>
      <c r="BFS39" s="381"/>
      <c r="BFT39" s="381"/>
      <c r="BFU39" s="381"/>
      <c r="BFV39" s="381"/>
      <c r="BFW39" s="381"/>
      <c r="BFX39" s="381"/>
      <c r="BFY39" s="381"/>
      <c r="BFZ39" s="381"/>
      <c r="BGA39" s="381"/>
      <c r="BGB39" s="381"/>
      <c r="BGC39" s="381"/>
      <c r="BGD39" s="381"/>
      <c r="BGE39" s="381"/>
      <c r="BGF39" s="381"/>
      <c r="BGG39" s="381"/>
      <c r="BGH39" s="381"/>
      <c r="BGI39" s="381"/>
      <c r="BGJ39" s="381"/>
      <c r="BGK39" s="381"/>
      <c r="BGL39" s="381"/>
      <c r="BGM39" s="381"/>
      <c r="BGN39" s="381"/>
      <c r="BGO39" s="381"/>
      <c r="BGP39" s="381"/>
      <c r="BGQ39" s="381"/>
      <c r="BGR39" s="381"/>
      <c r="BGS39" s="381"/>
      <c r="BGT39" s="381"/>
      <c r="BGU39" s="381"/>
      <c r="BGV39" s="381"/>
      <c r="BGW39" s="381"/>
      <c r="BGX39" s="381"/>
      <c r="BGY39" s="381"/>
      <c r="BGZ39" s="381"/>
      <c r="BHA39" s="381"/>
      <c r="BHB39" s="381"/>
      <c r="BHC39" s="381"/>
      <c r="BHD39" s="381"/>
      <c r="BHE39" s="381"/>
      <c r="BHF39" s="381"/>
      <c r="BHG39" s="381"/>
      <c r="BHH39" s="381"/>
      <c r="BHI39" s="381"/>
      <c r="BHJ39" s="381"/>
      <c r="BHK39" s="381"/>
      <c r="BHL39" s="381"/>
      <c r="BHM39" s="381"/>
      <c r="BHN39" s="381"/>
      <c r="BHO39" s="381"/>
      <c r="BHP39" s="381"/>
      <c r="BHQ39" s="381"/>
      <c r="BHR39" s="381"/>
      <c r="BHS39" s="381"/>
      <c r="BHT39" s="381"/>
      <c r="BHU39" s="381"/>
      <c r="BHV39" s="381"/>
      <c r="BHW39" s="381"/>
      <c r="BHX39" s="381"/>
      <c r="BHY39" s="381"/>
      <c r="BHZ39" s="381"/>
      <c r="BIA39" s="381"/>
      <c r="BIB39" s="381"/>
      <c r="BIC39" s="381"/>
      <c r="BID39" s="381"/>
      <c r="BIE39" s="381"/>
      <c r="BIF39" s="381"/>
      <c r="BIG39" s="381"/>
      <c r="BIH39" s="381"/>
      <c r="BII39" s="381"/>
      <c r="BIJ39" s="381"/>
      <c r="BIK39" s="381"/>
      <c r="BIL39" s="381"/>
      <c r="BIM39" s="381"/>
      <c r="BIN39" s="381"/>
      <c r="BIO39" s="381"/>
      <c r="BIP39" s="381"/>
      <c r="BIQ39" s="381"/>
      <c r="BIR39" s="381"/>
      <c r="BIS39" s="381"/>
      <c r="BIT39" s="381"/>
      <c r="BIU39" s="381"/>
      <c r="BIV39" s="381"/>
      <c r="BIW39" s="381"/>
      <c r="BIX39" s="381"/>
      <c r="BIY39" s="381"/>
      <c r="BIZ39" s="381"/>
      <c r="BJA39" s="381"/>
      <c r="BJB39" s="381"/>
      <c r="BJC39" s="381"/>
      <c r="BJD39" s="381"/>
      <c r="BJE39" s="381"/>
      <c r="BJF39" s="381"/>
      <c r="BJG39" s="381"/>
      <c r="BJH39" s="381"/>
      <c r="BJI39" s="381"/>
      <c r="BJJ39" s="381"/>
      <c r="BJK39" s="381"/>
      <c r="BJL39" s="381"/>
      <c r="BJM39" s="381"/>
      <c r="BJN39" s="381"/>
      <c r="BJO39" s="381"/>
      <c r="BJP39" s="381"/>
      <c r="BJQ39" s="381"/>
      <c r="BJR39" s="381"/>
      <c r="BJS39" s="381"/>
      <c r="BJT39" s="381"/>
      <c r="BJU39" s="381"/>
      <c r="BJV39" s="381"/>
      <c r="BJW39" s="381"/>
      <c r="BJX39" s="381"/>
      <c r="BJY39" s="381"/>
      <c r="BJZ39" s="381"/>
      <c r="BKA39" s="381"/>
      <c r="BKB39" s="381"/>
      <c r="BKC39" s="381"/>
      <c r="BKD39" s="381"/>
      <c r="BKE39" s="381"/>
      <c r="BKF39" s="381"/>
      <c r="BKG39" s="381"/>
      <c r="BKH39" s="381"/>
      <c r="BKI39" s="381"/>
      <c r="BKJ39" s="381"/>
      <c r="BKK39" s="381"/>
      <c r="BKL39" s="381"/>
      <c r="BKM39" s="381"/>
      <c r="BKN39" s="381"/>
      <c r="BKO39" s="381"/>
      <c r="BKP39" s="381"/>
      <c r="BKQ39" s="381"/>
      <c r="BKR39" s="381"/>
      <c r="BKS39" s="381"/>
      <c r="BKT39" s="381"/>
      <c r="BKU39" s="381"/>
      <c r="BKV39" s="381"/>
      <c r="BKW39" s="381"/>
      <c r="BKX39" s="381"/>
      <c r="BKY39" s="381"/>
      <c r="BKZ39" s="381"/>
      <c r="BLA39" s="381"/>
      <c r="BLB39" s="381"/>
      <c r="BLC39" s="381"/>
      <c r="BLD39" s="381"/>
      <c r="BLE39" s="381"/>
      <c r="BLF39" s="381"/>
      <c r="BLG39" s="381"/>
      <c r="BLH39" s="381"/>
      <c r="BLI39" s="381"/>
      <c r="BLJ39" s="381"/>
      <c r="BLK39" s="381"/>
      <c r="BLL39" s="381"/>
      <c r="BLM39" s="381"/>
      <c r="BLN39" s="381"/>
      <c r="BLO39" s="381"/>
      <c r="BLP39" s="381"/>
      <c r="BLQ39" s="381"/>
      <c r="BLR39" s="381"/>
      <c r="BLS39" s="381"/>
      <c r="BLT39" s="381"/>
      <c r="BLU39" s="381"/>
      <c r="BLV39" s="381"/>
      <c r="BLW39" s="381"/>
      <c r="BLX39" s="381"/>
      <c r="BLY39" s="381"/>
      <c r="BLZ39" s="381"/>
      <c r="BMA39" s="381"/>
      <c r="BMB39" s="381"/>
      <c r="BMC39" s="381"/>
      <c r="BMD39" s="381"/>
      <c r="BME39" s="381"/>
      <c r="BMF39" s="381"/>
      <c r="BMG39" s="381"/>
      <c r="BMH39" s="381"/>
      <c r="BMI39" s="381"/>
      <c r="BMJ39" s="381"/>
      <c r="BMK39" s="381"/>
      <c r="BML39" s="381"/>
      <c r="BMM39" s="381"/>
      <c r="BMN39" s="381"/>
      <c r="BMO39" s="381"/>
      <c r="BMP39" s="381"/>
      <c r="BMQ39" s="381"/>
      <c r="BMR39" s="381"/>
      <c r="BMS39" s="381"/>
      <c r="BMT39" s="381"/>
      <c r="BMU39" s="381"/>
      <c r="BMV39" s="381"/>
      <c r="BMW39" s="381"/>
      <c r="BMX39" s="381"/>
      <c r="BMY39" s="381"/>
      <c r="BMZ39" s="381"/>
      <c r="BNA39" s="381"/>
      <c r="BNB39" s="381"/>
      <c r="BNC39" s="381"/>
      <c r="BND39" s="381"/>
      <c r="BNE39" s="381"/>
      <c r="BNF39" s="381"/>
      <c r="BNG39" s="381"/>
      <c r="BNH39" s="381"/>
      <c r="BNI39" s="381"/>
      <c r="BNJ39" s="381"/>
      <c r="BNK39" s="381"/>
      <c r="BNL39" s="381"/>
      <c r="BNM39" s="381"/>
      <c r="BNN39" s="381"/>
      <c r="BNO39" s="381"/>
      <c r="BNP39" s="381"/>
      <c r="BNQ39" s="381"/>
      <c r="BNR39" s="381"/>
      <c r="BNS39" s="381"/>
      <c r="BNT39" s="381"/>
      <c r="BNU39" s="381"/>
      <c r="BNV39" s="381"/>
      <c r="BNW39" s="381"/>
      <c r="BNX39" s="381"/>
      <c r="BNY39" s="381"/>
      <c r="BNZ39" s="381"/>
      <c r="BOA39" s="381"/>
      <c r="BOB39" s="381"/>
      <c r="BOC39" s="381"/>
      <c r="BOD39" s="381"/>
      <c r="BOE39" s="381"/>
      <c r="BOF39" s="381"/>
      <c r="BOG39" s="381"/>
      <c r="BOH39" s="381"/>
      <c r="BOI39" s="381"/>
      <c r="BOJ39" s="381"/>
      <c r="BOK39" s="381"/>
      <c r="BOL39" s="381"/>
      <c r="BOM39" s="381"/>
      <c r="BON39" s="381"/>
      <c r="BOO39" s="381"/>
      <c r="BOP39" s="381"/>
      <c r="BOQ39" s="381"/>
      <c r="BOR39" s="381"/>
      <c r="BOS39" s="381"/>
      <c r="BOT39" s="381"/>
      <c r="BOU39" s="381"/>
      <c r="BOV39" s="381"/>
      <c r="BOW39" s="381"/>
      <c r="BOX39" s="381"/>
      <c r="BOY39" s="381"/>
      <c r="BOZ39" s="381"/>
      <c r="BPA39" s="381"/>
      <c r="BPB39" s="381"/>
      <c r="BPC39" s="381"/>
      <c r="BPD39" s="381"/>
      <c r="BPE39" s="381"/>
      <c r="BPF39" s="381"/>
      <c r="BPG39" s="381"/>
      <c r="BPH39" s="381"/>
      <c r="BPI39" s="381"/>
      <c r="BPJ39" s="381"/>
      <c r="BPK39" s="381"/>
      <c r="BPL39" s="381"/>
      <c r="BPM39" s="381"/>
      <c r="BPN39" s="381"/>
      <c r="BPO39" s="381"/>
      <c r="BPP39" s="381"/>
      <c r="BPQ39" s="381"/>
      <c r="BPR39" s="381"/>
      <c r="BPS39" s="381"/>
      <c r="BPT39" s="381"/>
      <c r="BPU39" s="381"/>
      <c r="BPV39" s="381"/>
      <c r="BPW39" s="381"/>
      <c r="BPX39" s="381"/>
      <c r="BPY39" s="381"/>
      <c r="BPZ39" s="381"/>
      <c r="BQA39" s="381"/>
      <c r="BQB39" s="381"/>
      <c r="BQC39" s="381"/>
      <c r="BQD39" s="381"/>
      <c r="BQE39" s="381"/>
      <c r="BQF39" s="381"/>
      <c r="BQG39" s="381"/>
      <c r="BQH39" s="381"/>
      <c r="BQI39" s="381"/>
      <c r="BQJ39" s="381"/>
      <c r="BQK39" s="381"/>
      <c r="BQL39" s="381"/>
      <c r="BQM39" s="381"/>
      <c r="BQN39" s="381"/>
      <c r="BQO39" s="381"/>
      <c r="BQP39" s="381"/>
      <c r="BQQ39" s="381"/>
      <c r="BQR39" s="381"/>
      <c r="BQS39" s="381"/>
      <c r="BQT39" s="381"/>
      <c r="BQU39" s="381"/>
      <c r="BQV39" s="381"/>
      <c r="BQW39" s="381"/>
      <c r="BQX39" s="381"/>
      <c r="BQY39" s="381"/>
      <c r="BQZ39" s="381"/>
      <c r="BRA39" s="381"/>
      <c r="BRB39" s="381"/>
      <c r="BRC39" s="381"/>
      <c r="BRD39" s="381"/>
      <c r="BRE39" s="381"/>
      <c r="BRF39" s="381"/>
      <c r="BRG39" s="381"/>
      <c r="BRH39" s="381"/>
      <c r="BRI39" s="381"/>
      <c r="BRJ39" s="381"/>
      <c r="BRK39" s="381"/>
      <c r="BRL39" s="381"/>
      <c r="BRM39" s="381"/>
      <c r="BRN39" s="381"/>
      <c r="BRO39" s="381"/>
      <c r="BRP39" s="381"/>
      <c r="BRQ39" s="381"/>
      <c r="BRR39" s="381"/>
      <c r="BRS39" s="381"/>
      <c r="BRT39" s="381"/>
      <c r="BRU39" s="381"/>
      <c r="BRV39" s="381"/>
      <c r="BRW39" s="381"/>
      <c r="BRX39" s="381"/>
      <c r="BRY39" s="381"/>
      <c r="BRZ39" s="381"/>
      <c r="BSA39" s="381"/>
      <c r="BSB39" s="381"/>
      <c r="BSC39" s="381"/>
      <c r="BSD39" s="381"/>
      <c r="BSE39" s="381"/>
      <c r="BSF39" s="381"/>
      <c r="BSG39" s="381"/>
      <c r="BSH39" s="381"/>
      <c r="BSI39" s="381"/>
      <c r="BSJ39" s="381"/>
      <c r="BSK39" s="381"/>
      <c r="BSL39" s="381"/>
      <c r="BSM39" s="381"/>
      <c r="BSN39" s="381"/>
      <c r="BSO39" s="381"/>
      <c r="BSP39" s="381"/>
      <c r="BSQ39" s="381"/>
      <c r="BSR39" s="381"/>
      <c r="BSS39" s="381"/>
      <c r="BST39" s="381"/>
      <c r="BSU39" s="381"/>
      <c r="BSV39" s="381"/>
      <c r="BSW39" s="381"/>
      <c r="BSX39" s="381"/>
      <c r="BSY39" s="381"/>
      <c r="BSZ39" s="381"/>
      <c r="BTA39" s="381"/>
      <c r="BTB39" s="381"/>
      <c r="BTC39" s="381"/>
      <c r="BTD39" s="381"/>
      <c r="BTE39" s="381"/>
      <c r="BTF39" s="381"/>
      <c r="BTG39" s="381"/>
      <c r="BTH39" s="381"/>
      <c r="BTI39" s="381"/>
      <c r="BTJ39" s="381"/>
      <c r="BTK39" s="381"/>
      <c r="BTL39" s="381"/>
      <c r="BTM39" s="381"/>
      <c r="BTN39" s="381"/>
      <c r="BTO39" s="381"/>
      <c r="BTP39" s="381"/>
      <c r="BTQ39" s="381"/>
      <c r="BTR39" s="381"/>
      <c r="BTS39" s="381"/>
      <c r="BTT39" s="381"/>
      <c r="BTU39" s="381"/>
      <c r="BTV39" s="381"/>
      <c r="BTW39" s="381"/>
      <c r="BTX39" s="381"/>
      <c r="BTY39" s="381"/>
      <c r="BTZ39" s="381"/>
      <c r="BUA39" s="381"/>
      <c r="BUB39" s="381"/>
      <c r="BUC39" s="381"/>
      <c r="BUD39" s="381"/>
      <c r="BUE39" s="381"/>
      <c r="BUF39" s="381"/>
      <c r="BUG39" s="381"/>
      <c r="BUH39" s="381"/>
      <c r="BUI39" s="381"/>
      <c r="BUJ39" s="381"/>
      <c r="BUK39" s="381"/>
      <c r="BUL39" s="381"/>
      <c r="BUM39" s="381"/>
      <c r="BUN39" s="381"/>
      <c r="BUO39" s="381"/>
      <c r="BUP39" s="381"/>
      <c r="BUQ39" s="381"/>
      <c r="BUR39" s="381"/>
      <c r="BUS39" s="381"/>
      <c r="BUT39" s="381"/>
      <c r="BUU39" s="381"/>
      <c r="BUV39" s="381"/>
      <c r="BUW39" s="381"/>
      <c r="BUX39" s="381"/>
      <c r="BUY39" s="381"/>
      <c r="BUZ39" s="381"/>
      <c r="BVA39" s="381"/>
      <c r="BVB39" s="381"/>
      <c r="BVC39" s="381"/>
      <c r="BVD39" s="381"/>
      <c r="BVE39" s="381"/>
      <c r="BVF39" s="381"/>
      <c r="BVG39" s="381"/>
      <c r="BVH39" s="381"/>
      <c r="BVI39" s="381"/>
      <c r="BVJ39" s="381"/>
      <c r="BVK39" s="381"/>
      <c r="BVL39" s="381"/>
      <c r="BVM39" s="381"/>
      <c r="BVN39" s="381"/>
      <c r="BVO39" s="381"/>
      <c r="BVP39" s="381"/>
      <c r="BVQ39" s="381"/>
      <c r="BVR39" s="381"/>
      <c r="BVS39" s="381"/>
      <c r="BVT39" s="381"/>
      <c r="BVU39" s="381"/>
      <c r="BVV39" s="381"/>
      <c r="BVW39" s="381"/>
      <c r="BVX39" s="381"/>
      <c r="BVY39" s="381"/>
      <c r="BVZ39" s="381"/>
      <c r="BWA39" s="381"/>
      <c r="BWB39" s="381"/>
      <c r="BWC39" s="381"/>
      <c r="BWD39" s="381"/>
      <c r="BWE39" s="381"/>
      <c r="BWF39" s="381"/>
      <c r="BWG39" s="381"/>
      <c r="BWH39" s="381"/>
      <c r="BWI39" s="381"/>
      <c r="BWJ39" s="381"/>
      <c r="BWK39" s="381"/>
      <c r="BWL39" s="381"/>
      <c r="BWM39" s="381"/>
      <c r="BWN39" s="381"/>
      <c r="BWO39" s="381"/>
      <c r="BWP39" s="381"/>
      <c r="BWQ39" s="381"/>
      <c r="BWR39" s="381"/>
      <c r="BWS39" s="381"/>
      <c r="BWT39" s="381"/>
      <c r="BWU39" s="381"/>
      <c r="BWV39" s="381"/>
      <c r="BWW39" s="381"/>
      <c r="BWX39" s="381"/>
      <c r="BWY39" s="381"/>
      <c r="BWZ39" s="381"/>
      <c r="BXA39" s="381"/>
      <c r="BXB39" s="381"/>
      <c r="BXC39" s="381"/>
      <c r="BXD39" s="381"/>
      <c r="BXE39" s="381"/>
      <c r="BXF39" s="381"/>
      <c r="BXG39" s="381"/>
      <c r="BXH39" s="381"/>
      <c r="BXI39" s="381"/>
      <c r="BXJ39" s="381"/>
      <c r="BXK39" s="381"/>
      <c r="BXL39" s="381"/>
      <c r="BXM39" s="381"/>
      <c r="BXN39" s="381"/>
      <c r="BXO39" s="381"/>
      <c r="BXP39" s="381"/>
      <c r="BXQ39" s="381"/>
      <c r="BXR39" s="381"/>
      <c r="BXS39" s="381"/>
      <c r="BXT39" s="381"/>
      <c r="BXU39" s="381"/>
      <c r="BXV39" s="381"/>
      <c r="BXW39" s="381"/>
      <c r="BXX39" s="381"/>
      <c r="BXY39" s="381"/>
      <c r="BXZ39" s="381"/>
      <c r="BYA39" s="381"/>
      <c r="BYB39" s="381"/>
      <c r="BYC39" s="381"/>
      <c r="BYD39" s="381"/>
      <c r="BYE39" s="381"/>
      <c r="BYF39" s="381"/>
      <c r="BYG39" s="381"/>
      <c r="BYH39" s="381"/>
      <c r="BYI39" s="381"/>
      <c r="BYJ39" s="381"/>
      <c r="BYK39" s="381"/>
      <c r="BYL39" s="381"/>
      <c r="BYM39" s="381"/>
      <c r="BYN39" s="381"/>
      <c r="BYO39" s="381"/>
      <c r="BYP39" s="381"/>
      <c r="BYQ39" s="381"/>
      <c r="BYR39" s="381"/>
      <c r="BYS39" s="381"/>
      <c r="BYT39" s="381"/>
      <c r="BYU39" s="381"/>
      <c r="BYV39" s="381"/>
      <c r="BYW39" s="381"/>
      <c r="BYX39" s="381"/>
      <c r="BYY39" s="381"/>
      <c r="BYZ39" s="381"/>
      <c r="BZA39" s="381"/>
      <c r="BZB39" s="381"/>
      <c r="BZC39" s="381"/>
      <c r="BZD39" s="381"/>
      <c r="BZE39" s="381"/>
      <c r="BZF39" s="381"/>
      <c r="BZG39" s="381"/>
      <c r="BZH39" s="381"/>
      <c r="BZI39" s="381"/>
      <c r="BZJ39" s="381"/>
      <c r="BZK39" s="381"/>
      <c r="BZL39" s="381"/>
      <c r="BZM39" s="381"/>
      <c r="BZN39" s="381"/>
      <c r="BZO39" s="381"/>
      <c r="BZP39" s="381"/>
      <c r="BZQ39" s="381"/>
      <c r="BZR39" s="381"/>
      <c r="BZS39" s="381"/>
      <c r="BZT39" s="381"/>
      <c r="BZU39" s="381"/>
      <c r="BZV39" s="381"/>
      <c r="BZW39" s="381"/>
      <c r="BZX39" s="381"/>
      <c r="BZY39" s="381"/>
      <c r="BZZ39" s="381"/>
      <c r="CAA39" s="381"/>
      <c r="CAB39" s="381"/>
      <c r="CAC39" s="381"/>
      <c r="CAD39" s="381"/>
      <c r="CAE39" s="381"/>
      <c r="CAF39" s="381"/>
      <c r="CAG39" s="381"/>
      <c r="CAH39" s="381"/>
      <c r="CAI39" s="381"/>
      <c r="CAJ39" s="381"/>
      <c r="CAK39" s="381"/>
      <c r="CAL39" s="381"/>
      <c r="CAM39" s="381"/>
      <c r="CAN39" s="381"/>
      <c r="CAO39" s="381"/>
      <c r="CAP39" s="381"/>
      <c r="CAQ39" s="381"/>
      <c r="CAR39" s="381"/>
      <c r="CAS39" s="381"/>
      <c r="CAT39" s="381"/>
      <c r="CAU39" s="381"/>
      <c r="CAV39" s="381"/>
      <c r="CAW39" s="381"/>
      <c r="CAX39" s="381"/>
      <c r="CAY39" s="381"/>
      <c r="CAZ39" s="381"/>
      <c r="CBA39" s="381"/>
      <c r="CBB39" s="381"/>
      <c r="CBC39" s="381"/>
      <c r="CBD39" s="381"/>
      <c r="CBE39" s="381"/>
      <c r="CBF39" s="381"/>
      <c r="CBG39" s="381"/>
      <c r="CBH39" s="381"/>
      <c r="CBI39" s="381"/>
      <c r="CBJ39" s="381"/>
      <c r="CBK39" s="381"/>
      <c r="CBL39" s="381"/>
      <c r="CBM39" s="381"/>
      <c r="CBN39" s="381"/>
      <c r="CBO39" s="381"/>
      <c r="CBP39" s="381"/>
      <c r="CBQ39" s="381"/>
      <c r="CBR39" s="381"/>
      <c r="CBS39" s="381"/>
      <c r="CBT39" s="381"/>
      <c r="CBU39" s="381"/>
      <c r="CBV39" s="381"/>
      <c r="CBW39" s="381"/>
      <c r="CBX39" s="381"/>
      <c r="CBY39" s="381"/>
      <c r="CBZ39" s="381"/>
      <c r="CCA39" s="381"/>
      <c r="CCB39" s="381"/>
      <c r="CCC39" s="381"/>
      <c r="CCD39" s="381"/>
      <c r="CCE39" s="381"/>
      <c r="CCF39" s="381"/>
      <c r="CCG39" s="381"/>
      <c r="CCH39" s="381"/>
      <c r="CCI39" s="381"/>
      <c r="CCJ39" s="381"/>
      <c r="CCK39" s="381"/>
      <c r="CCL39" s="381"/>
      <c r="CCM39" s="381"/>
      <c r="CCN39" s="381"/>
      <c r="CCO39" s="381"/>
      <c r="CCP39" s="381"/>
      <c r="CCQ39" s="381"/>
      <c r="CCR39" s="381"/>
      <c r="CCS39" s="381"/>
      <c r="CCT39" s="381"/>
      <c r="CCU39" s="381"/>
      <c r="CCV39" s="381"/>
      <c r="CCW39" s="381"/>
      <c r="CCX39" s="381"/>
      <c r="CCY39" s="381"/>
      <c r="CCZ39" s="381"/>
      <c r="CDA39" s="381"/>
      <c r="CDB39" s="381"/>
      <c r="CDC39" s="381"/>
      <c r="CDD39" s="381"/>
      <c r="CDE39" s="381"/>
      <c r="CDF39" s="381"/>
      <c r="CDG39" s="381"/>
      <c r="CDH39" s="381"/>
      <c r="CDI39" s="381"/>
      <c r="CDJ39" s="381"/>
      <c r="CDK39" s="381"/>
      <c r="CDL39" s="381"/>
      <c r="CDM39" s="381"/>
      <c r="CDN39" s="381"/>
      <c r="CDO39" s="381"/>
      <c r="CDP39" s="381"/>
      <c r="CDQ39" s="381"/>
      <c r="CDR39" s="381"/>
      <c r="CDS39" s="381"/>
      <c r="CDT39" s="381"/>
      <c r="CDU39" s="381"/>
      <c r="CDV39" s="381"/>
      <c r="CDW39" s="381"/>
      <c r="CDX39" s="381"/>
      <c r="CDY39" s="381"/>
      <c r="CDZ39" s="381"/>
      <c r="CEA39" s="381"/>
      <c r="CEB39" s="381"/>
      <c r="CEC39" s="381"/>
      <c r="CED39" s="381"/>
      <c r="CEE39" s="381"/>
      <c r="CEF39" s="381"/>
      <c r="CEG39" s="381"/>
      <c r="CEH39" s="381"/>
      <c r="CEI39" s="381"/>
      <c r="CEJ39" s="381"/>
      <c r="CEK39" s="381"/>
      <c r="CEL39" s="381"/>
      <c r="CEM39" s="381"/>
      <c r="CEN39" s="381"/>
      <c r="CEO39" s="381"/>
      <c r="CEP39" s="381"/>
      <c r="CEQ39" s="381"/>
      <c r="CER39" s="381"/>
      <c r="CES39" s="381"/>
      <c r="CET39" s="381"/>
      <c r="CEU39" s="381"/>
      <c r="CEV39" s="381"/>
      <c r="CEW39" s="381"/>
      <c r="CEX39" s="381"/>
      <c r="CEY39" s="381"/>
      <c r="CEZ39" s="381"/>
      <c r="CFA39" s="381"/>
      <c r="CFB39" s="381"/>
      <c r="CFC39" s="381"/>
      <c r="CFD39" s="381"/>
      <c r="CFE39" s="381"/>
      <c r="CFF39" s="381"/>
      <c r="CFG39" s="381"/>
      <c r="CFH39" s="381"/>
      <c r="CFI39" s="381"/>
      <c r="CFJ39" s="381"/>
      <c r="CFK39" s="381"/>
      <c r="CFL39" s="381"/>
      <c r="CFM39" s="381"/>
      <c r="CFN39" s="381"/>
      <c r="CFO39" s="381"/>
      <c r="CFP39" s="381"/>
      <c r="CFQ39" s="381"/>
      <c r="CFR39" s="381"/>
      <c r="CFS39" s="381"/>
      <c r="CFT39" s="381"/>
      <c r="CFU39" s="381"/>
      <c r="CFV39" s="381"/>
      <c r="CFW39" s="381"/>
      <c r="CFX39" s="381"/>
      <c r="CFY39" s="381"/>
      <c r="CFZ39" s="381"/>
      <c r="CGA39" s="381"/>
      <c r="CGB39" s="381"/>
      <c r="CGC39" s="381"/>
      <c r="CGD39" s="381"/>
      <c r="CGE39" s="381"/>
      <c r="CGF39" s="381"/>
      <c r="CGG39" s="381"/>
      <c r="CGH39" s="381"/>
      <c r="CGI39" s="381"/>
      <c r="CGJ39" s="381"/>
      <c r="CGK39" s="381"/>
      <c r="CGL39" s="381"/>
      <c r="CGM39" s="381"/>
      <c r="CGN39" s="381"/>
      <c r="CGO39" s="381"/>
      <c r="CGP39" s="381"/>
      <c r="CGQ39" s="381"/>
      <c r="CGR39" s="381"/>
      <c r="CGS39" s="381"/>
      <c r="CGT39" s="381"/>
      <c r="CGU39" s="381"/>
      <c r="CGV39" s="381"/>
      <c r="CGW39" s="381"/>
      <c r="CGX39" s="381"/>
      <c r="CGY39" s="381"/>
      <c r="CGZ39" s="381"/>
      <c r="CHA39" s="381"/>
      <c r="CHB39" s="381"/>
      <c r="CHC39" s="381"/>
      <c r="CHD39" s="381"/>
      <c r="CHE39" s="381"/>
      <c r="CHF39" s="381"/>
      <c r="CHG39" s="381"/>
      <c r="CHH39" s="381"/>
      <c r="CHI39" s="381"/>
      <c r="CHJ39" s="381"/>
      <c r="CHK39" s="381"/>
      <c r="CHL39" s="381"/>
      <c r="CHM39" s="381"/>
      <c r="CHN39" s="381"/>
      <c r="CHO39" s="381"/>
      <c r="CHP39" s="381"/>
      <c r="CHQ39" s="381"/>
      <c r="CHR39" s="381"/>
      <c r="CHS39" s="381"/>
      <c r="CHT39" s="381"/>
      <c r="CHU39" s="381"/>
      <c r="CHV39" s="381"/>
      <c r="CHW39" s="381"/>
      <c r="CHX39" s="381"/>
      <c r="CHY39" s="381"/>
      <c r="CHZ39" s="381"/>
      <c r="CIA39" s="381"/>
      <c r="CIB39" s="381"/>
      <c r="CIC39" s="381"/>
      <c r="CID39" s="381"/>
      <c r="CIE39" s="381"/>
      <c r="CIF39" s="381"/>
      <c r="CIG39" s="381"/>
      <c r="CIH39" s="381"/>
      <c r="CII39" s="381"/>
      <c r="CIJ39" s="381"/>
      <c r="CIK39" s="381"/>
      <c r="CIL39" s="381"/>
      <c r="CIM39" s="381"/>
      <c r="CIN39" s="381"/>
      <c r="CIO39" s="381"/>
      <c r="CIP39" s="381"/>
      <c r="CIQ39" s="381"/>
      <c r="CIR39" s="381"/>
      <c r="CIS39" s="381"/>
      <c r="CIT39" s="381"/>
      <c r="CIU39" s="381"/>
      <c r="CIV39" s="381"/>
      <c r="CIW39" s="381"/>
      <c r="CIX39" s="381"/>
      <c r="CIY39" s="381"/>
      <c r="CIZ39" s="381"/>
      <c r="CJA39" s="381"/>
      <c r="CJB39" s="381"/>
      <c r="CJC39" s="381"/>
      <c r="CJD39" s="381"/>
      <c r="CJE39" s="381"/>
      <c r="CJF39" s="381"/>
      <c r="CJG39" s="381"/>
      <c r="CJH39" s="381"/>
      <c r="CJI39" s="381"/>
      <c r="CJJ39" s="381"/>
      <c r="CJK39" s="381"/>
      <c r="CJL39" s="381"/>
      <c r="CJM39" s="381"/>
      <c r="CJN39" s="381"/>
      <c r="CJO39" s="381"/>
      <c r="CJP39" s="381"/>
      <c r="CJQ39" s="381"/>
      <c r="CJR39" s="381"/>
      <c r="CJS39" s="381"/>
      <c r="CJT39" s="381"/>
      <c r="CJU39" s="381"/>
      <c r="CJV39" s="381"/>
      <c r="CJW39" s="381"/>
      <c r="CJX39" s="381"/>
      <c r="CJY39" s="381"/>
      <c r="CJZ39" s="381"/>
      <c r="CKA39" s="381"/>
      <c r="CKB39" s="381"/>
      <c r="CKC39" s="381"/>
      <c r="CKD39" s="381"/>
      <c r="CKE39" s="381"/>
      <c r="CKF39" s="381"/>
      <c r="CKG39" s="381"/>
      <c r="CKH39" s="381"/>
      <c r="CKI39" s="381"/>
      <c r="CKJ39" s="381"/>
      <c r="CKK39" s="381"/>
      <c r="CKL39" s="381"/>
      <c r="CKM39" s="381"/>
      <c r="CKN39" s="381"/>
      <c r="CKO39" s="381"/>
      <c r="CKP39" s="381"/>
      <c r="CKQ39" s="381"/>
      <c r="CKR39" s="381"/>
      <c r="CKS39" s="381"/>
      <c r="CKT39" s="381"/>
      <c r="CKU39" s="381"/>
      <c r="CKV39" s="381"/>
      <c r="CKW39" s="381"/>
      <c r="CKX39" s="381"/>
      <c r="CKY39" s="381"/>
      <c r="CKZ39" s="381"/>
      <c r="CLA39" s="381"/>
      <c r="CLB39" s="381"/>
      <c r="CLC39" s="381"/>
      <c r="CLD39" s="381"/>
      <c r="CLE39" s="381"/>
      <c r="CLF39" s="381"/>
      <c r="CLG39" s="381"/>
      <c r="CLH39" s="381"/>
      <c r="CLI39" s="381"/>
      <c r="CLJ39" s="381"/>
      <c r="CLK39" s="381"/>
      <c r="CLL39" s="381"/>
      <c r="CLM39" s="381"/>
      <c r="CLN39" s="381"/>
      <c r="CLO39" s="381"/>
      <c r="CLP39" s="381"/>
      <c r="CLQ39" s="381"/>
      <c r="CLR39" s="381"/>
      <c r="CLS39" s="381"/>
      <c r="CLT39" s="381"/>
      <c r="CLU39" s="381"/>
      <c r="CLV39" s="381"/>
      <c r="CLW39" s="381"/>
      <c r="CLX39" s="381"/>
      <c r="CLY39" s="381"/>
      <c r="CLZ39" s="381"/>
      <c r="CMA39" s="381"/>
      <c r="CMB39" s="381"/>
      <c r="CMC39" s="381"/>
      <c r="CMD39" s="381"/>
      <c r="CME39" s="381"/>
      <c r="CMF39" s="381"/>
      <c r="CMG39" s="381"/>
      <c r="CMH39" s="381"/>
      <c r="CMI39" s="381"/>
      <c r="CMJ39" s="381"/>
      <c r="CMK39" s="381"/>
      <c r="CML39" s="381"/>
      <c r="CMM39" s="381"/>
      <c r="CMN39" s="381"/>
      <c r="CMO39" s="381"/>
      <c r="CMP39" s="381"/>
      <c r="CMQ39" s="381"/>
      <c r="CMR39" s="381"/>
      <c r="CMS39" s="381"/>
      <c r="CMT39" s="381"/>
      <c r="CMU39" s="381"/>
      <c r="CMV39" s="381"/>
      <c r="CMW39" s="381"/>
      <c r="CMX39" s="381"/>
      <c r="CMY39" s="381"/>
      <c r="CMZ39" s="381"/>
      <c r="CNA39" s="381"/>
      <c r="CNB39" s="381"/>
      <c r="CNC39" s="381"/>
      <c r="CND39" s="381"/>
      <c r="CNE39" s="381"/>
      <c r="CNF39" s="381"/>
      <c r="CNG39" s="381"/>
      <c r="CNH39" s="381"/>
      <c r="CNI39" s="381"/>
      <c r="CNJ39" s="381"/>
      <c r="CNK39" s="381"/>
      <c r="CNL39" s="381"/>
      <c r="CNM39" s="381"/>
      <c r="CNN39" s="381"/>
      <c r="CNO39" s="381"/>
      <c r="CNP39" s="381"/>
      <c r="CNQ39" s="381"/>
      <c r="CNR39" s="381"/>
      <c r="CNS39" s="381"/>
      <c r="CNT39" s="381"/>
      <c r="CNU39" s="381"/>
      <c r="CNV39" s="381"/>
      <c r="CNW39" s="381"/>
      <c r="CNX39" s="381"/>
      <c r="CNY39" s="381"/>
      <c r="CNZ39" s="381"/>
      <c r="COA39" s="381"/>
      <c r="COB39" s="381"/>
      <c r="COC39" s="381"/>
      <c r="COD39" s="381"/>
      <c r="COE39" s="381"/>
      <c r="COF39" s="381"/>
      <c r="COG39" s="381"/>
      <c r="COH39" s="381"/>
      <c r="COI39" s="381"/>
      <c r="COJ39" s="381"/>
      <c r="COK39" s="381"/>
      <c r="COL39" s="381"/>
      <c r="COM39" s="381"/>
      <c r="CON39" s="381"/>
      <c r="COO39" s="381"/>
      <c r="COP39" s="381"/>
      <c r="COQ39" s="381"/>
      <c r="COR39" s="381"/>
      <c r="COS39" s="381"/>
      <c r="COT39" s="381"/>
      <c r="COU39" s="381"/>
      <c r="COV39" s="381"/>
      <c r="COW39" s="381"/>
      <c r="COX39" s="381"/>
      <c r="COY39" s="381"/>
      <c r="COZ39" s="381"/>
      <c r="CPA39" s="381"/>
      <c r="CPB39" s="381"/>
      <c r="CPC39" s="381"/>
      <c r="CPD39" s="381"/>
      <c r="CPE39" s="381"/>
      <c r="CPF39" s="381"/>
      <c r="CPG39" s="381"/>
      <c r="CPH39" s="381"/>
      <c r="CPI39" s="381"/>
      <c r="CPJ39" s="381"/>
      <c r="CPK39" s="381"/>
      <c r="CPL39" s="381"/>
      <c r="CPM39" s="381"/>
      <c r="CPN39" s="381"/>
      <c r="CPO39" s="381"/>
      <c r="CPP39" s="381"/>
      <c r="CPQ39" s="381"/>
      <c r="CPR39" s="381"/>
      <c r="CPS39" s="381"/>
      <c r="CPT39" s="381"/>
      <c r="CPU39" s="381"/>
      <c r="CPV39" s="381"/>
      <c r="CPW39" s="381"/>
      <c r="CPX39" s="381"/>
      <c r="CPY39" s="381"/>
      <c r="CPZ39" s="381"/>
      <c r="CQA39" s="381"/>
      <c r="CQB39" s="381"/>
      <c r="CQC39" s="381"/>
      <c r="CQD39" s="381"/>
      <c r="CQE39" s="381"/>
      <c r="CQF39" s="381"/>
      <c r="CQG39" s="381"/>
      <c r="CQH39" s="381"/>
      <c r="CQI39" s="381"/>
      <c r="CQJ39" s="381"/>
      <c r="CQK39" s="381"/>
      <c r="CQL39" s="381"/>
      <c r="CQM39" s="381"/>
      <c r="CQN39" s="381"/>
      <c r="CQO39" s="381"/>
      <c r="CQP39" s="381"/>
      <c r="CQQ39" s="381"/>
      <c r="CQR39" s="381"/>
      <c r="CQS39" s="381"/>
      <c r="CQT39" s="381"/>
      <c r="CQU39" s="381"/>
      <c r="CQV39" s="381"/>
      <c r="CQW39" s="381"/>
      <c r="CQX39" s="381"/>
      <c r="CQY39" s="381"/>
      <c r="CQZ39" s="381"/>
      <c r="CRA39" s="381"/>
      <c r="CRB39" s="381"/>
      <c r="CRC39" s="381"/>
      <c r="CRD39" s="381"/>
      <c r="CRE39" s="381"/>
      <c r="CRF39" s="381"/>
      <c r="CRG39" s="381"/>
      <c r="CRH39" s="381"/>
      <c r="CRI39" s="381"/>
      <c r="CRJ39" s="381"/>
      <c r="CRK39" s="381"/>
      <c r="CRL39" s="381"/>
      <c r="CRM39" s="381"/>
      <c r="CRN39" s="381"/>
      <c r="CRO39" s="381"/>
      <c r="CRP39" s="381"/>
      <c r="CRQ39" s="381"/>
      <c r="CRR39" s="381"/>
      <c r="CRS39" s="381"/>
      <c r="CRT39" s="381"/>
      <c r="CRU39" s="381"/>
      <c r="CRV39" s="381"/>
      <c r="CRW39" s="381"/>
      <c r="CRX39" s="381"/>
      <c r="CRY39" s="381"/>
      <c r="CRZ39" s="381"/>
      <c r="CSA39" s="381"/>
      <c r="CSB39" s="381"/>
      <c r="CSC39" s="381"/>
      <c r="CSD39" s="381"/>
      <c r="CSE39" s="381"/>
      <c r="CSF39" s="381"/>
      <c r="CSG39" s="381"/>
      <c r="CSH39" s="381"/>
      <c r="CSI39" s="381"/>
      <c r="CSJ39" s="381"/>
      <c r="CSK39" s="381"/>
      <c r="CSL39" s="381"/>
      <c r="CSM39" s="381"/>
      <c r="CSN39" s="381"/>
      <c r="CSO39" s="381"/>
      <c r="CSP39" s="381"/>
      <c r="CSQ39" s="381"/>
      <c r="CSR39" s="381"/>
      <c r="CSS39" s="381"/>
      <c r="CST39" s="381"/>
      <c r="CSU39" s="381"/>
      <c r="CSV39" s="381"/>
      <c r="CSW39" s="381"/>
      <c r="CSX39" s="381"/>
      <c r="CSY39" s="381"/>
      <c r="CSZ39" s="381"/>
      <c r="CTA39" s="381"/>
      <c r="CTB39" s="381"/>
      <c r="CTC39" s="381"/>
      <c r="CTD39" s="381"/>
      <c r="CTE39" s="381"/>
      <c r="CTF39" s="381"/>
      <c r="CTG39" s="381"/>
      <c r="CTH39" s="381"/>
      <c r="CTI39" s="381"/>
      <c r="CTJ39" s="381"/>
      <c r="CTK39" s="381"/>
      <c r="CTL39" s="381"/>
      <c r="CTM39" s="381"/>
      <c r="CTN39" s="381"/>
      <c r="CTO39" s="381"/>
      <c r="CTP39" s="381"/>
      <c r="CTQ39" s="381"/>
      <c r="CTR39" s="381"/>
      <c r="CTS39" s="381"/>
      <c r="CTT39" s="381"/>
      <c r="CTU39" s="381"/>
      <c r="CTV39" s="381"/>
      <c r="CTW39" s="381"/>
      <c r="CTX39" s="381"/>
      <c r="CTY39" s="381"/>
      <c r="CTZ39" s="381"/>
      <c r="CUA39" s="381"/>
      <c r="CUB39" s="381"/>
      <c r="CUC39" s="381"/>
      <c r="CUD39" s="381"/>
      <c r="CUE39" s="381"/>
      <c r="CUF39" s="381"/>
      <c r="CUG39" s="381"/>
      <c r="CUH39" s="381"/>
      <c r="CUI39" s="381"/>
      <c r="CUJ39" s="381"/>
      <c r="CUK39" s="381"/>
      <c r="CUL39" s="381"/>
      <c r="CUM39" s="381"/>
      <c r="CUN39" s="381"/>
      <c r="CUO39" s="381"/>
      <c r="CUP39" s="381"/>
      <c r="CUQ39" s="381"/>
      <c r="CUR39" s="381"/>
      <c r="CUS39" s="381"/>
      <c r="CUT39" s="381"/>
      <c r="CUU39" s="381"/>
      <c r="CUV39" s="381"/>
      <c r="CUW39" s="381"/>
      <c r="CUX39" s="381"/>
      <c r="CUY39" s="381"/>
      <c r="CUZ39" s="381"/>
      <c r="CVA39" s="381"/>
      <c r="CVB39" s="381"/>
      <c r="CVC39" s="381"/>
      <c r="CVD39" s="381"/>
      <c r="CVE39" s="381"/>
      <c r="CVF39" s="381"/>
      <c r="CVG39" s="381"/>
      <c r="CVH39" s="381"/>
      <c r="CVI39" s="381"/>
      <c r="CVJ39" s="381"/>
      <c r="CVK39" s="381"/>
      <c r="CVL39" s="381"/>
      <c r="CVM39" s="381"/>
      <c r="CVN39" s="381"/>
      <c r="CVO39" s="381"/>
      <c r="CVP39" s="381"/>
      <c r="CVQ39" s="381"/>
      <c r="CVR39" s="381"/>
      <c r="CVS39" s="381"/>
      <c r="CVT39" s="381"/>
      <c r="CVU39" s="381"/>
      <c r="CVV39" s="381"/>
      <c r="CVW39" s="381"/>
      <c r="CVX39" s="381"/>
      <c r="CVY39" s="381"/>
      <c r="CVZ39" s="381"/>
      <c r="CWA39" s="381"/>
      <c r="CWB39" s="381"/>
      <c r="CWC39" s="381"/>
      <c r="CWD39" s="381"/>
      <c r="CWE39" s="381"/>
      <c r="CWF39" s="381"/>
      <c r="CWG39" s="381"/>
      <c r="CWH39" s="381"/>
      <c r="CWI39" s="381"/>
      <c r="CWJ39" s="381"/>
      <c r="CWK39" s="381"/>
      <c r="CWL39" s="381"/>
      <c r="CWM39" s="381"/>
      <c r="CWN39" s="381"/>
      <c r="CWO39" s="381"/>
      <c r="CWP39" s="381"/>
      <c r="CWQ39" s="381"/>
      <c r="CWR39" s="381"/>
      <c r="CWS39" s="381"/>
      <c r="CWT39" s="381"/>
      <c r="CWU39" s="381"/>
      <c r="CWV39" s="381"/>
      <c r="CWW39" s="381"/>
      <c r="CWX39" s="381"/>
      <c r="CWY39" s="381"/>
      <c r="CWZ39" s="381"/>
      <c r="CXA39" s="381"/>
      <c r="CXB39" s="381"/>
      <c r="CXC39" s="381"/>
      <c r="CXD39" s="381"/>
      <c r="CXE39" s="381"/>
      <c r="CXF39" s="381"/>
      <c r="CXG39" s="381"/>
      <c r="CXH39" s="381"/>
      <c r="CXI39" s="381"/>
      <c r="CXJ39" s="381"/>
      <c r="CXK39" s="381"/>
      <c r="CXL39" s="381"/>
      <c r="CXM39" s="381"/>
      <c r="CXN39" s="381"/>
      <c r="CXO39" s="381"/>
      <c r="CXP39" s="381"/>
      <c r="CXQ39" s="381"/>
      <c r="CXR39" s="381"/>
      <c r="CXS39" s="381"/>
      <c r="CXT39" s="381"/>
      <c r="CXU39" s="381"/>
      <c r="CXV39" s="381"/>
      <c r="CXW39" s="381"/>
      <c r="CXX39" s="381"/>
      <c r="CXY39" s="381"/>
      <c r="CXZ39" s="381"/>
      <c r="CYA39" s="381"/>
      <c r="CYB39" s="381"/>
      <c r="CYC39" s="381"/>
      <c r="CYD39" s="381"/>
      <c r="CYE39" s="381"/>
      <c r="CYF39" s="381"/>
      <c r="CYG39" s="381"/>
      <c r="CYH39" s="381"/>
      <c r="CYI39" s="381"/>
      <c r="CYJ39" s="381"/>
      <c r="CYK39" s="381"/>
      <c r="CYL39" s="381"/>
      <c r="CYM39" s="381"/>
      <c r="CYN39" s="381"/>
      <c r="CYO39" s="381"/>
      <c r="CYP39" s="381"/>
      <c r="CYQ39" s="381"/>
      <c r="CYR39" s="381"/>
      <c r="CYS39" s="381"/>
      <c r="CYT39" s="381"/>
      <c r="CYU39" s="381"/>
      <c r="CYV39" s="381"/>
      <c r="CYW39" s="381"/>
      <c r="CYX39" s="381"/>
      <c r="CYY39" s="381"/>
      <c r="CYZ39" s="381"/>
      <c r="CZA39" s="381"/>
      <c r="CZB39" s="381"/>
      <c r="CZC39" s="381"/>
      <c r="CZD39" s="381"/>
      <c r="CZE39" s="381"/>
      <c r="CZF39" s="381"/>
      <c r="CZG39" s="381"/>
      <c r="CZH39" s="381"/>
      <c r="CZI39" s="381"/>
      <c r="CZJ39" s="381"/>
      <c r="CZK39" s="381"/>
      <c r="CZL39" s="381"/>
      <c r="CZM39" s="381"/>
      <c r="CZN39" s="381"/>
      <c r="CZO39" s="381"/>
      <c r="CZP39" s="381"/>
      <c r="CZQ39" s="381"/>
      <c r="CZR39" s="381"/>
      <c r="CZS39" s="381"/>
      <c r="CZT39" s="381"/>
      <c r="CZU39" s="381"/>
      <c r="CZV39" s="381"/>
      <c r="CZW39" s="381"/>
      <c r="CZX39" s="381"/>
      <c r="CZY39" s="381"/>
      <c r="CZZ39" s="381"/>
      <c r="DAA39" s="381"/>
      <c r="DAB39" s="381"/>
      <c r="DAC39" s="381"/>
      <c r="DAD39" s="381"/>
      <c r="DAE39" s="381"/>
      <c r="DAF39" s="381"/>
      <c r="DAG39" s="381"/>
      <c r="DAH39" s="381"/>
      <c r="DAI39" s="381"/>
      <c r="DAJ39" s="381"/>
      <c r="DAK39" s="381"/>
      <c r="DAL39" s="381"/>
      <c r="DAM39" s="381"/>
      <c r="DAN39" s="381"/>
      <c r="DAO39" s="381"/>
      <c r="DAP39" s="381"/>
      <c r="DAQ39" s="381"/>
      <c r="DAR39" s="381"/>
      <c r="DAS39" s="381"/>
      <c r="DAT39" s="381"/>
      <c r="DAU39" s="381"/>
      <c r="DAV39" s="381"/>
      <c r="DAW39" s="381"/>
      <c r="DAX39" s="381"/>
      <c r="DAY39" s="381"/>
      <c r="DAZ39" s="381"/>
      <c r="DBA39" s="381"/>
      <c r="DBB39" s="381"/>
      <c r="DBC39" s="381"/>
      <c r="DBD39" s="381"/>
      <c r="DBE39" s="381"/>
      <c r="DBF39" s="381"/>
      <c r="DBG39" s="381"/>
      <c r="DBH39" s="381"/>
      <c r="DBI39" s="381"/>
      <c r="DBJ39" s="381"/>
      <c r="DBK39" s="381"/>
      <c r="DBL39" s="381"/>
      <c r="DBM39" s="381"/>
      <c r="DBN39" s="381"/>
      <c r="DBO39" s="381"/>
      <c r="DBP39" s="381"/>
      <c r="DBQ39" s="381"/>
      <c r="DBR39" s="381"/>
      <c r="DBS39" s="381"/>
      <c r="DBT39" s="381"/>
      <c r="DBU39" s="381"/>
      <c r="DBV39" s="381"/>
      <c r="DBW39" s="381"/>
      <c r="DBX39" s="381"/>
      <c r="DBY39" s="381"/>
      <c r="DBZ39" s="381"/>
      <c r="DCA39" s="381"/>
      <c r="DCB39" s="381"/>
      <c r="DCC39" s="381"/>
      <c r="DCD39" s="381"/>
      <c r="DCE39" s="381"/>
      <c r="DCF39" s="381"/>
      <c r="DCG39" s="381"/>
      <c r="DCH39" s="381"/>
      <c r="DCI39" s="381"/>
      <c r="DCJ39" s="381"/>
      <c r="DCK39" s="381"/>
      <c r="DCL39" s="381"/>
      <c r="DCM39" s="381"/>
      <c r="DCN39" s="381"/>
      <c r="DCO39" s="381"/>
      <c r="DCP39" s="381"/>
      <c r="DCQ39" s="381"/>
      <c r="DCR39" s="381"/>
      <c r="DCS39" s="381"/>
      <c r="DCT39" s="381"/>
      <c r="DCU39" s="381"/>
      <c r="DCV39" s="381"/>
      <c r="DCW39" s="381"/>
      <c r="DCX39" s="381"/>
      <c r="DCY39" s="381"/>
      <c r="DCZ39" s="381"/>
      <c r="DDA39" s="381"/>
      <c r="DDB39" s="381"/>
      <c r="DDC39" s="381"/>
      <c r="DDD39" s="381"/>
      <c r="DDE39" s="381"/>
      <c r="DDF39" s="381"/>
      <c r="DDG39" s="381"/>
      <c r="DDH39" s="381"/>
      <c r="DDI39" s="381"/>
      <c r="DDJ39" s="381"/>
      <c r="DDK39" s="381"/>
      <c r="DDL39" s="381"/>
      <c r="DDM39" s="381"/>
      <c r="DDN39" s="381"/>
      <c r="DDO39" s="381"/>
      <c r="DDP39" s="381"/>
      <c r="DDQ39" s="381"/>
      <c r="DDR39" s="381"/>
      <c r="DDS39" s="381"/>
      <c r="DDT39" s="381"/>
      <c r="DDU39" s="381"/>
      <c r="DDV39" s="381"/>
      <c r="DDW39" s="381"/>
      <c r="DDX39" s="381"/>
      <c r="DDY39" s="381"/>
      <c r="DDZ39" s="381"/>
      <c r="DEA39" s="381"/>
      <c r="DEB39" s="381"/>
      <c r="DEC39" s="381"/>
      <c r="DED39" s="381"/>
      <c r="DEE39" s="381"/>
      <c r="DEF39" s="381"/>
      <c r="DEG39" s="381"/>
      <c r="DEH39" s="381"/>
      <c r="DEI39" s="381"/>
      <c r="DEJ39" s="381"/>
      <c r="DEK39" s="381"/>
      <c r="DEL39" s="381"/>
      <c r="DEM39" s="381"/>
      <c r="DEN39" s="381"/>
      <c r="DEO39" s="381"/>
      <c r="DEP39" s="381"/>
      <c r="DEQ39" s="381"/>
      <c r="DER39" s="381"/>
      <c r="DES39" s="381"/>
      <c r="DET39" s="381"/>
      <c r="DEU39" s="381"/>
      <c r="DEV39" s="381"/>
      <c r="DEW39" s="381"/>
      <c r="DEX39" s="381"/>
      <c r="DEY39" s="381"/>
      <c r="DEZ39" s="381"/>
      <c r="DFA39" s="381"/>
      <c r="DFB39" s="381"/>
      <c r="DFC39" s="381"/>
      <c r="DFD39" s="381"/>
      <c r="DFE39" s="381"/>
      <c r="DFF39" s="381"/>
      <c r="DFG39" s="381"/>
      <c r="DFH39" s="381"/>
      <c r="DFI39" s="381"/>
      <c r="DFJ39" s="381"/>
      <c r="DFK39" s="381"/>
      <c r="DFL39" s="381"/>
      <c r="DFM39" s="381"/>
      <c r="DFN39" s="381"/>
      <c r="DFO39" s="381"/>
      <c r="DFP39" s="381"/>
      <c r="DFQ39" s="381"/>
      <c r="DFR39" s="381"/>
      <c r="DFS39" s="381"/>
      <c r="DFT39" s="381"/>
      <c r="DFU39" s="381"/>
      <c r="DFV39" s="381"/>
      <c r="DFW39" s="381"/>
      <c r="DFX39" s="381"/>
      <c r="DFY39" s="381"/>
      <c r="DFZ39" s="381"/>
      <c r="DGA39" s="381"/>
      <c r="DGB39" s="381"/>
      <c r="DGC39" s="381"/>
      <c r="DGD39" s="381"/>
      <c r="DGE39" s="381"/>
      <c r="DGF39" s="381"/>
      <c r="DGG39" s="381"/>
      <c r="DGH39" s="381"/>
      <c r="DGI39" s="381"/>
      <c r="DGJ39" s="381"/>
      <c r="DGK39" s="381"/>
      <c r="DGL39" s="381"/>
      <c r="DGM39" s="381"/>
      <c r="DGN39" s="381"/>
      <c r="DGO39" s="381"/>
      <c r="DGP39" s="381"/>
      <c r="DGQ39" s="381"/>
      <c r="DGR39" s="381"/>
      <c r="DGS39" s="381"/>
      <c r="DGT39" s="381"/>
      <c r="DGU39" s="381"/>
      <c r="DGV39" s="381"/>
      <c r="DGW39" s="381"/>
      <c r="DGX39" s="381"/>
      <c r="DGY39" s="381"/>
      <c r="DGZ39" s="381"/>
      <c r="DHA39" s="381"/>
      <c r="DHB39" s="381"/>
      <c r="DHC39" s="381"/>
      <c r="DHD39" s="381"/>
      <c r="DHE39" s="381"/>
      <c r="DHF39" s="381"/>
      <c r="DHG39" s="381"/>
      <c r="DHH39" s="381"/>
      <c r="DHI39" s="381"/>
      <c r="DHJ39" s="381"/>
      <c r="DHK39" s="381"/>
      <c r="DHL39" s="381"/>
      <c r="DHM39" s="381"/>
      <c r="DHN39" s="381"/>
      <c r="DHO39" s="381"/>
      <c r="DHP39" s="381"/>
      <c r="DHQ39" s="381"/>
      <c r="DHR39" s="381"/>
      <c r="DHS39" s="381"/>
      <c r="DHT39" s="381"/>
      <c r="DHU39" s="381"/>
      <c r="DHV39" s="381"/>
      <c r="DHW39" s="381"/>
      <c r="DHX39" s="381"/>
      <c r="DHY39" s="381"/>
      <c r="DHZ39" s="381"/>
      <c r="DIA39" s="381"/>
      <c r="DIB39" s="381"/>
      <c r="DIC39" s="381"/>
      <c r="DID39" s="381"/>
      <c r="DIE39" s="381"/>
      <c r="DIF39" s="381"/>
      <c r="DIG39" s="381"/>
      <c r="DIH39" s="381"/>
      <c r="DII39" s="381"/>
      <c r="DIJ39" s="381"/>
      <c r="DIK39" s="381"/>
      <c r="DIL39" s="381"/>
      <c r="DIM39" s="381"/>
      <c r="DIN39" s="381"/>
      <c r="DIO39" s="381"/>
      <c r="DIP39" s="381"/>
      <c r="DIQ39" s="381"/>
      <c r="DIR39" s="381"/>
      <c r="DIS39" s="381"/>
      <c r="DIT39" s="381"/>
      <c r="DIU39" s="381"/>
      <c r="DIV39" s="381"/>
      <c r="DIW39" s="381"/>
      <c r="DIX39" s="381"/>
      <c r="DIY39" s="381"/>
      <c r="DIZ39" s="381"/>
      <c r="DJA39" s="381"/>
      <c r="DJB39" s="381"/>
      <c r="DJC39" s="381"/>
      <c r="DJD39" s="381"/>
      <c r="DJE39" s="381"/>
      <c r="DJF39" s="381"/>
      <c r="DJG39" s="381"/>
      <c r="DJH39" s="381"/>
      <c r="DJI39" s="381"/>
      <c r="DJJ39" s="381"/>
      <c r="DJK39" s="381"/>
      <c r="DJL39" s="381"/>
      <c r="DJM39" s="381"/>
      <c r="DJN39" s="381"/>
      <c r="DJO39" s="381"/>
      <c r="DJP39" s="381"/>
      <c r="DJQ39" s="381"/>
      <c r="DJR39" s="381"/>
      <c r="DJS39" s="381"/>
      <c r="DJT39" s="381"/>
      <c r="DJU39" s="381"/>
      <c r="DJV39" s="381"/>
      <c r="DJW39" s="381"/>
      <c r="DJX39" s="381"/>
      <c r="DJY39" s="381"/>
      <c r="DJZ39" s="381"/>
      <c r="DKA39" s="381"/>
      <c r="DKB39" s="381"/>
      <c r="DKC39" s="381"/>
      <c r="DKD39" s="381"/>
      <c r="DKE39" s="381"/>
      <c r="DKF39" s="381"/>
      <c r="DKG39" s="381"/>
      <c r="DKH39" s="381"/>
      <c r="DKI39" s="381"/>
      <c r="DKJ39" s="381"/>
      <c r="DKK39" s="381"/>
      <c r="DKL39" s="381"/>
      <c r="DKM39" s="381"/>
      <c r="DKN39" s="381"/>
      <c r="DKO39" s="381"/>
      <c r="DKP39" s="381"/>
      <c r="DKQ39" s="381"/>
      <c r="DKR39" s="381"/>
      <c r="DKS39" s="381"/>
      <c r="DKT39" s="381"/>
      <c r="DKU39" s="381"/>
      <c r="DKV39" s="381"/>
      <c r="DKW39" s="381"/>
      <c r="DKX39" s="381"/>
      <c r="DKY39" s="381"/>
      <c r="DKZ39" s="381"/>
      <c r="DLA39" s="381"/>
      <c r="DLB39" s="381"/>
      <c r="DLC39" s="381"/>
      <c r="DLD39" s="381"/>
      <c r="DLE39" s="381"/>
      <c r="DLF39" s="381"/>
      <c r="DLG39" s="381"/>
      <c r="DLH39" s="381"/>
      <c r="DLI39" s="381"/>
      <c r="DLJ39" s="381"/>
      <c r="DLK39" s="381"/>
      <c r="DLL39" s="381"/>
      <c r="DLM39" s="381"/>
      <c r="DLN39" s="381"/>
      <c r="DLO39" s="381"/>
      <c r="DLP39" s="381"/>
      <c r="DLQ39" s="381"/>
      <c r="DLR39" s="381"/>
      <c r="DLS39" s="381"/>
      <c r="DLT39" s="381"/>
      <c r="DLU39" s="381"/>
      <c r="DLV39" s="381"/>
      <c r="DLW39" s="381"/>
      <c r="DLX39" s="381"/>
      <c r="DLY39" s="381"/>
      <c r="DLZ39" s="381"/>
      <c r="DMA39" s="381"/>
      <c r="DMB39" s="381"/>
      <c r="DMC39" s="381"/>
      <c r="DMD39" s="381"/>
      <c r="DME39" s="381"/>
      <c r="DMF39" s="381"/>
      <c r="DMG39" s="381"/>
      <c r="DMH39" s="381"/>
      <c r="DMI39" s="381"/>
      <c r="DMJ39" s="381"/>
      <c r="DMK39" s="381"/>
      <c r="DML39" s="381"/>
      <c r="DMM39" s="381"/>
      <c r="DMN39" s="381"/>
      <c r="DMO39" s="381"/>
      <c r="DMP39" s="381"/>
      <c r="DMQ39" s="381"/>
      <c r="DMR39" s="381"/>
      <c r="DMS39" s="381"/>
      <c r="DMT39" s="381"/>
      <c r="DMU39" s="381"/>
      <c r="DMV39" s="381"/>
      <c r="DMW39" s="381"/>
      <c r="DMX39" s="381"/>
      <c r="DMY39" s="381"/>
      <c r="DMZ39" s="381"/>
      <c r="DNA39" s="381"/>
      <c r="DNB39" s="381"/>
      <c r="DNC39" s="381"/>
      <c r="DND39" s="381"/>
      <c r="DNE39" s="381"/>
      <c r="DNF39" s="381"/>
      <c r="DNG39" s="381"/>
      <c r="DNH39" s="381"/>
      <c r="DNI39" s="381"/>
      <c r="DNJ39" s="381"/>
      <c r="DNK39" s="381"/>
      <c r="DNL39" s="381"/>
      <c r="DNM39" s="381"/>
      <c r="DNN39" s="381"/>
      <c r="DNO39" s="381"/>
      <c r="DNP39" s="381"/>
      <c r="DNQ39" s="381"/>
      <c r="DNR39" s="381"/>
      <c r="DNS39" s="381"/>
      <c r="DNT39" s="381"/>
      <c r="DNU39" s="381"/>
      <c r="DNV39" s="381"/>
      <c r="DNW39" s="381"/>
      <c r="DNX39" s="381"/>
      <c r="DNY39" s="381"/>
      <c r="DNZ39" s="381"/>
      <c r="DOA39" s="381"/>
      <c r="DOB39" s="381"/>
      <c r="DOC39" s="381"/>
      <c r="DOD39" s="381"/>
      <c r="DOE39" s="381"/>
      <c r="DOF39" s="381"/>
      <c r="DOG39" s="381"/>
      <c r="DOH39" s="381"/>
      <c r="DOI39" s="381"/>
      <c r="DOJ39" s="381"/>
      <c r="DOK39" s="381"/>
      <c r="DOL39" s="381"/>
      <c r="DOM39" s="381"/>
      <c r="DON39" s="381"/>
      <c r="DOO39" s="381"/>
      <c r="DOP39" s="381"/>
      <c r="DOQ39" s="381"/>
      <c r="DOR39" s="381"/>
      <c r="DOS39" s="381"/>
      <c r="DOT39" s="381"/>
      <c r="DOU39" s="381"/>
      <c r="DOV39" s="381"/>
      <c r="DOW39" s="381"/>
      <c r="DOX39" s="381"/>
      <c r="DOY39" s="381"/>
      <c r="DOZ39" s="381"/>
      <c r="DPA39" s="381"/>
      <c r="DPB39" s="381"/>
      <c r="DPC39" s="381"/>
      <c r="DPD39" s="381"/>
      <c r="DPE39" s="381"/>
      <c r="DPF39" s="381"/>
      <c r="DPG39" s="381"/>
      <c r="DPH39" s="381"/>
      <c r="DPI39" s="381"/>
      <c r="DPJ39" s="381"/>
      <c r="DPK39" s="381"/>
      <c r="DPL39" s="381"/>
      <c r="DPM39" s="381"/>
      <c r="DPN39" s="381"/>
      <c r="DPO39" s="381"/>
      <c r="DPP39" s="381"/>
      <c r="DPQ39" s="381"/>
      <c r="DPR39" s="381"/>
      <c r="DPS39" s="381"/>
      <c r="DPT39" s="381"/>
      <c r="DPU39" s="381"/>
      <c r="DPV39" s="381"/>
      <c r="DPW39" s="381"/>
      <c r="DPX39" s="381"/>
      <c r="DPY39" s="381"/>
      <c r="DPZ39" s="381"/>
      <c r="DQA39" s="381"/>
      <c r="DQB39" s="381"/>
      <c r="DQC39" s="381"/>
      <c r="DQD39" s="381"/>
      <c r="DQE39" s="381"/>
      <c r="DQF39" s="381"/>
      <c r="DQG39" s="381"/>
      <c r="DQH39" s="381"/>
      <c r="DQI39" s="381"/>
      <c r="DQJ39" s="381"/>
      <c r="DQK39" s="381"/>
      <c r="DQL39" s="381"/>
      <c r="DQM39" s="381"/>
      <c r="DQN39" s="381"/>
      <c r="DQO39" s="381"/>
      <c r="DQP39" s="381"/>
      <c r="DQQ39" s="381"/>
      <c r="DQR39" s="381"/>
      <c r="DQS39" s="381"/>
      <c r="DQT39" s="381"/>
      <c r="DQU39" s="381"/>
      <c r="DQV39" s="381"/>
      <c r="DQW39" s="381"/>
      <c r="DQX39" s="381"/>
      <c r="DQY39" s="381"/>
      <c r="DQZ39" s="381"/>
      <c r="DRA39" s="381"/>
      <c r="DRB39" s="381"/>
      <c r="DRC39" s="381"/>
      <c r="DRD39" s="381"/>
      <c r="DRE39" s="381"/>
      <c r="DRF39" s="381"/>
      <c r="DRG39" s="381"/>
      <c r="DRH39" s="381"/>
      <c r="DRI39" s="381"/>
      <c r="DRJ39" s="381"/>
      <c r="DRK39" s="381"/>
      <c r="DRL39" s="381"/>
      <c r="DRM39" s="381"/>
      <c r="DRN39" s="381"/>
      <c r="DRO39" s="381"/>
      <c r="DRP39" s="381"/>
      <c r="DRQ39" s="381"/>
      <c r="DRR39" s="381"/>
      <c r="DRS39" s="381"/>
      <c r="DRT39" s="381"/>
      <c r="DRU39" s="381"/>
      <c r="DRV39" s="381"/>
      <c r="DRW39" s="381"/>
      <c r="DRX39" s="381"/>
      <c r="DRY39" s="381"/>
      <c r="DRZ39" s="381"/>
      <c r="DSA39" s="381"/>
      <c r="DSB39" s="381"/>
      <c r="DSC39" s="381"/>
      <c r="DSD39" s="381"/>
      <c r="DSE39" s="381"/>
      <c r="DSF39" s="381"/>
      <c r="DSG39" s="381"/>
      <c r="DSH39" s="381"/>
      <c r="DSI39" s="381"/>
      <c r="DSJ39" s="381"/>
      <c r="DSK39" s="381"/>
      <c r="DSL39" s="381"/>
      <c r="DSM39" s="381"/>
      <c r="DSN39" s="381"/>
      <c r="DSO39" s="381"/>
      <c r="DSP39" s="381"/>
      <c r="DSQ39" s="381"/>
      <c r="DSR39" s="381"/>
      <c r="DSS39" s="381"/>
      <c r="DST39" s="381"/>
      <c r="DSU39" s="381"/>
      <c r="DSV39" s="381"/>
      <c r="DSW39" s="381"/>
      <c r="DSX39" s="381"/>
      <c r="DSY39" s="381"/>
      <c r="DSZ39" s="381"/>
      <c r="DTA39" s="381"/>
      <c r="DTB39" s="381"/>
      <c r="DTC39" s="381"/>
      <c r="DTD39" s="381"/>
      <c r="DTE39" s="381"/>
      <c r="DTF39" s="381"/>
      <c r="DTG39" s="381"/>
      <c r="DTH39" s="381"/>
      <c r="DTI39" s="381"/>
      <c r="DTJ39" s="381"/>
      <c r="DTK39" s="381"/>
      <c r="DTL39" s="381"/>
      <c r="DTM39" s="381"/>
      <c r="DTN39" s="381"/>
      <c r="DTO39" s="381"/>
      <c r="DTP39" s="381"/>
      <c r="DTQ39" s="381"/>
      <c r="DTR39" s="381"/>
      <c r="DTS39" s="381"/>
      <c r="DTT39" s="381"/>
      <c r="DTU39" s="381"/>
      <c r="DTV39" s="381"/>
      <c r="DTW39" s="381"/>
      <c r="DTX39" s="381"/>
      <c r="DTY39" s="381"/>
      <c r="DTZ39" s="381"/>
      <c r="DUA39" s="381"/>
      <c r="DUB39" s="381"/>
      <c r="DUC39" s="381"/>
      <c r="DUD39" s="381"/>
      <c r="DUE39" s="381"/>
      <c r="DUF39" s="381"/>
      <c r="DUG39" s="381"/>
      <c r="DUH39" s="381"/>
      <c r="DUI39" s="381"/>
      <c r="DUJ39" s="381"/>
      <c r="DUK39" s="381"/>
      <c r="DUL39" s="381"/>
      <c r="DUM39" s="381"/>
      <c r="DUN39" s="381"/>
      <c r="DUO39" s="381"/>
      <c r="DUP39" s="381"/>
      <c r="DUQ39" s="381"/>
      <c r="DUR39" s="381"/>
      <c r="DUS39" s="381"/>
      <c r="DUT39" s="381"/>
      <c r="DUU39" s="381"/>
      <c r="DUV39" s="381"/>
      <c r="DUW39" s="381"/>
      <c r="DUX39" s="381"/>
      <c r="DUY39" s="381"/>
      <c r="DUZ39" s="381"/>
      <c r="DVA39" s="381"/>
      <c r="DVB39" s="381"/>
      <c r="DVC39" s="381"/>
      <c r="DVD39" s="381"/>
      <c r="DVE39" s="381"/>
      <c r="DVF39" s="381"/>
      <c r="DVG39" s="381"/>
      <c r="DVH39" s="381"/>
      <c r="DVI39" s="381"/>
      <c r="DVJ39" s="381"/>
      <c r="DVK39" s="381"/>
      <c r="DVL39" s="381"/>
      <c r="DVM39" s="381"/>
      <c r="DVN39" s="381"/>
      <c r="DVO39" s="381"/>
      <c r="DVP39" s="381"/>
      <c r="DVQ39" s="381"/>
      <c r="DVR39" s="381"/>
      <c r="DVS39" s="381"/>
      <c r="DVT39" s="381"/>
      <c r="DVU39" s="381"/>
      <c r="DVV39" s="381"/>
      <c r="DVW39" s="381"/>
      <c r="DVX39" s="381"/>
      <c r="DVY39" s="381"/>
      <c r="DVZ39" s="381"/>
      <c r="DWA39" s="381"/>
      <c r="DWB39" s="381"/>
      <c r="DWC39" s="381"/>
      <c r="DWD39" s="381"/>
      <c r="DWE39" s="381"/>
      <c r="DWF39" s="381"/>
      <c r="DWG39" s="381"/>
      <c r="DWH39" s="381"/>
      <c r="DWI39" s="381"/>
      <c r="DWJ39" s="381"/>
      <c r="DWK39" s="381"/>
      <c r="DWL39" s="381"/>
      <c r="DWM39" s="381"/>
      <c r="DWN39" s="381"/>
      <c r="DWO39" s="381"/>
      <c r="DWP39" s="381"/>
      <c r="DWQ39" s="381"/>
      <c r="DWR39" s="381"/>
      <c r="DWS39" s="381"/>
      <c r="DWT39" s="381"/>
      <c r="DWU39" s="381"/>
      <c r="DWV39" s="381"/>
      <c r="DWW39" s="381"/>
      <c r="DWX39" s="381"/>
      <c r="DWY39" s="381"/>
      <c r="DWZ39" s="381"/>
      <c r="DXA39" s="381"/>
      <c r="DXB39" s="381"/>
      <c r="DXC39" s="381"/>
      <c r="DXD39" s="381"/>
      <c r="DXE39" s="381"/>
      <c r="DXF39" s="381"/>
      <c r="DXG39" s="381"/>
      <c r="DXH39" s="381"/>
      <c r="DXI39" s="381"/>
      <c r="DXJ39" s="381"/>
      <c r="DXK39" s="381"/>
      <c r="DXL39" s="381"/>
      <c r="DXM39" s="381"/>
      <c r="DXN39" s="381"/>
      <c r="DXO39" s="381"/>
      <c r="DXP39" s="381"/>
      <c r="DXQ39" s="381"/>
      <c r="DXR39" s="381"/>
      <c r="DXS39" s="381"/>
      <c r="DXT39" s="381"/>
      <c r="DXU39" s="381"/>
      <c r="DXV39" s="381"/>
      <c r="DXW39" s="381"/>
      <c r="DXX39" s="381"/>
      <c r="DXY39" s="381"/>
      <c r="DXZ39" s="381"/>
      <c r="DYA39" s="381"/>
      <c r="DYB39" s="381"/>
      <c r="DYC39" s="381"/>
      <c r="DYD39" s="381"/>
      <c r="DYE39" s="381"/>
      <c r="DYF39" s="381"/>
      <c r="DYG39" s="381"/>
      <c r="DYH39" s="381"/>
      <c r="DYI39" s="381"/>
      <c r="DYJ39" s="381"/>
      <c r="DYK39" s="381"/>
      <c r="DYL39" s="381"/>
      <c r="DYM39" s="381"/>
      <c r="DYN39" s="381"/>
      <c r="DYO39" s="381"/>
      <c r="DYP39" s="381"/>
      <c r="DYQ39" s="381"/>
      <c r="DYR39" s="381"/>
      <c r="DYS39" s="381"/>
      <c r="DYT39" s="381"/>
      <c r="DYU39" s="381"/>
      <c r="DYV39" s="381"/>
      <c r="DYW39" s="381"/>
      <c r="DYX39" s="381"/>
      <c r="DYY39" s="381"/>
      <c r="DYZ39" s="381"/>
      <c r="DZA39" s="381"/>
      <c r="DZB39" s="381"/>
      <c r="DZC39" s="381"/>
      <c r="DZD39" s="381"/>
      <c r="DZE39" s="381"/>
      <c r="DZF39" s="381"/>
      <c r="DZG39" s="381"/>
      <c r="DZH39" s="381"/>
      <c r="DZI39" s="381"/>
      <c r="DZJ39" s="381"/>
      <c r="DZK39" s="381"/>
      <c r="DZL39" s="381"/>
      <c r="DZM39" s="381"/>
      <c r="DZN39" s="381"/>
      <c r="DZO39" s="381"/>
      <c r="DZP39" s="381"/>
      <c r="DZQ39" s="381"/>
      <c r="DZR39" s="381"/>
      <c r="DZS39" s="381"/>
      <c r="DZT39" s="381"/>
      <c r="DZU39" s="381"/>
      <c r="DZV39" s="381"/>
      <c r="DZW39" s="381"/>
      <c r="DZX39" s="381"/>
      <c r="DZY39" s="381"/>
      <c r="DZZ39" s="381"/>
      <c r="EAA39" s="381"/>
      <c r="EAB39" s="381"/>
      <c r="EAC39" s="381"/>
      <c r="EAD39" s="381"/>
      <c r="EAE39" s="381"/>
      <c r="EAF39" s="381"/>
      <c r="EAG39" s="381"/>
      <c r="EAH39" s="381"/>
      <c r="EAI39" s="381"/>
      <c r="EAJ39" s="381"/>
      <c r="EAK39" s="381"/>
      <c r="EAL39" s="381"/>
      <c r="EAM39" s="381"/>
      <c r="EAN39" s="381"/>
      <c r="EAO39" s="381"/>
      <c r="EAP39" s="381"/>
      <c r="EAQ39" s="381"/>
      <c r="EAR39" s="381"/>
      <c r="EAS39" s="381"/>
      <c r="EAT39" s="381"/>
      <c r="EAU39" s="381"/>
      <c r="EAV39" s="381"/>
      <c r="EAW39" s="381"/>
      <c r="EAX39" s="381"/>
      <c r="EAY39" s="381"/>
      <c r="EAZ39" s="381"/>
      <c r="EBA39" s="381"/>
      <c r="EBB39" s="381"/>
      <c r="EBC39" s="381"/>
      <c r="EBD39" s="381"/>
      <c r="EBE39" s="381"/>
      <c r="EBF39" s="381"/>
      <c r="EBG39" s="381"/>
      <c r="EBH39" s="381"/>
      <c r="EBI39" s="381"/>
      <c r="EBJ39" s="381"/>
      <c r="EBK39" s="381"/>
      <c r="EBL39" s="381"/>
      <c r="EBM39" s="381"/>
      <c r="EBN39" s="381"/>
      <c r="EBO39" s="381"/>
      <c r="EBP39" s="381"/>
      <c r="EBQ39" s="381"/>
      <c r="EBR39" s="381"/>
      <c r="EBS39" s="381"/>
      <c r="EBT39" s="381"/>
      <c r="EBU39" s="381"/>
      <c r="EBV39" s="381"/>
      <c r="EBW39" s="381"/>
      <c r="EBX39" s="381"/>
      <c r="EBY39" s="381"/>
      <c r="EBZ39" s="381"/>
      <c r="ECA39" s="381"/>
      <c r="ECB39" s="381"/>
      <c r="ECC39" s="381"/>
      <c r="ECD39" s="381"/>
      <c r="ECE39" s="381"/>
      <c r="ECF39" s="381"/>
      <c r="ECG39" s="381"/>
      <c r="ECH39" s="381"/>
      <c r="ECI39" s="381"/>
      <c r="ECJ39" s="381"/>
      <c r="ECK39" s="381"/>
      <c r="ECL39" s="381"/>
      <c r="ECM39" s="381"/>
      <c r="ECN39" s="381"/>
      <c r="ECO39" s="381"/>
      <c r="ECP39" s="381"/>
      <c r="ECQ39" s="381"/>
      <c r="ECR39" s="381"/>
      <c r="ECS39" s="381"/>
      <c r="ECT39" s="381"/>
      <c r="ECU39" s="381"/>
      <c r="ECV39" s="381"/>
      <c r="ECW39" s="381"/>
      <c r="ECX39" s="381"/>
      <c r="ECY39" s="381"/>
      <c r="ECZ39" s="381"/>
      <c r="EDA39" s="381"/>
      <c r="EDB39" s="381"/>
      <c r="EDC39" s="381"/>
      <c r="EDD39" s="381"/>
      <c r="EDE39" s="381"/>
      <c r="EDF39" s="381"/>
      <c r="EDG39" s="381"/>
      <c r="EDH39" s="381"/>
      <c r="EDI39" s="381"/>
      <c r="EDJ39" s="381"/>
      <c r="EDK39" s="381"/>
      <c r="EDL39" s="381"/>
      <c r="EDM39" s="381"/>
      <c r="EDN39" s="381"/>
      <c r="EDO39" s="381"/>
      <c r="EDP39" s="381"/>
      <c r="EDQ39" s="381"/>
      <c r="EDR39" s="381"/>
      <c r="EDS39" s="381"/>
      <c r="EDT39" s="381"/>
      <c r="EDU39" s="381"/>
      <c r="EDV39" s="381"/>
      <c r="EDW39" s="381"/>
      <c r="EDX39" s="381"/>
      <c r="EDY39" s="381"/>
      <c r="EDZ39" s="381"/>
      <c r="EEA39" s="381"/>
      <c r="EEB39" s="381"/>
      <c r="EEC39" s="381"/>
      <c r="EED39" s="381"/>
      <c r="EEE39" s="381"/>
      <c r="EEF39" s="381"/>
      <c r="EEG39" s="381"/>
      <c r="EEH39" s="381"/>
      <c r="EEI39" s="381"/>
      <c r="EEJ39" s="381"/>
      <c r="EEK39" s="381"/>
      <c r="EEL39" s="381"/>
      <c r="EEM39" s="381"/>
      <c r="EEN39" s="381"/>
      <c r="EEO39" s="381"/>
      <c r="EEP39" s="381"/>
      <c r="EEQ39" s="381"/>
      <c r="EER39" s="381"/>
      <c r="EES39" s="381"/>
      <c r="EET39" s="381"/>
      <c r="EEU39" s="381"/>
      <c r="EEV39" s="381"/>
      <c r="EEW39" s="381"/>
      <c r="EEX39" s="381"/>
      <c r="EEY39" s="381"/>
      <c r="EEZ39" s="381"/>
      <c r="EFA39" s="381"/>
      <c r="EFB39" s="381"/>
      <c r="EFC39" s="381"/>
      <c r="EFD39" s="381"/>
      <c r="EFE39" s="381"/>
      <c r="EFF39" s="381"/>
      <c r="EFG39" s="381"/>
      <c r="EFH39" s="381"/>
      <c r="EFI39" s="381"/>
      <c r="EFJ39" s="381"/>
      <c r="EFK39" s="381"/>
      <c r="EFL39" s="381"/>
      <c r="EFM39" s="381"/>
      <c r="EFN39" s="381"/>
      <c r="EFO39" s="381"/>
      <c r="EFP39" s="381"/>
      <c r="EFQ39" s="381"/>
      <c r="EFR39" s="381"/>
      <c r="EFS39" s="381"/>
      <c r="EFT39" s="381"/>
      <c r="EFU39" s="381"/>
      <c r="EFV39" s="381"/>
      <c r="EFW39" s="381"/>
      <c r="EFX39" s="381"/>
      <c r="EFY39" s="381"/>
      <c r="EFZ39" s="381"/>
      <c r="EGA39" s="381"/>
      <c r="EGB39" s="381"/>
      <c r="EGC39" s="381"/>
      <c r="EGD39" s="381"/>
      <c r="EGE39" s="381"/>
      <c r="EGF39" s="381"/>
      <c r="EGG39" s="381"/>
      <c r="EGH39" s="381"/>
      <c r="EGI39" s="381"/>
      <c r="EGJ39" s="381"/>
      <c r="EGK39" s="381"/>
      <c r="EGL39" s="381"/>
      <c r="EGM39" s="381"/>
      <c r="EGN39" s="381"/>
      <c r="EGO39" s="381"/>
      <c r="EGP39" s="381"/>
      <c r="EGQ39" s="381"/>
      <c r="EGR39" s="381"/>
      <c r="EGS39" s="381"/>
      <c r="EGT39" s="381"/>
      <c r="EGU39" s="381"/>
      <c r="EGV39" s="381"/>
      <c r="EGW39" s="381"/>
      <c r="EGX39" s="381"/>
      <c r="EGY39" s="381"/>
      <c r="EGZ39" s="381"/>
      <c r="EHA39" s="381"/>
      <c r="EHB39" s="381"/>
      <c r="EHC39" s="381"/>
      <c r="EHD39" s="381"/>
      <c r="EHE39" s="381"/>
      <c r="EHF39" s="381"/>
      <c r="EHG39" s="381"/>
      <c r="EHH39" s="381"/>
      <c r="EHI39" s="381"/>
      <c r="EHJ39" s="381"/>
      <c r="EHK39" s="381"/>
      <c r="EHL39" s="381"/>
      <c r="EHM39" s="381"/>
      <c r="EHN39" s="381"/>
      <c r="EHO39" s="381"/>
      <c r="EHP39" s="381"/>
      <c r="EHQ39" s="381"/>
      <c r="EHR39" s="381"/>
      <c r="EHS39" s="381"/>
      <c r="EHT39" s="381"/>
      <c r="EHU39" s="381"/>
      <c r="EHV39" s="381"/>
      <c r="EHW39" s="381"/>
      <c r="EHX39" s="381"/>
      <c r="EHY39" s="381"/>
      <c r="EHZ39" s="381"/>
      <c r="EIA39" s="381"/>
      <c r="EIB39" s="381"/>
      <c r="EIC39" s="381"/>
      <c r="EID39" s="381"/>
      <c r="EIE39" s="381"/>
      <c r="EIF39" s="381"/>
      <c r="EIG39" s="381"/>
      <c r="EIH39" s="381"/>
      <c r="EII39" s="381"/>
      <c r="EIJ39" s="381"/>
      <c r="EIK39" s="381"/>
      <c r="EIL39" s="381"/>
      <c r="EIM39" s="381"/>
      <c r="EIN39" s="381"/>
      <c r="EIO39" s="381"/>
      <c r="EIP39" s="381"/>
      <c r="EIQ39" s="381"/>
      <c r="EIR39" s="381"/>
      <c r="EIS39" s="381"/>
      <c r="EIT39" s="381"/>
      <c r="EIU39" s="381"/>
      <c r="EIV39" s="381"/>
      <c r="EIW39" s="381"/>
      <c r="EIX39" s="381"/>
      <c r="EIY39" s="381"/>
      <c r="EIZ39" s="381"/>
      <c r="EJA39" s="381"/>
      <c r="EJB39" s="381"/>
      <c r="EJC39" s="381"/>
      <c r="EJD39" s="381"/>
      <c r="EJE39" s="381"/>
      <c r="EJF39" s="381"/>
      <c r="EJG39" s="381"/>
      <c r="EJH39" s="381"/>
      <c r="EJI39" s="381"/>
      <c r="EJJ39" s="381"/>
      <c r="EJK39" s="381"/>
      <c r="EJL39" s="381"/>
      <c r="EJM39" s="381"/>
      <c r="EJN39" s="381"/>
      <c r="EJO39" s="381"/>
      <c r="EJP39" s="381"/>
      <c r="EJQ39" s="381"/>
      <c r="EJR39" s="381"/>
      <c r="EJS39" s="381"/>
      <c r="EJT39" s="381"/>
      <c r="EJU39" s="381"/>
      <c r="EJV39" s="381"/>
      <c r="EJW39" s="381"/>
      <c r="EJX39" s="381"/>
      <c r="EJY39" s="381"/>
      <c r="EJZ39" s="381"/>
      <c r="EKA39" s="381"/>
      <c r="EKB39" s="381"/>
      <c r="EKC39" s="381"/>
      <c r="EKD39" s="381"/>
      <c r="EKE39" s="381"/>
      <c r="EKF39" s="381"/>
      <c r="EKG39" s="381"/>
      <c r="EKH39" s="381"/>
      <c r="EKI39" s="381"/>
      <c r="EKJ39" s="381"/>
      <c r="EKK39" s="381"/>
      <c r="EKL39" s="381"/>
      <c r="EKM39" s="381"/>
      <c r="EKN39" s="381"/>
      <c r="EKO39" s="381"/>
      <c r="EKP39" s="381"/>
      <c r="EKQ39" s="381"/>
      <c r="EKR39" s="381"/>
      <c r="EKS39" s="381"/>
      <c r="EKT39" s="381"/>
      <c r="EKU39" s="381"/>
      <c r="EKV39" s="381"/>
      <c r="EKW39" s="381"/>
      <c r="EKX39" s="381"/>
      <c r="EKY39" s="381"/>
      <c r="EKZ39" s="381"/>
      <c r="ELA39" s="381"/>
      <c r="ELB39" s="381"/>
      <c r="ELC39" s="381"/>
      <c r="ELD39" s="381"/>
      <c r="ELE39" s="381"/>
      <c r="ELF39" s="381"/>
      <c r="ELG39" s="381"/>
      <c r="ELH39" s="381"/>
      <c r="ELI39" s="381"/>
      <c r="ELJ39" s="381"/>
      <c r="ELK39" s="381"/>
      <c r="ELL39" s="381"/>
      <c r="ELM39" s="381"/>
      <c r="ELN39" s="381"/>
      <c r="ELO39" s="381"/>
      <c r="ELP39" s="381"/>
      <c r="ELQ39" s="381"/>
      <c r="ELR39" s="381"/>
      <c r="ELS39" s="381"/>
      <c r="ELT39" s="381"/>
      <c r="ELU39" s="381"/>
      <c r="ELV39" s="381"/>
      <c r="ELW39" s="381"/>
      <c r="ELX39" s="381"/>
      <c r="ELY39" s="381"/>
      <c r="ELZ39" s="381"/>
      <c r="EMA39" s="381"/>
      <c r="EMB39" s="381"/>
      <c r="EMC39" s="381"/>
      <c r="EMD39" s="381"/>
      <c r="EME39" s="381"/>
      <c r="EMF39" s="381"/>
      <c r="EMG39" s="381"/>
      <c r="EMH39" s="381"/>
      <c r="EMI39" s="381"/>
      <c r="EMJ39" s="381"/>
      <c r="EMK39" s="381"/>
      <c r="EML39" s="381"/>
      <c r="EMM39" s="381"/>
      <c r="EMN39" s="381"/>
      <c r="EMO39" s="381"/>
      <c r="EMP39" s="381"/>
      <c r="EMQ39" s="381"/>
      <c r="EMR39" s="381"/>
      <c r="EMS39" s="381"/>
      <c r="EMT39" s="381"/>
      <c r="EMU39" s="381"/>
      <c r="EMV39" s="381"/>
      <c r="EMW39" s="381"/>
      <c r="EMX39" s="381"/>
      <c r="EMY39" s="381"/>
      <c r="EMZ39" s="381"/>
      <c r="ENA39" s="381"/>
      <c r="ENB39" s="381"/>
      <c r="ENC39" s="381"/>
      <c r="END39" s="381"/>
      <c r="ENE39" s="381"/>
      <c r="ENF39" s="381"/>
      <c r="ENG39" s="381"/>
      <c r="ENH39" s="381"/>
      <c r="ENI39" s="381"/>
      <c r="ENJ39" s="381"/>
      <c r="ENK39" s="381"/>
      <c r="ENL39" s="381"/>
      <c r="ENM39" s="381"/>
      <c r="ENN39" s="381"/>
      <c r="ENO39" s="381"/>
      <c r="ENP39" s="381"/>
      <c r="ENQ39" s="381"/>
      <c r="ENR39" s="381"/>
      <c r="ENS39" s="381"/>
      <c r="ENT39" s="381"/>
      <c r="ENU39" s="381"/>
      <c r="ENV39" s="381"/>
      <c r="ENW39" s="381"/>
      <c r="ENX39" s="381"/>
      <c r="ENY39" s="381"/>
      <c r="ENZ39" s="381"/>
      <c r="EOA39" s="381"/>
      <c r="EOB39" s="381"/>
      <c r="EOC39" s="381"/>
      <c r="EOD39" s="381"/>
      <c r="EOE39" s="381"/>
      <c r="EOF39" s="381"/>
      <c r="EOG39" s="381"/>
      <c r="EOH39" s="381"/>
      <c r="EOI39" s="381"/>
      <c r="EOJ39" s="381"/>
      <c r="EOK39" s="381"/>
      <c r="EOL39" s="381"/>
      <c r="EOM39" s="381"/>
      <c r="EON39" s="381"/>
      <c r="EOO39" s="381"/>
      <c r="EOP39" s="381"/>
      <c r="EOQ39" s="381"/>
      <c r="EOR39" s="381"/>
      <c r="EOS39" s="381"/>
      <c r="EOT39" s="381"/>
      <c r="EOU39" s="381"/>
      <c r="EOV39" s="381"/>
      <c r="EOW39" s="381"/>
      <c r="EOX39" s="381"/>
      <c r="EOY39" s="381"/>
      <c r="EOZ39" s="381"/>
      <c r="EPA39" s="381"/>
      <c r="EPB39" s="381"/>
      <c r="EPC39" s="381"/>
      <c r="EPD39" s="381"/>
      <c r="EPE39" s="381"/>
      <c r="EPF39" s="381"/>
      <c r="EPG39" s="381"/>
      <c r="EPH39" s="381"/>
      <c r="EPI39" s="381"/>
      <c r="EPJ39" s="381"/>
      <c r="EPK39" s="381"/>
      <c r="EPL39" s="381"/>
      <c r="EPM39" s="381"/>
      <c r="EPN39" s="381"/>
      <c r="EPO39" s="381"/>
      <c r="EPP39" s="381"/>
      <c r="EPQ39" s="381"/>
      <c r="EPR39" s="381"/>
      <c r="EPS39" s="381"/>
      <c r="EPT39" s="381"/>
      <c r="EPU39" s="381"/>
      <c r="EPV39" s="381"/>
      <c r="EPW39" s="381"/>
      <c r="EPX39" s="381"/>
      <c r="EPY39" s="381"/>
      <c r="EPZ39" s="381"/>
      <c r="EQA39" s="381"/>
      <c r="EQB39" s="381"/>
      <c r="EQC39" s="381"/>
      <c r="EQD39" s="381"/>
      <c r="EQE39" s="381"/>
      <c r="EQF39" s="381"/>
      <c r="EQG39" s="381"/>
      <c r="EQH39" s="381"/>
      <c r="EQI39" s="381"/>
      <c r="EQJ39" s="381"/>
      <c r="EQK39" s="381"/>
      <c r="EQL39" s="381"/>
      <c r="EQM39" s="381"/>
      <c r="EQN39" s="381"/>
      <c r="EQO39" s="381"/>
      <c r="EQP39" s="381"/>
      <c r="EQQ39" s="381"/>
      <c r="EQR39" s="381"/>
      <c r="EQS39" s="381"/>
      <c r="EQT39" s="381"/>
      <c r="EQU39" s="381"/>
      <c r="EQV39" s="381"/>
      <c r="EQW39" s="381"/>
      <c r="EQX39" s="381"/>
      <c r="EQY39" s="381"/>
      <c r="EQZ39" s="381"/>
      <c r="ERA39" s="381"/>
      <c r="ERB39" s="381"/>
      <c r="ERC39" s="381"/>
      <c r="ERD39" s="381"/>
      <c r="ERE39" s="381"/>
      <c r="ERF39" s="381"/>
      <c r="ERG39" s="381"/>
      <c r="ERH39" s="381"/>
      <c r="ERI39" s="381"/>
      <c r="ERJ39" s="381"/>
      <c r="ERK39" s="381"/>
      <c r="ERL39" s="381"/>
      <c r="ERM39" s="381"/>
      <c r="ERN39" s="381"/>
      <c r="ERO39" s="381"/>
      <c r="ERP39" s="381"/>
      <c r="ERQ39" s="381"/>
      <c r="ERR39" s="381"/>
      <c r="ERS39" s="381"/>
      <c r="ERT39" s="381"/>
      <c r="ERU39" s="381"/>
      <c r="ERV39" s="381"/>
      <c r="ERW39" s="381"/>
      <c r="ERX39" s="381"/>
      <c r="ERY39" s="381"/>
      <c r="ERZ39" s="381"/>
      <c r="ESA39" s="381"/>
      <c r="ESB39" s="381"/>
      <c r="ESC39" s="381"/>
      <c r="ESD39" s="381"/>
      <c r="ESE39" s="381"/>
      <c r="ESF39" s="381"/>
      <c r="ESG39" s="381"/>
      <c r="ESH39" s="381"/>
      <c r="ESI39" s="381"/>
      <c r="ESJ39" s="381"/>
      <c r="ESK39" s="381"/>
      <c r="ESL39" s="381"/>
      <c r="ESM39" s="381"/>
      <c r="ESN39" s="381"/>
      <c r="ESO39" s="381"/>
      <c r="ESP39" s="381"/>
      <c r="ESQ39" s="381"/>
      <c r="ESR39" s="381"/>
      <c r="ESS39" s="381"/>
      <c r="EST39" s="381"/>
      <c r="ESU39" s="381"/>
      <c r="ESV39" s="381"/>
      <c r="ESW39" s="381"/>
      <c r="ESX39" s="381"/>
      <c r="ESY39" s="381"/>
      <c r="ESZ39" s="381"/>
      <c r="ETA39" s="381"/>
      <c r="ETB39" s="381"/>
      <c r="ETC39" s="381"/>
      <c r="ETD39" s="381"/>
      <c r="ETE39" s="381"/>
      <c r="ETF39" s="381"/>
      <c r="ETG39" s="381"/>
      <c r="ETH39" s="381"/>
      <c r="ETI39" s="381"/>
      <c r="ETJ39" s="381"/>
      <c r="ETK39" s="381"/>
      <c r="ETL39" s="381"/>
      <c r="ETM39" s="381"/>
      <c r="ETN39" s="381"/>
      <c r="ETO39" s="381"/>
      <c r="ETP39" s="381"/>
      <c r="ETQ39" s="381"/>
      <c r="ETR39" s="381"/>
      <c r="ETS39" s="381"/>
      <c r="ETT39" s="381"/>
      <c r="ETU39" s="381"/>
      <c r="ETV39" s="381"/>
      <c r="ETW39" s="381"/>
      <c r="ETX39" s="381"/>
      <c r="ETY39" s="381"/>
      <c r="ETZ39" s="381"/>
      <c r="EUA39" s="381"/>
      <c r="EUB39" s="381"/>
      <c r="EUC39" s="381"/>
      <c r="EUD39" s="381"/>
      <c r="EUE39" s="381"/>
      <c r="EUF39" s="381"/>
      <c r="EUG39" s="381"/>
      <c r="EUH39" s="381"/>
      <c r="EUI39" s="381"/>
      <c r="EUJ39" s="381"/>
      <c r="EUK39" s="381"/>
      <c r="EUL39" s="381"/>
      <c r="EUM39" s="381"/>
      <c r="EUN39" s="381"/>
      <c r="EUO39" s="381"/>
      <c r="EUP39" s="381"/>
      <c r="EUQ39" s="381"/>
      <c r="EUR39" s="381"/>
      <c r="EUS39" s="381"/>
      <c r="EUT39" s="381"/>
      <c r="EUU39" s="381"/>
      <c r="EUV39" s="381"/>
      <c r="EUW39" s="381"/>
      <c r="EUX39" s="381"/>
      <c r="EUY39" s="381"/>
      <c r="EUZ39" s="381"/>
      <c r="EVA39" s="381"/>
      <c r="EVB39" s="381"/>
      <c r="EVC39" s="381"/>
      <c r="EVD39" s="381"/>
      <c r="EVE39" s="381"/>
      <c r="EVF39" s="381"/>
      <c r="EVG39" s="381"/>
      <c r="EVH39" s="381"/>
      <c r="EVI39" s="381"/>
      <c r="EVJ39" s="381"/>
      <c r="EVK39" s="381"/>
      <c r="EVL39" s="381"/>
      <c r="EVM39" s="381"/>
      <c r="EVN39" s="381"/>
      <c r="EVO39" s="381"/>
      <c r="EVP39" s="381"/>
      <c r="EVQ39" s="381"/>
      <c r="EVR39" s="381"/>
      <c r="EVS39" s="381"/>
      <c r="EVT39" s="381"/>
      <c r="EVU39" s="381"/>
      <c r="EVV39" s="381"/>
      <c r="EVW39" s="381"/>
      <c r="EVX39" s="381"/>
      <c r="EVY39" s="381"/>
      <c r="EVZ39" s="381"/>
      <c r="EWA39" s="381"/>
      <c r="EWB39" s="381"/>
      <c r="EWC39" s="381"/>
      <c r="EWD39" s="381"/>
      <c r="EWE39" s="381"/>
      <c r="EWF39" s="381"/>
      <c r="EWG39" s="381"/>
      <c r="EWH39" s="381"/>
      <c r="EWI39" s="381"/>
      <c r="EWJ39" s="381"/>
      <c r="EWK39" s="381"/>
      <c r="EWL39" s="381"/>
      <c r="EWM39" s="381"/>
      <c r="EWN39" s="381"/>
      <c r="EWO39" s="381"/>
      <c r="EWP39" s="381"/>
      <c r="EWQ39" s="381"/>
      <c r="EWR39" s="381"/>
      <c r="EWS39" s="381"/>
      <c r="EWT39" s="381"/>
      <c r="EWU39" s="381"/>
      <c r="EWV39" s="381"/>
      <c r="EWW39" s="381"/>
      <c r="EWX39" s="381"/>
      <c r="EWY39" s="381"/>
      <c r="EWZ39" s="381"/>
      <c r="EXA39" s="381"/>
      <c r="EXB39" s="381"/>
      <c r="EXC39" s="381"/>
      <c r="EXD39" s="381"/>
      <c r="EXE39" s="381"/>
      <c r="EXF39" s="381"/>
      <c r="EXG39" s="381"/>
      <c r="EXH39" s="381"/>
      <c r="EXI39" s="381"/>
      <c r="EXJ39" s="381"/>
      <c r="EXK39" s="381"/>
      <c r="EXL39" s="381"/>
      <c r="EXM39" s="381"/>
      <c r="EXN39" s="381"/>
      <c r="EXO39" s="381"/>
      <c r="EXP39" s="381"/>
      <c r="EXQ39" s="381"/>
      <c r="EXR39" s="381"/>
      <c r="EXS39" s="381"/>
      <c r="EXT39" s="381"/>
      <c r="EXU39" s="381"/>
      <c r="EXV39" s="381"/>
      <c r="EXW39" s="381"/>
      <c r="EXX39" s="381"/>
      <c r="EXY39" s="381"/>
      <c r="EXZ39" s="381"/>
      <c r="EYA39" s="381"/>
      <c r="EYB39" s="381"/>
      <c r="EYC39" s="381"/>
      <c r="EYD39" s="381"/>
      <c r="EYE39" s="381"/>
      <c r="EYF39" s="381"/>
      <c r="EYG39" s="381"/>
      <c r="EYH39" s="381"/>
      <c r="EYI39" s="381"/>
      <c r="EYJ39" s="381"/>
      <c r="EYK39" s="381"/>
      <c r="EYL39" s="381"/>
      <c r="EYM39" s="381"/>
      <c r="EYN39" s="381"/>
      <c r="EYO39" s="381"/>
      <c r="EYP39" s="381"/>
      <c r="EYQ39" s="381"/>
      <c r="EYR39" s="381"/>
      <c r="EYS39" s="381"/>
      <c r="EYT39" s="381"/>
      <c r="EYU39" s="381"/>
      <c r="EYV39" s="381"/>
      <c r="EYW39" s="381"/>
      <c r="EYX39" s="381"/>
      <c r="EYY39" s="381"/>
      <c r="EYZ39" s="381"/>
      <c r="EZA39" s="381"/>
      <c r="EZB39" s="381"/>
      <c r="EZC39" s="381"/>
      <c r="EZD39" s="381"/>
      <c r="EZE39" s="381"/>
      <c r="EZF39" s="381"/>
      <c r="EZG39" s="381"/>
      <c r="EZH39" s="381"/>
      <c r="EZI39" s="381"/>
      <c r="EZJ39" s="381"/>
      <c r="EZK39" s="381"/>
      <c r="EZL39" s="381"/>
      <c r="EZM39" s="381"/>
      <c r="EZN39" s="381"/>
      <c r="EZO39" s="381"/>
      <c r="EZP39" s="381"/>
      <c r="EZQ39" s="381"/>
      <c r="EZR39" s="381"/>
      <c r="EZS39" s="381"/>
      <c r="EZT39" s="381"/>
      <c r="EZU39" s="381"/>
      <c r="EZV39" s="381"/>
      <c r="EZW39" s="381"/>
      <c r="EZX39" s="381"/>
      <c r="EZY39" s="381"/>
      <c r="EZZ39" s="381"/>
      <c r="FAA39" s="381"/>
      <c r="FAB39" s="381"/>
      <c r="FAC39" s="381"/>
      <c r="FAD39" s="381"/>
      <c r="FAE39" s="381"/>
      <c r="FAF39" s="381"/>
      <c r="FAG39" s="381"/>
      <c r="FAH39" s="381"/>
      <c r="FAI39" s="381"/>
      <c r="FAJ39" s="381"/>
      <c r="FAK39" s="381"/>
      <c r="FAL39" s="381"/>
      <c r="FAM39" s="381"/>
      <c r="FAN39" s="381"/>
      <c r="FAO39" s="381"/>
      <c r="FAP39" s="381"/>
      <c r="FAQ39" s="381"/>
      <c r="FAR39" s="381"/>
      <c r="FAS39" s="381"/>
      <c r="FAT39" s="381"/>
      <c r="FAU39" s="381"/>
      <c r="FAV39" s="381"/>
      <c r="FAW39" s="381"/>
      <c r="FAX39" s="381"/>
      <c r="FAY39" s="381"/>
      <c r="FAZ39" s="381"/>
      <c r="FBA39" s="381"/>
      <c r="FBB39" s="381"/>
      <c r="FBC39" s="381"/>
      <c r="FBD39" s="381"/>
      <c r="FBE39" s="381"/>
      <c r="FBF39" s="381"/>
      <c r="FBG39" s="381"/>
      <c r="FBH39" s="381"/>
      <c r="FBI39" s="381"/>
      <c r="FBJ39" s="381"/>
      <c r="FBK39" s="381"/>
      <c r="FBL39" s="381"/>
      <c r="FBM39" s="381"/>
      <c r="FBN39" s="381"/>
      <c r="FBO39" s="381"/>
      <c r="FBP39" s="381"/>
      <c r="FBQ39" s="381"/>
      <c r="FBR39" s="381"/>
      <c r="FBS39" s="381"/>
      <c r="FBT39" s="381"/>
      <c r="FBU39" s="381"/>
      <c r="FBV39" s="381"/>
      <c r="FBW39" s="381"/>
      <c r="FBX39" s="381"/>
      <c r="FBY39" s="381"/>
      <c r="FBZ39" s="381"/>
      <c r="FCA39" s="381"/>
      <c r="FCB39" s="381"/>
      <c r="FCC39" s="381"/>
      <c r="FCD39" s="381"/>
      <c r="FCE39" s="381"/>
      <c r="FCF39" s="381"/>
      <c r="FCG39" s="381"/>
      <c r="FCH39" s="381"/>
      <c r="FCI39" s="381"/>
      <c r="FCJ39" s="381"/>
      <c r="FCK39" s="381"/>
      <c r="FCL39" s="381"/>
      <c r="FCM39" s="381"/>
      <c r="FCN39" s="381"/>
      <c r="FCO39" s="381"/>
      <c r="FCP39" s="381"/>
      <c r="FCQ39" s="381"/>
      <c r="FCR39" s="381"/>
      <c r="FCS39" s="381"/>
      <c r="FCT39" s="381"/>
      <c r="FCU39" s="381"/>
      <c r="FCV39" s="381"/>
      <c r="FCW39" s="381"/>
      <c r="FCX39" s="381"/>
      <c r="FCY39" s="381"/>
      <c r="FCZ39" s="381"/>
      <c r="FDA39" s="381"/>
      <c r="FDB39" s="381"/>
      <c r="FDC39" s="381"/>
      <c r="FDD39" s="381"/>
      <c r="FDE39" s="381"/>
      <c r="FDF39" s="381"/>
      <c r="FDG39" s="381"/>
      <c r="FDH39" s="381"/>
      <c r="FDI39" s="381"/>
      <c r="FDJ39" s="381"/>
      <c r="FDK39" s="381"/>
      <c r="FDL39" s="381"/>
      <c r="FDM39" s="381"/>
      <c r="FDN39" s="381"/>
      <c r="FDO39" s="381"/>
      <c r="FDP39" s="381"/>
      <c r="FDQ39" s="381"/>
      <c r="FDR39" s="381"/>
      <c r="FDS39" s="381"/>
      <c r="FDT39" s="381"/>
      <c r="FDU39" s="381"/>
      <c r="FDV39" s="381"/>
      <c r="FDW39" s="381"/>
      <c r="FDX39" s="381"/>
      <c r="FDY39" s="381"/>
      <c r="FDZ39" s="381"/>
      <c r="FEA39" s="381"/>
      <c r="FEB39" s="381"/>
      <c r="FEC39" s="381"/>
      <c r="FED39" s="381"/>
      <c r="FEE39" s="381"/>
      <c r="FEF39" s="381"/>
      <c r="FEG39" s="381"/>
      <c r="FEH39" s="381"/>
      <c r="FEI39" s="381"/>
      <c r="FEJ39" s="381"/>
      <c r="FEK39" s="381"/>
      <c r="FEL39" s="381"/>
      <c r="FEM39" s="381"/>
      <c r="FEN39" s="381"/>
      <c r="FEO39" s="381"/>
      <c r="FEP39" s="381"/>
      <c r="FEQ39" s="381"/>
      <c r="FER39" s="381"/>
      <c r="FES39" s="381"/>
      <c r="FET39" s="381"/>
      <c r="FEU39" s="381"/>
      <c r="FEV39" s="381"/>
      <c r="FEW39" s="381"/>
      <c r="FEX39" s="381"/>
      <c r="FEY39" s="381"/>
      <c r="FEZ39" s="381"/>
      <c r="FFA39" s="381"/>
      <c r="FFB39" s="381"/>
      <c r="FFC39" s="381"/>
      <c r="FFD39" s="381"/>
      <c r="FFE39" s="381"/>
      <c r="FFF39" s="381"/>
      <c r="FFG39" s="381"/>
      <c r="FFH39" s="381"/>
      <c r="FFI39" s="381"/>
      <c r="FFJ39" s="381"/>
      <c r="FFK39" s="381"/>
      <c r="FFL39" s="381"/>
      <c r="FFM39" s="381"/>
      <c r="FFN39" s="381"/>
      <c r="FFO39" s="381"/>
      <c r="FFP39" s="381"/>
      <c r="FFQ39" s="381"/>
      <c r="FFR39" s="381"/>
      <c r="FFS39" s="381"/>
      <c r="FFT39" s="381"/>
      <c r="FFU39" s="381"/>
      <c r="FFV39" s="381"/>
      <c r="FFW39" s="381"/>
      <c r="FFX39" s="381"/>
      <c r="FFY39" s="381"/>
      <c r="FFZ39" s="381"/>
      <c r="FGA39" s="381"/>
      <c r="FGB39" s="381"/>
      <c r="FGC39" s="381"/>
      <c r="FGD39" s="381"/>
      <c r="FGE39" s="381"/>
      <c r="FGF39" s="381"/>
      <c r="FGG39" s="381"/>
      <c r="FGH39" s="381"/>
      <c r="FGI39" s="381"/>
      <c r="FGJ39" s="381"/>
      <c r="FGK39" s="381"/>
      <c r="FGL39" s="381"/>
      <c r="FGM39" s="381"/>
      <c r="FGN39" s="381"/>
      <c r="FGO39" s="381"/>
      <c r="FGP39" s="381"/>
      <c r="FGQ39" s="381"/>
      <c r="FGR39" s="381"/>
      <c r="FGS39" s="381"/>
      <c r="FGT39" s="381"/>
      <c r="FGU39" s="381"/>
      <c r="FGV39" s="381"/>
      <c r="FGW39" s="381"/>
      <c r="FGX39" s="381"/>
      <c r="FGY39" s="381"/>
      <c r="FGZ39" s="381"/>
      <c r="FHA39" s="381"/>
      <c r="FHB39" s="381"/>
      <c r="FHC39" s="381"/>
      <c r="FHD39" s="381"/>
      <c r="FHE39" s="381"/>
      <c r="FHF39" s="381"/>
      <c r="FHG39" s="381"/>
      <c r="FHH39" s="381"/>
      <c r="FHI39" s="381"/>
      <c r="FHJ39" s="381"/>
      <c r="FHK39" s="381"/>
      <c r="FHL39" s="381"/>
      <c r="FHM39" s="381"/>
      <c r="FHN39" s="381"/>
      <c r="FHO39" s="381"/>
      <c r="FHP39" s="381"/>
      <c r="FHQ39" s="381"/>
      <c r="FHR39" s="381"/>
      <c r="FHS39" s="381"/>
      <c r="FHT39" s="381"/>
      <c r="FHU39" s="381"/>
      <c r="FHV39" s="381"/>
      <c r="FHW39" s="381"/>
      <c r="FHX39" s="381"/>
      <c r="FHY39" s="381"/>
      <c r="FHZ39" s="381"/>
      <c r="FIA39" s="381"/>
      <c r="FIB39" s="381"/>
      <c r="FIC39" s="381"/>
      <c r="FID39" s="381"/>
      <c r="FIE39" s="381"/>
      <c r="FIF39" s="381"/>
      <c r="FIG39" s="381"/>
      <c r="FIH39" s="381"/>
      <c r="FII39" s="381"/>
      <c r="FIJ39" s="381"/>
      <c r="FIK39" s="381"/>
      <c r="FIL39" s="381"/>
      <c r="FIM39" s="381"/>
      <c r="FIN39" s="381"/>
      <c r="FIO39" s="381"/>
      <c r="FIP39" s="381"/>
      <c r="FIQ39" s="381"/>
      <c r="FIR39" s="381"/>
      <c r="FIS39" s="381"/>
      <c r="FIT39" s="381"/>
      <c r="FIU39" s="381"/>
      <c r="FIV39" s="381"/>
      <c r="FIW39" s="381"/>
      <c r="FIX39" s="381"/>
      <c r="FIY39" s="381"/>
      <c r="FIZ39" s="381"/>
      <c r="FJA39" s="381"/>
      <c r="FJB39" s="381"/>
      <c r="FJC39" s="381"/>
      <c r="FJD39" s="381"/>
      <c r="FJE39" s="381"/>
      <c r="FJF39" s="381"/>
      <c r="FJG39" s="381"/>
      <c r="FJH39" s="381"/>
      <c r="FJI39" s="381"/>
      <c r="FJJ39" s="381"/>
      <c r="FJK39" s="381"/>
      <c r="FJL39" s="381"/>
      <c r="FJM39" s="381"/>
      <c r="FJN39" s="381"/>
      <c r="FJO39" s="381"/>
      <c r="FJP39" s="381"/>
      <c r="FJQ39" s="381"/>
      <c r="FJR39" s="381"/>
      <c r="FJS39" s="381"/>
      <c r="FJT39" s="381"/>
      <c r="FJU39" s="381"/>
      <c r="FJV39" s="381"/>
      <c r="FJW39" s="381"/>
      <c r="FJX39" s="381"/>
      <c r="FJY39" s="381"/>
      <c r="FJZ39" s="381"/>
      <c r="FKA39" s="381"/>
      <c r="FKB39" s="381"/>
      <c r="FKC39" s="381"/>
      <c r="FKD39" s="381"/>
      <c r="FKE39" s="381"/>
      <c r="FKF39" s="381"/>
      <c r="FKG39" s="381"/>
      <c r="FKH39" s="381"/>
      <c r="FKI39" s="381"/>
      <c r="FKJ39" s="381"/>
      <c r="FKK39" s="381"/>
      <c r="FKL39" s="381"/>
      <c r="FKM39" s="381"/>
      <c r="FKN39" s="381"/>
      <c r="FKO39" s="381"/>
      <c r="FKP39" s="381"/>
      <c r="FKQ39" s="381"/>
      <c r="FKR39" s="381"/>
      <c r="FKS39" s="381"/>
      <c r="FKT39" s="381"/>
      <c r="FKU39" s="381"/>
      <c r="FKV39" s="381"/>
      <c r="FKW39" s="381"/>
      <c r="FKX39" s="381"/>
      <c r="FKY39" s="381"/>
      <c r="FKZ39" s="381"/>
      <c r="FLA39" s="381"/>
      <c r="FLB39" s="381"/>
      <c r="FLC39" s="381"/>
      <c r="FLD39" s="381"/>
      <c r="FLE39" s="381"/>
      <c r="FLF39" s="381"/>
      <c r="FLG39" s="381"/>
      <c r="FLH39" s="381"/>
      <c r="FLI39" s="381"/>
      <c r="FLJ39" s="381"/>
      <c r="FLK39" s="381"/>
      <c r="FLL39" s="381"/>
      <c r="FLM39" s="381"/>
      <c r="FLN39" s="381"/>
      <c r="FLO39" s="381"/>
      <c r="FLP39" s="381"/>
      <c r="FLQ39" s="381"/>
      <c r="FLR39" s="381"/>
      <c r="FLS39" s="381"/>
      <c r="FLT39" s="381"/>
      <c r="FLU39" s="381"/>
      <c r="FLV39" s="381"/>
      <c r="FLW39" s="381"/>
      <c r="FLX39" s="381"/>
      <c r="FLY39" s="381"/>
      <c r="FLZ39" s="381"/>
      <c r="FMA39" s="381"/>
      <c r="FMB39" s="381"/>
      <c r="FMC39" s="381"/>
      <c r="FMD39" s="381"/>
      <c r="FME39" s="381"/>
      <c r="FMF39" s="381"/>
      <c r="FMG39" s="381"/>
      <c r="FMH39" s="381"/>
      <c r="FMI39" s="381"/>
      <c r="FMJ39" s="381"/>
      <c r="FMK39" s="381"/>
      <c r="FML39" s="381"/>
      <c r="FMM39" s="381"/>
      <c r="FMN39" s="381"/>
      <c r="FMO39" s="381"/>
      <c r="FMP39" s="381"/>
      <c r="FMQ39" s="381"/>
      <c r="FMR39" s="381"/>
      <c r="FMS39" s="381"/>
      <c r="FMT39" s="381"/>
      <c r="FMU39" s="381"/>
      <c r="FMV39" s="381"/>
      <c r="FMW39" s="381"/>
      <c r="FMX39" s="381"/>
      <c r="FMY39" s="381"/>
      <c r="FMZ39" s="381"/>
      <c r="FNA39" s="381"/>
      <c r="FNB39" s="381"/>
      <c r="FNC39" s="381"/>
      <c r="FND39" s="381"/>
      <c r="FNE39" s="381"/>
      <c r="FNF39" s="381"/>
      <c r="FNG39" s="381"/>
      <c r="FNH39" s="381"/>
      <c r="FNI39" s="381"/>
      <c r="FNJ39" s="381"/>
      <c r="FNK39" s="381"/>
      <c r="FNL39" s="381"/>
      <c r="FNM39" s="381"/>
      <c r="FNN39" s="381"/>
      <c r="FNO39" s="381"/>
      <c r="FNP39" s="381"/>
      <c r="FNQ39" s="381"/>
      <c r="FNR39" s="381"/>
      <c r="FNS39" s="381"/>
      <c r="FNT39" s="381"/>
      <c r="FNU39" s="381"/>
      <c r="FNV39" s="381"/>
      <c r="FNW39" s="381"/>
      <c r="FNX39" s="381"/>
      <c r="FNY39" s="381"/>
      <c r="FNZ39" s="381"/>
      <c r="FOA39" s="381"/>
      <c r="FOB39" s="381"/>
      <c r="FOC39" s="381"/>
      <c r="FOD39" s="381"/>
      <c r="FOE39" s="381"/>
      <c r="FOF39" s="381"/>
      <c r="FOG39" s="381"/>
      <c r="FOH39" s="381"/>
      <c r="FOI39" s="381"/>
      <c r="FOJ39" s="381"/>
      <c r="FOK39" s="381"/>
      <c r="FOL39" s="381"/>
      <c r="FOM39" s="381"/>
      <c r="FON39" s="381"/>
      <c r="FOO39" s="381"/>
      <c r="FOP39" s="381"/>
      <c r="FOQ39" s="381"/>
      <c r="FOR39" s="381"/>
      <c r="FOS39" s="381"/>
      <c r="FOT39" s="381"/>
      <c r="FOU39" s="381"/>
      <c r="FOV39" s="381"/>
      <c r="FOW39" s="381"/>
      <c r="FOX39" s="381"/>
      <c r="FOY39" s="381"/>
      <c r="FOZ39" s="381"/>
      <c r="FPA39" s="381"/>
      <c r="FPB39" s="381"/>
      <c r="FPC39" s="381"/>
      <c r="FPD39" s="381"/>
      <c r="FPE39" s="381"/>
      <c r="FPF39" s="381"/>
      <c r="FPG39" s="381"/>
      <c r="FPH39" s="381"/>
      <c r="FPI39" s="381"/>
      <c r="FPJ39" s="381"/>
      <c r="FPK39" s="381"/>
      <c r="FPL39" s="381"/>
      <c r="FPM39" s="381"/>
      <c r="FPN39" s="381"/>
      <c r="FPO39" s="381"/>
      <c r="FPP39" s="381"/>
      <c r="FPQ39" s="381"/>
      <c r="FPR39" s="381"/>
      <c r="FPS39" s="381"/>
      <c r="FPT39" s="381"/>
      <c r="FPU39" s="381"/>
      <c r="FPV39" s="381"/>
      <c r="FPW39" s="381"/>
      <c r="FPX39" s="381"/>
      <c r="FPY39" s="381"/>
      <c r="FPZ39" s="381"/>
      <c r="FQA39" s="381"/>
      <c r="FQB39" s="381"/>
      <c r="FQC39" s="381"/>
      <c r="FQD39" s="381"/>
      <c r="FQE39" s="381"/>
      <c r="FQF39" s="381"/>
      <c r="FQG39" s="381"/>
      <c r="FQH39" s="381"/>
      <c r="FQI39" s="381"/>
      <c r="FQJ39" s="381"/>
      <c r="FQK39" s="381"/>
      <c r="FQL39" s="381"/>
      <c r="FQM39" s="381"/>
      <c r="FQN39" s="381"/>
      <c r="FQO39" s="381"/>
      <c r="FQP39" s="381"/>
      <c r="FQQ39" s="381"/>
      <c r="FQR39" s="381"/>
      <c r="FQS39" s="381"/>
      <c r="FQT39" s="381"/>
      <c r="FQU39" s="381"/>
      <c r="FQV39" s="381"/>
      <c r="FQW39" s="381"/>
      <c r="FQX39" s="381"/>
      <c r="FQY39" s="381"/>
      <c r="FQZ39" s="381"/>
      <c r="FRA39" s="381"/>
      <c r="FRB39" s="381"/>
      <c r="FRC39" s="381"/>
      <c r="FRD39" s="381"/>
      <c r="FRE39" s="381"/>
      <c r="FRF39" s="381"/>
      <c r="FRG39" s="381"/>
      <c r="FRH39" s="381"/>
      <c r="FRI39" s="381"/>
      <c r="FRJ39" s="381"/>
      <c r="FRK39" s="381"/>
      <c r="FRL39" s="381"/>
      <c r="FRM39" s="381"/>
      <c r="FRN39" s="381"/>
      <c r="FRO39" s="381"/>
      <c r="FRP39" s="381"/>
      <c r="FRQ39" s="381"/>
      <c r="FRR39" s="381"/>
      <c r="FRS39" s="381"/>
      <c r="FRT39" s="381"/>
      <c r="FRU39" s="381"/>
      <c r="FRV39" s="381"/>
      <c r="FRW39" s="381"/>
      <c r="FRX39" s="381"/>
      <c r="FRY39" s="381"/>
      <c r="FRZ39" s="381"/>
      <c r="FSA39" s="381"/>
      <c r="FSB39" s="381"/>
      <c r="FSC39" s="381"/>
      <c r="FSD39" s="381"/>
      <c r="FSE39" s="381"/>
      <c r="FSF39" s="381"/>
      <c r="FSG39" s="381"/>
      <c r="FSH39" s="381"/>
      <c r="FSI39" s="381"/>
      <c r="FSJ39" s="381"/>
      <c r="FSK39" s="381"/>
      <c r="FSL39" s="381"/>
      <c r="FSM39" s="381"/>
      <c r="FSN39" s="381"/>
      <c r="FSO39" s="381"/>
      <c r="FSP39" s="381"/>
      <c r="FSQ39" s="381"/>
      <c r="FSR39" s="381"/>
      <c r="FSS39" s="381"/>
      <c r="FST39" s="381"/>
      <c r="FSU39" s="381"/>
      <c r="FSV39" s="381"/>
      <c r="FSW39" s="381"/>
      <c r="FSX39" s="381"/>
      <c r="FSY39" s="381"/>
      <c r="FSZ39" s="381"/>
      <c r="FTA39" s="381"/>
      <c r="FTB39" s="381"/>
      <c r="FTC39" s="381"/>
      <c r="FTD39" s="381"/>
      <c r="FTE39" s="381"/>
      <c r="FTF39" s="381"/>
      <c r="FTG39" s="381"/>
      <c r="FTH39" s="381"/>
      <c r="FTI39" s="381"/>
      <c r="FTJ39" s="381"/>
      <c r="FTK39" s="381"/>
      <c r="FTL39" s="381"/>
      <c r="FTM39" s="381"/>
      <c r="FTN39" s="381"/>
      <c r="FTO39" s="381"/>
      <c r="FTP39" s="381"/>
      <c r="FTQ39" s="381"/>
      <c r="FTR39" s="381"/>
      <c r="FTS39" s="381"/>
      <c r="FTT39" s="381"/>
      <c r="FTU39" s="381"/>
      <c r="FTV39" s="381"/>
      <c r="FTW39" s="381"/>
      <c r="FTX39" s="381"/>
      <c r="FTY39" s="381"/>
      <c r="FTZ39" s="381"/>
      <c r="FUA39" s="381"/>
      <c r="FUB39" s="381"/>
      <c r="FUC39" s="381"/>
      <c r="FUD39" s="381"/>
      <c r="FUE39" s="381"/>
      <c r="FUF39" s="381"/>
      <c r="FUG39" s="381"/>
      <c r="FUH39" s="381"/>
      <c r="FUI39" s="381"/>
      <c r="FUJ39" s="381"/>
      <c r="FUK39" s="381"/>
      <c r="FUL39" s="381"/>
      <c r="FUM39" s="381"/>
      <c r="FUN39" s="381"/>
      <c r="FUO39" s="381"/>
      <c r="FUP39" s="381"/>
      <c r="FUQ39" s="381"/>
      <c r="FUR39" s="381"/>
      <c r="FUS39" s="381"/>
      <c r="FUT39" s="381"/>
      <c r="FUU39" s="381"/>
      <c r="FUV39" s="381"/>
      <c r="FUW39" s="381"/>
      <c r="FUX39" s="381"/>
      <c r="FUY39" s="381"/>
      <c r="FUZ39" s="381"/>
      <c r="FVA39" s="381"/>
      <c r="FVB39" s="381"/>
      <c r="FVC39" s="381"/>
      <c r="FVD39" s="381"/>
      <c r="FVE39" s="381"/>
      <c r="FVF39" s="381"/>
      <c r="FVG39" s="381"/>
      <c r="FVH39" s="381"/>
      <c r="FVI39" s="381"/>
      <c r="FVJ39" s="381"/>
      <c r="FVK39" s="381"/>
      <c r="FVL39" s="381"/>
      <c r="FVM39" s="381"/>
      <c r="FVN39" s="381"/>
      <c r="FVO39" s="381"/>
      <c r="FVP39" s="381"/>
      <c r="FVQ39" s="381"/>
      <c r="FVR39" s="381"/>
      <c r="FVS39" s="381"/>
      <c r="FVT39" s="381"/>
      <c r="FVU39" s="381"/>
      <c r="FVV39" s="381"/>
      <c r="FVW39" s="381"/>
      <c r="FVX39" s="381"/>
      <c r="FVY39" s="381"/>
      <c r="FVZ39" s="381"/>
      <c r="FWA39" s="381"/>
      <c r="FWB39" s="381"/>
      <c r="FWC39" s="381"/>
      <c r="FWD39" s="381"/>
      <c r="FWE39" s="381"/>
      <c r="FWF39" s="381"/>
      <c r="FWG39" s="381"/>
      <c r="FWH39" s="381"/>
      <c r="FWI39" s="381"/>
      <c r="FWJ39" s="381"/>
      <c r="FWK39" s="381"/>
      <c r="FWL39" s="381"/>
      <c r="FWM39" s="381"/>
      <c r="FWN39" s="381"/>
      <c r="FWO39" s="381"/>
      <c r="FWP39" s="381"/>
      <c r="FWQ39" s="381"/>
      <c r="FWR39" s="381"/>
      <c r="FWS39" s="381"/>
      <c r="FWT39" s="381"/>
      <c r="FWU39" s="381"/>
      <c r="FWV39" s="381"/>
      <c r="FWW39" s="381"/>
      <c r="FWX39" s="381"/>
      <c r="FWY39" s="381"/>
      <c r="FWZ39" s="381"/>
      <c r="FXA39" s="381"/>
      <c r="FXB39" s="381"/>
      <c r="FXC39" s="381"/>
      <c r="FXD39" s="381"/>
      <c r="FXE39" s="381"/>
      <c r="FXF39" s="381"/>
      <c r="FXG39" s="381"/>
      <c r="FXH39" s="381"/>
      <c r="FXI39" s="381"/>
      <c r="FXJ39" s="381"/>
      <c r="FXK39" s="381"/>
      <c r="FXL39" s="381"/>
      <c r="FXM39" s="381"/>
      <c r="FXN39" s="381"/>
      <c r="FXO39" s="381"/>
      <c r="FXP39" s="381"/>
      <c r="FXQ39" s="381"/>
      <c r="FXR39" s="381"/>
      <c r="FXS39" s="381"/>
      <c r="FXT39" s="381"/>
      <c r="FXU39" s="381"/>
      <c r="FXV39" s="381"/>
      <c r="FXW39" s="381"/>
      <c r="FXX39" s="381"/>
      <c r="FXY39" s="381"/>
      <c r="FXZ39" s="381"/>
      <c r="FYA39" s="381"/>
      <c r="FYB39" s="381"/>
      <c r="FYC39" s="381"/>
      <c r="FYD39" s="381"/>
      <c r="FYE39" s="381"/>
      <c r="FYF39" s="381"/>
      <c r="FYG39" s="381"/>
      <c r="FYH39" s="381"/>
      <c r="FYI39" s="381"/>
      <c r="FYJ39" s="381"/>
      <c r="FYK39" s="381"/>
      <c r="FYL39" s="381"/>
      <c r="FYM39" s="381"/>
      <c r="FYN39" s="381"/>
      <c r="FYO39" s="381"/>
      <c r="FYP39" s="381"/>
      <c r="FYQ39" s="381"/>
      <c r="FYR39" s="381"/>
      <c r="FYS39" s="381"/>
      <c r="FYT39" s="381"/>
      <c r="FYU39" s="381"/>
      <c r="FYV39" s="381"/>
      <c r="FYW39" s="381"/>
      <c r="FYX39" s="381"/>
      <c r="FYY39" s="381"/>
      <c r="FYZ39" s="381"/>
      <c r="FZA39" s="381"/>
      <c r="FZB39" s="381"/>
      <c r="FZC39" s="381"/>
      <c r="FZD39" s="381"/>
      <c r="FZE39" s="381"/>
      <c r="FZF39" s="381"/>
      <c r="FZG39" s="381"/>
      <c r="FZH39" s="381"/>
      <c r="FZI39" s="381"/>
      <c r="FZJ39" s="381"/>
      <c r="FZK39" s="381"/>
      <c r="FZL39" s="381"/>
      <c r="FZM39" s="381"/>
      <c r="FZN39" s="381"/>
      <c r="FZO39" s="381"/>
      <c r="FZP39" s="381"/>
      <c r="FZQ39" s="381"/>
      <c r="FZR39" s="381"/>
      <c r="FZS39" s="381"/>
      <c r="FZT39" s="381"/>
      <c r="FZU39" s="381"/>
      <c r="FZV39" s="381"/>
      <c r="FZW39" s="381"/>
      <c r="FZX39" s="381"/>
      <c r="FZY39" s="381"/>
      <c r="FZZ39" s="381"/>
      <c r="GAA39" s="381"/>
      <c r="GAB39" s="381"/>
      <c r="GAC39" s="381"/>
      <c r="GAD39" s="381"/>
      <c r="GAE39" s="381"/>
      <c r="GAF39" s="381"/>
      <c r="GAG39" s="381"/>
      <c r="GAH39" s="381"/>
      <c r="GAI39" s="381"/>
      <c r="GAJ39" s="381"/>
      <c r="GAK39" s="381"/>
      <c r="GAL39" s="381"/>
      <c r="GAM39" s="381"/>
      <c r="GAN39" s="381"/>
      <c r="GAO39" s="381"/>
      <c r="GAP39" s="381"/>
      <c r="GAQ39" s="381"/>
      <c r="GAR39" s="381"/>
      <c r="GAS39" s="381"/>
      <c r="GAT39" s="381"/>
      <c r="GAU39" s="381"/>
      <c r="GAV39" s="381"/>
      <c r="GAW39" s="381"/>
      <c r="GAX39" s="381"/>
      <c r="GAY39" s="381"/>
      <c r="GAZ39" s="381"/>
      <c r="GBA39" s="381"/>
      <c r="GBB39" s="381"/>
      <c r="GBC39" s="381"/>
      <c r="GBD39" s="381"/>
      <c r="GBE39" s="381"/>
      <c r="GBF39" s="381"/>
      <c r="GBG39" s="381"/>
      <c r="GBH39" s="381"/>
      <c r="GBI39" s="381"/>
      <c r="GBJ39" s="381"/>
      <c r="GBK39" s="381"/>
      <c r="GBL39" s="381"/>
      <c r="GBM39" s="381"/>
      <c r="GBN39" s="381"/>
      <c r="GBO39" s="381"/>
      <c r="GBP39" s="381"/>
      <c r="GBQ39" s="381"/>
      <c r="GBR39" s="381"/>
      <c r="GBS39" s="381"/>
      <c r="GBT39" s="381"/>
      <c r="GBU39" s="381"/>
      <c r="GBV39" s="381"/>
      <c r="GBW39" s="381"/>
      <c r="GBX39" s="381"/>
      <c r="GBY39" s="381"/>
      <c r="GBZ39" s="381"/>
      <c r="GCA39" s="381"/>
      <c r="GCB39" s="381"/>
      <c r="GCC39" s="381"/>
      <c r="GCD39" s="381"/>
      <c r="GCE39" s="381"/>
      <c r="GCF39" s="381"/>
      <c r="GCG39" s="381"/>
      <c r="GCH39" s="381"/>
      <c r="GCI39" s="381"/>
      <c r="GCJ39" s="381"/>
      <c r="GCK39" s="381"/>
      <c r="GCL39" s="381"/>
      <c r="GCM39" s="381"/>
      <c r="GCN39" s="381"/>
      <c r="GCO39" s="381"/>
      <c r="GCP39" s="381"/>
      <c r="GCQ39" s="381"/>
      <c r="GCR39" s="381"/>
      <c r="GCS39" s="381"/>
      <c r="GCT39" s="381"/>
      <c r="GCU39" s="381"/>
      <c r="GCV39" s="381"/>
      <c r="GCW39" s="381"/>
      <c r="GCX39" s="381"/>
      <c r="GCY39" s="381"/>
      <c r="GCZ39" s="381"/>
      <c r="GDA39" s="381"/>
      <c r="GDB39" s="381"/>
      <c r="GDC39" s="381"/>
      <c r="GDD39" s="381"/>
      <c r="GDE39" s="381"/>
      <c r="GDF39" s="381"/>
      <c r="GDG39" s="381"/>
      <c r="GDH39" s="381"/>
      <c r="GDI39" s="381"/>
      <c r="GDJ39" s="381"/>
      <c r="GDK39" s="381"/>
      <c r="GDL39" s="381"/>
      <c r="GDM39" s="381"/>
      <c r="GDN39" s="381"/>
      <c r="GDO39" s="381"/>
      <c r="GDP39" s="381"/>
      <c r="GDQ39" s="381"/>
      <c r="GDR39" s="381"/>
      <c r="GDS39" s="381"/>
      <c r="GDT39" s="381"/>
      <c r="GDU39" s="381"/>
      <c r="GDV39" s="381"/>
      <c r="GDW39" s="381"/>
      <c r="GDX39" s="381"/>
      <c r="GDY39" s="381"/>
      <c r="GDZ39" s="381"/>
      <c r="GEA39" s="381"/>
      <c r="GEB39" s="381"/>
      <c r="GEC39" s="381"/>
      <c r="GED39" s="381"/>
      <c r="GEE39" s="381"/>
      <c r="GEF39" s="381"/>
      <c r="GEG39" s="381"/>
      <c r="GEH39" s="381"/>
      <c r="GEI39" s="381"/>
      <c r="GEJ39" s="381"/>
      <c r="GEK39" s="381"/>
      <c r="GEL39" s="381"/>
      <c r="GEM39" s="381"/>
      <c r="GEN39" s="381"/>
      <c r="GEO39" s="381"/>
      <c r="GEP39" s="381"/>
      <c r="GEQ39" s="381"/>
      <c r="GER39" s="381"/>
      <c r="GES39" s="381"/>
      <c r="GET39" s="381"/>
      <c r="GEU39" s="381"/>
      <c r="GEV39" s="381"/>
      <c r="GEW39" s="381"/>
      <c r="GEX39" s="381"/>
      <c r="GEY39" s="381"/>
      <c r="GEZ39" s="381"/>
      <c r="GFA39" s="381"/>
      <c r="GFB39" s="381"/>
      <c r="GFC39" s="381"/>
      <c r="GFD39" s="381"/>
      <c r="GFE39" s="381"/>
      <c r="GFF39" s="381"/>
      <c r="GFG39" s="381"/>
      <c r="GFH39" s="381"/>
      <c r="GFI39" s="381"/>
      <c r="GFJ39" s="381"/>
      <c r="GFK39" s="381"/>
      <c r="GFL39" s="381"/>
      <c r="GFM39" s="381"/>
      <c r="GFN39" s="381"/>
      <c r="GFO39" s="381"/>
      <c r="GFP39" s="381"/>
      <c r="GFQ39" s="381"/>
      <c r="GFR39" s="381"/>
      <c r="GFS39" s="381"/>
      <c r="GFT39" s="381"/>
      <c r="GFU39" s="381"/>
      <c r="GFV39" s="381"/>
      <c r="GFW39" s="381"/>
      <c r="GFX39" s="381"/>
      <c r="GFY39" s="381"/>
      <c r="GFZ39" s="381"/>
      <c r="GGA39" s="381"/>
      <c r="GGB39" s="381"/>
      <c r="GGC39" s="381"/>
      <c r="GGD39" s="381"/>
      <c r="GGE39" s="381"/>
      <c r="GGF39" s="381"/>
      <c r="GGG39" s="381"/>
      <c r="GGH39" s="381"/>
      <c r="GGI39" s="381"/>
      <c r="GGJ39" s="381"/>
      <c r="GGK39" s="381"/>
      <c r="GGL39" s="381"/>
      <c r="GGM39" s="381"/>
      <c r="GGN39" s="381"/>
      <c r="GGO39" s="381"/>
      <c r="GGP39" s="381"/>
      <c r="GGQ39" s="381"/>
      <c r="GGR39" s="381"/>
      <c r="GGS39" s="381"/>
      <c r="GGT39" s="381"/>
      <c r="GGU39" s="381"/>
      <c r="GGV39" s="381"/>
      <c r="GGW39" s="381"/>
      <c r="GGX39" s="381"/>
      <c r="GGY39" s="381"/>
      <c r="GGZ39" s="381"/>
      <c r="GHA39" s="381"/>
      <c r="GHB39" s="381"/>
      <c r="GHC39" s="381"/>
      <c r="GHD39" s="381"/>
      <c r="GHE39" s="381"/>
      <c r="GHF39" s="381"/>
      <c r="GHG39" s="381"/>
      <c r="GHH39" s="381"/>
      <c r="GHI39" s="381"/>
      <c r="GHJ39" s="381"/>
      <c r="GHK39" s="381"/>
      <c r="GHL39" s="381"/>
      <c r="GHM39" s="381"/>
      <c r="GHN39" s="381"/>
      <c r="GHO39" s="381"/>
      <c r="GHP39" s="381"/>
      <c r="GHQ39" s="381"/>
      <c r="GHR39" s="381"/>
      <c r="GHS39" s="381"/>
      <c r="GHT39" s="381"/>
      <c r="GHU39" s="381"/>
      <c r="GHV39" s="381"/>
      <c r="GHW39" s="381"/>
      <c r="GHX39" s="381"/>
      <c r="GHY39" s="381"/>
      <c r="GHZ39" s="381"/>
      <c r="GIA39" s="381"/>
      <c r="GIB39" s="381"/>
      <c r="GIC39" s="381"/>
      <c r="GID39" s="381"/>
      <c r="GIE39" s="381"/>
      <c r="GIF39" s="381"/>
      <c r="GIG39" s="381"/>
      <c r="GIH39" s="381"/>
      <c r="GII39" s="381"/>
      <c r="GIJ39" s="381"/>
      <c r="GIK39" s="381"/>
      <c r="GIL39" s="381"/>
      <c r="GIM39" s="381"/>
      <c r="GIN39" s="381"/>
      <c r="GIO39" s="381"/>
      <c r="GIP39" s="381"/>
      <c r="GIQ39" s="381"/>
      <c r="GIR39" s="381"/>
      <c r="GIS39" s="381"/>
      <c r="GIT39" s="381"/>
      <c r="GIU39" s="381"/>
      <c r="GIV39" s="381"/>
      <c r="GIW39" s="381"/>
      <c r="GIX39" s="381"/>
      <c r="GIY39" s="381"/>
      <c r="GIZ39" s="381"/>
      <c r="GJA39" s="381"/>
      <c r="GJB39" s="381"/>
      <c r="GJC39" s="381"/>
      <c r="GJD39" s="381"/>
      <c r="GJE39" s="381"/>
      <c r="GJF39" s="381"/>
      <c r="GJG39" s="381"/>
      <c r="GJH39" s="381"/>
      <c r="GJI39" s="381"/>
      <c r="GJJ39" s="381"/>
      <c r="GJK39" s="381"/>
      <c r="GJL39" s="381"/>
      <c r="GJM39" s="381"/>
      <c r="GJN39" s="381"/>
      <c r="GJO39" s="381"/>
      <c r="GJP39" s="381"/>
      <c r="GJQ39" s="381"/>
      <c r="GJR39" s="381"/>
      <c r="GJS39" s="381"/>
      <c r="GJT39" s="381"/>
      <c r="GJU39" s="381"/>
      <c r="GJV39" s="381"/>
      <c r="GJW39" s="381"/>
      <c r="GJX39" s="381"/>
      <c r="GJY39" s="381"/>
      <c r="GJZ39" s="381"/>
      <c r="GKA39" s="381"/>
      <c r="GKB39" s="381"/>
      <c r="GKC39" s="381"/>
      <c r="GKD39" s="381"/>
      <c r="GKE39" s="381"/>
      <c r="GKF39" s="381"/>
      <c r="GKG39" s="381"/>
      <c r="GKH39" s="381"/>
      <c r="GKI39" s="381"/>
      <c r="GKJ39" s="381"/>
      <c r="GKK39" s="381"/>
      <c r="GKL39" s="381"/>
      <c r="GKM39" s="381"/>
      <c r="GKN39" s="381"/>
      <c r="GKO39" s="381"/>
      <c r="GKP39" s="381"/>
      <c r="GKQ39" s="381"/>
      <c r="GKR39" s="381"/>
      <c r="GKS39" s="381"/>
      <c r="GKT39" s="381"/>
      <c r="GKU39" s="381"/>
      <c r="GKV39" s="381"/>
      <c r="GKW39" s="381"/>
      <c r="GKX39" s="381"/>
      <c r="GKY39" s="381"/>
      <c r="GKZ39" s="381"/>
      <c r="GLA39" s="381"/>
      <c r="GLB39" s="381"/>
      <c r="GLC39" s="381"/>
      <c r="GLD39" s="381"/>
      <c r="GLE39" s="381"/>
      <c r="GLF39" s="381"/>
      <c r="GLG39" s="381"/>
      <c r="GLH39" s="381"/>
      <c r="GLI39" s="381"/>
      <c r="GLJ39" s="381"/>
      <c r="GLK39" s="381"/>
      <c r="GLL39" s="381"/>
      <c r="GLM39" s="381"/>
      <c r="GLN39" s="381"/>
      <c r="GLO39" s="381"/>
      <c r="GLP39" s="381"/>
      <c r="GLQ39" s="381"/>
      <c r="GLR39" s="381"/>
      <c r="GLS39" s="381"/>
      <c r="GLT39" s="381"/>
      <c r="GLU39" s="381"/>
      <c r="GLV39" s="381"/>
      <c r="GLW39" s="381"/>
      <c r="GLX39" s="381"/>
      <c r="GLY39" s="381"/>
      <c r="GLZ39" s="381"/>
      <c r="GMA39" s="381"/>
      <c r="GMB39" s="381"/>
      <c r="GMC39" s="381"/>
      <c r="GMD39" s="381"/>
      <c r="GME39" s="381"/>
      <c r="GMF39" s="381"/>
      <c r="GMG39" s="381"/>
      <c r="GMH39" s="381"/>
      <c r="GMI39" s="381"/>
      <c r="GMJ39" s="381"/>
      <c r="GMK39" s="381"/>
      <c r="GML39" s="381"/>
      <c r="GMM39" s="381"/>
      <c r="GMN39" s="381"/>
      <c r="GMO39" s="381"/>
      <c r="GMP39" s="381"/>
      <c r="GMQ39" s="381"/>
      <c r="GMR39" s="381"/>
      <c r="GMS39" s="381"/>
      <c r="GMT39" s="381"/>
      <c r="GMU39" s="381"/>
      <c r="GMV39" s="381"/>
      <c r="GMW39" s="381"/>
      <c r="GMX39" s="381"/>
      <c r="GMY39" s="381"/>
      <c r="GMZ39" s="381"/>
      <c r="GNA39" s="381"/>
      <c r="GNB39" s="381"/>
      <c r="GNC39" s="381"/>
      <c r="GND39" s="381"/>
      <c r="GNE39" s="381"/>
      <c r="GNF39" s="381"/>
      <c r="GNG39" s="381"/>
      <c r="GNH39" s="381"/>
      <c r="GNI39" s="381"/>
      <c r="GNJ39" s="381"/>
      <c r="GNK39" s="381"/>
      <c r="GNL39" s="381"/>
      <c r="GNM39" s="381"/>
      <c r="GNN39" s="381"/>
      <c r="GNO39" s="381"/>
      <c r="GNP39" s="381"/>
      <c r="GNQ39" s="381"/>
      <c r="GNR39" s="381"/>
      <c r="GNS39" s="381"/>
      <c r="GNT39" s="381"/>
      <c r="GNU39" s="381"/>
      <c r="GNV39" s="381"/>
      <c r="GNW39" s="381"/>
      <c r="GNX39" s="381"/>
      <c r="GNY39" s="381"/>
      <c r="GNZ39" s="381"/>
      <c r="GOA39" s="381"/>
      <c r="GOB39" s="381"/>
      <c r="GOC39" s="381"/>
      <c r="GOD39" s="381"/>
      <c r="GOE39" s="381"/>
      <c r="GOF39" s="381"/>
      <c r="GOG39" s="381"/>
      <c r="GOH39" s="381"/>
      <c r="GOI39" s="381"/>
      <c r="GOJ39" s="381"/>
      <c r="GOK39" s="381"/>
      <c r="GOL39" s="381"/>
      <c r="GOM39" s="381"/>
      <c r="GON39" s="381"/>
      <c r="GOO39" s="381"/>
      <c r="GOP39" s="381"/>
      <c r="GOQ39" s="381"/>
      <c r="GOR39" s="381"/>
      <c r="GOS39" s="381"/>
      <c r="GOT39" s="381"/>
      <c r="GOU39" s="381"/>
      <c r="GOV39" s="381"/>
      <c r="GOW39" s="381"/>
      <c r="GOX39" s="381"/>
      <c r="GOY39" s="381"/>
      <c r="GOZ39" s="381"/>
      <c r="GPA39" s="381"/>
      <c r="GPB39" s="381"/>
      <c r="GPC39" s="381"/>
      <c r="GPD39" s="381"/>
      <c r="GPE39" s="381"/>
      <c r="GPF39" s="381"/>
      <c r="GPG39" s="381"/>
      <c r="GPH39" s="381"/>
      <c r="GPI39" s="381"/>
      <c r="GPJ39" s="381"/>
      <c r="GPK39" s="381"/>
      <c r="GPL39" s="381"/>
      <c r="GPM39" s="381"/>
      <c r="GPN39" s="381"/>
      <c r="GPO39" s="381"/>
      <c r="GPP39" s="381"/>
      <c r="GPQ39" s="381"/>
      <c r="GPR39" s="381"/>
      <c r="GPS39" s="381"/>
      <c r="GPT39" s="381"/>
      <c r="GPU39" s="381"/>
      <c r="GPV39" s="381"/>
      <c r="GPW39" s="381"/>
      <c r="GPX39" s="381"/>
      <c r="GPY39" s="381"/>
      <c r="GPZ39" s="381"/>
      <c r="GQA39" s="381"/>
      <c r="GQB39" s="381"/>
      <c r="GQC39" s="381"/>
      <c r="GQD39" s="381"/>
      <c r="GQE39" s="381"/>
      <c r="GQF39" s="381"/>
      <c r="GQG39" s="381"/>
      <c r="GQH39" s="381"/>
      <c r="GQI39" s="381"/>
      <c r="GQJ39" s="381"/>
      <c r="GQK39" s="381"/>
      <c r="GQL39" s="381"/>
      <c r="GQM39" s="381"/>
      <c r="GQN39" s="381"/>
      <c r="GQO39" s="381"/>
      <c r="GQP39" s="381"/>
      <c r="GQQ39" s="381"/>
      <c r="GQR39" s="381"/>
      <c r="GQS39" s="381"/>
      <c r="GQT39" s="381"/>
      <c r="GQU39" s="381"/>
      <c r="GQV39" s="381"/>
      <c r="GQW39" s="381"/>
      <c r="GQX39" s="381"/>
      <c r="GQY39" s="381"/>
      <c r="GQZ39" s="381"/>
      <c r="GRA39" s="381"/>
      <c r="GRB39" s="381"/>
      <c r="GRC39" s="381"/>
      <c r="GRD39" s="381"/>
      <c r="GRE39" s="381"/>
      <c r="GRF39" s="381"/>
      <c r="GRG39" s="381"/>
      <c r="GRH39" s="381"/>
      <c r="GRI39" s="381"/>
      <c r="GRJ39" s="381"/>
      <c r="GRK39" s="381"/>
      <c r="GRL39" s="381"/>
      <c r="GRM39" s="381"/>
      <c r="GRN39" s="381"/>
      <c r="GRO39" s="381"/>
      <c r="GRP39" s="381"/>
      <c r="GRQ39" s="381"/>
      <c r="GRR39" s="381"/>
      <c r="GRS39" s="381"/>
      <c r="GRT39" s="381"/>
      <c r="GRU39" s="381"/>
      <c r="GRV39" s="381"/>
      <c r="GRW39" s="381"/>
      <c r="GRX39" s="381"/>
      <c r="GRY39" s="381"/>
      <c r="GRZ39" s="381"/>
      <c r="GSA39" s="381"/>
      <c r="GSB39" s="381"/>
      <c r="GSC39" s="381"/>
      <c r="GSD39" s="381"/>
      <c r="GSE39" s="381"/>
      <c r="GSF39" s="381"/>
      <c r="GSG39" s="381"/>
      <c r="GSH39" s="381"/>
      <c r="GSI39" s="381"/>
      <c r="GSJ39" s="381"/>
      <c r="GSK39" s="381"/>
      <c r="GSL39" s="381"/>
      <c r="GSM39" s="381"/>
      <c r="GSN39" s="381"/>
      <c r="GSO39" s="381"/>
      <c r="GSP39" s="381"/>
      <c r="GSQ39" s="381"/>
      <c r="GSR39" s="381"/>
      <c r="GSS39" s="381"/>
      <c r="GST39" s="381"/>
      <c r="GSU39" s="381"/>
      <c r="GSV39" s="381"/>
      <c r="GSW39" s="381"/>
      <c r="GSX39" s="381"/>
      <c r="GSY39" s="381"/>
      <c r="GSZ39" s="381"/>
      <c r="GTA39" s="381"/>
      <c r="GTB39" s="381"/>
      <c r="GTC39" s="381"/>
      <c r="GTD39" s="381"/>
      <c r="GTE39" s="381"/>
      <c r="GTF39" s="381"/>
      <c r="GTG39" s="381"/>
      <c r="GTH39" s="381"/>
      <c r="GTI39" s="381"/>
      <c r="GTJ39" s="381"/>
      <c r="GTK39" s="381"/>
      <c r="GTL39" s="381"/>
      <c r="GTM39" s="381"/>
      <c r="GTN39" s="381"/>
      <c r="GTO39" s="381"/>
      <c r="GTP39" s="381"/>
      <c r="GTQ39" s="381"/>
      <c r="GTR39" s="381"/>
      <c r="GTS39" s="381"/>
      <c r="GTT39" s="381"/>
      <c r="GTU39" s="381"/>
      <c r="GTV39" s="381"/>
      <c r="GTW39" s="381"/>
      <c r="GTX39" s="381"/>
      <c r="GTY39" s="381"/>
      <c r="GTZ39" s="381"/>
      <c r="GUA39" s="381"/>
      <c r="GUB39" s="381"/>
      <c r="GUC39" s="381"/>
      <c r="GUD39" s="381"/>
      <c r="GUE39" s="381"/>
      <c r="GUF39" s="381"/>
      <c r="GUG39" s="381"/>
      <c r="GUH39" s="381"/>
      <c r="GUI39" s="381"/>
      <c r="GUJ39" s="381"/>
      <c r="GUK39" s="381"/>
      <c r="GUL39" s="381"/>
      <c r="GUM39" s="381"/>
      <c r="GUN39" s="381"/>
      <c r="GUO39" s="381"/>
      <c r="GUP39" s="381"/>
      <c r="GUQ39" s="381"/>
      <c r="GUR39" s="381"/>
      <c r="GUS39" s="381"/>
      <c r="GUT39" s="381"/>
      <c r="GUU39" s="381"/>
      <c r="GUV39" s="381"/>
      <c r="GUW39" s="381"/>
      <c r="GUX39" s="381"/>
      <c r="GUY39" s="381"/>
      <c r="GUZ39" s="381"/>
      <c r="GVA39" s="381"/>
      <c r="GVB39" s="381"/>
      <c r="GVC39" s="381"/>
      <c r="GVD39" s="381"/>
      <c r="GVE39" s="381"/>
      <c r="GVF39" s="381"/>
      <c r="GVG39" s="381"/>
      <c r="GVH39" s="381"/>
      <c r="GVI39" s="381"/>
      <c r="GVJ39" s="381"/>
      <c r="GVK39" s="381"/>
      <c r="GVL39" s="381"/>
      <c r="GVM39" s="381"/>
      <c r="GVN39" s="381"/>
      <c r="GVO39" s="381"/>
      <c r="GVP39" s="381"/>
      <c r="GVQ39" s="381"/>
      <c r="GVR39" s="381"/>
      <c r="GVS39" s="381"/>
      <c r="GVT39" s="381"/>
      <c r="GVU39" s="381"/>
      <c r="GVV39" s="381"/>
      <c r="GVW39" s="381"/>
      <c r="GVX39" s="381"/>
      <c r="GVY39" s="381"/>
      <c r="GVZ39" s="381"/>
      <c r="GWA39" s="381"/>
      <c r="GWB39" s="381"/>
      <c r="GWC39" s="381"/>
      <c r="GWD39" s="381"/>
      <c r="GWE39" s="381"/>
      <c r="GWF39" s="381"/>
      <c r="GWG39" s="381"/>
      <c r="GWH39" s="381"/>
      <c r="GWI39" s="381"/>
      <c r="GWJ39" s="381"/>
      <c r="GWK39" s="381"/>
      <c r="GWL39" s="381"/>
      <c r="GWM39" s="381"/>
      <c r="GWN39" s="381"/>
      <c r="GWO39" s="381"/>
      <c r="GWP39" s="381"/>
      <c r="GWQ39" s="381"/>
      <c r="GWR39" s="381"/>
      <c r="GWS39" s="381"/>
      <c r="GWT39" s="381"/>
      <c r="GWU39" s="381"/>
      <c r="GWV39" s="381"/>
      <c r="GWW39" s="381"/>
      <c r="GWX39" s="381"/>
      <c r="GWY39" s="381"/>
      <c r="GWZ39" s="381"/>
      <c r="GXA39" s="381"/>
      <c r="GXB39" s="381"/>
      <c r="GXC39" s="381"/>
      <c r="GXD39" s="381"/>
      <c r="GXE39" s="381"/>
      <c r="GXF39" s="381"/>
      <c r="GXG39" s="381"/>
      <c r="GXH39" s="381"/>
      <c r="GXI39" s="381"/>
      <c r="GXJ39" s="381"/>
      <c r="GXK39" s="381"/>
      <c r="GXL39" s="381"/>
      <c r="GXM39" s="381"/>
      <c r="GXN39" s="381"/>
      <c r="GXO39" s="381"/>
      <c r="GXP39" s="381"/>
      <c r="GXQ39" s="381"/>
      <c r="GXR39" s="381"/>
      <c r="GXS39" s="381"/>
      <c r="GXT39" s="381"/>
      <c r="GXU39" s="381"/>
      <c r="GXV39" s="381"/>
      <c r="GXW39" s="381"/>
      <c r="GXX39" s="381"/>
      <c r="GXY39" s="381"/>
      <c r="GXZ39" s="381"/>
      <c r="GYA39" s="381"/>
      <c r="GYB39" s="381"/>
      <c r="GYC39" s="381"/>
      <c r="GYD39" s="381"/>
      <c r="GYE39" s="381"/>
      <c r="GYF39" s="381"/>
      <c r="GYG39" s="381"/>
      <c r="GYH39" s="381"/>
    </row>
    <row r="40" spans="1:5390" s="130" customFormat="1" ht="13.5" thickBot="1" x14ac:dyDescent="0.25">
      <c r="A40" s="261"/>
      <c r="B40" s="273" t="s">
        <v>963</v>
      </c>
      <c r="C40" s="272"/>
      <c r="D40" s="262">
        <f>AVERAGE(G40:K40)</f>
        <v>20028042.898211729</v>
      </c>
      <c r="E40" s="263">
        <f>AVERAGE(G40:AX40)</f>
        <v>11666890.103195041</v>
      </c>
      <c r="F40" s="310"/>
      <c r="G40" s="264">
        <v>26119326.288220759</v>
      </c>
      <c r="H40" s="264">
        <v>21603127.142173506</v>
      </c>
      <c r="I40" s="264">
        <v>17071020.162575901</v>
      </c>
      <c r="J40" s="264">
        <v>21177132.048088495</v>
      </c>
      <c r="K40" s="264">
        <v>14169608.85</v>
      </c>
      <c r="L40" s="264">
        <v>51839931.388273589</v>
      </c>
      <c r="M40" s="264">
        <v>15219645.876432851</v>
      </c>
      <c r="N40" s="264">
        <v>10553410.366186216</v>
      </c>
      <c r="O40" s="264">
        <v>21355264.822602741</v>
      </c>
      <c r="P40" s="264">
        <v>11278666.888888888</v>
      </c>
      <c r="Q40" s="264">
        <v>9452209.8341176473</v>
      </c>
      <c r="R40" s="264">
        <v>55509692.153826796</v>
      </c>
      <c r="S40" s="264">
        <v>23501765.734265734</v>
      </c>
      <c r="T40" s="264">
        <v>3107787.4545454546</v>
      </c>
      <c r="U40" s="264">
        <v>1441041.2338607593</v>
      </c>
      <c r="V40" s="264">
        <v>7157273.9453125</v>
      </c>
      <c r="W40" s="264">
        <v>8451728.6133609097</v>
      </c>
      <c r="X40" s="264">
        <v>3494464.8004225353</v>
      </c>
      <c r="Y40" s="264">
        <v>1983773.0419999999</v>
      </c>
      <c r="Z40" s="264">
        <v>1072282.6047637502</v>
      </c>
      <c r="AA40" s="264">
        <v>1991272.7260322282</v>
      </c>
      <c r="AB40" s="264">
        <v>44357691.087549038</v>
      </c>
      <c r="AC40" s="265">
        <v>3284525.2777777775</v>
      </c>
      <c r="AD40" s="265">
        <v>1636418.1511111115</v>
      </c>
      <c r="AE40" s="265">
        <v>35984924.934210524</v>
      </c>
      <c r="AF40" s="265">
        <v>2002677.1510934394</v>
      </c>
      <c r="AG40" s="265">
        <v>2671990.3855914148</v>
      </c>
      <c r="AH40" s="265">
        <v>9000191.8181818184</v>
      </c>
      <c r="AI40" s="264">
        <v>624631.76063642593</v>
      </c>
      <c r="AJ40" s="264">
        <v>859635.11569563858</v>
      </c>
      <c r="AK40" s="264">
        <v>4117125.1292657703</v>
      </c>
      <c r="AL40" s="265">
        <v>8524246.4002516549</v>
      </c>
      <c r="AM40" s="265">
        <v>1229309.4976234003</v>
      </c>
      <c r="AN40" s="265">
        <v>2876810.6157575762</v>
      </c>
      <c r="AO40" s="265">
        <v>10629498.984615384</v>
      </c>
      <c r="AP40" s="265">
        <v>3638888.9018611112</v>
      </c>
      <c r="AQ40" s="265">
        <v>9223752.1147242226</v>
      </c>
      <c r="AR40" s="265">
        <v>5229592.2479554256</v>
      </c>
      <c r="AS40" s="265">
        <v>22354051.983770844</v>
      </c>
      <c r="AT40" s="265">
        <v>1422286.1779104481</v>
      </c>
      <c r="AU40" s="265">
        <v>3784834.4510869556</v>
      </c>
      <c r="AV40" s="265">
        <v>6289459.8702163054</v>
      </c>
      <c r="AW40" s="265">
        <v>3521302.6295834095</v>
      </c>
      <c r="AX40" s="264">
        <v>2528893.8781609191</v>
      </c>
      <c r="AY40" s="296"/>
      <c r="AZ40" s="296"/>
      <c r="BA40" s="296"/>
      <c r="BB40" s="303"/>
      <c r="BC40" s="303"/>
      <c r="BD40" s="303"/>
      <c r="BE40" s="303"/>
      <c r="BF40" s="303"/>
      <c r="BG40" s="303"/>
      <c r="BH40" s="303"/>
      <c r="BI40" s="303"/>
      <c r="BJ40" s="303"/>
      <c r="BK40" s="303"/>
      <c r="BL40" s="303"/>
      <c r="BM40" s="303"/>
      <c r="BN40" s="303"/>
      <c r="BO40" s="382"/>
      <c r="BP40" s="382"/>
      <c r="BQ40" s="382"/>
      <c r="BR40" s="382"/>
      <c r="BS40" s="382"/>
      <c r="BT40" s="382"/>
      <c r="BU40" s="382"/>
      <c r="BV40" s="382"/>
      <c r="BW40" s="382"/>
      <c r="BX40" s="382"/>
      <c r="BY40" s="382"/>
      <c r="BZ40" s="382"/>
      <c r="CA40" s="382"/>
      <c r="CB40" s="382"/>
      <c r="CC40" s="382"/>
      <c r="CD40" s="382"/>
      <c r="CE40" s="382"/>
      <c r="CF40" s="382"/>
      <c r="CG40" s="382"/>
      <c r="CH40" s="382"/>
      <c r="CI40" s="382"/>
      <c r="CJ40" s="382"/>
      <c r="CK40" s="382"/>
      <c r="CL40" s="382"/>
      <c r="CM40" s="382"/>
      <c r="CN40" s="382"/>
      <c r="CO40" s="382"/>
      <c r="CP40" s="382"/>
      <c r="CQ40" s="382"/>
      <c r="CR40" s="382"/>
      <c r="CS40" s="382"/>
      <c r="CT40" s="382"/>
      <c r="CU40" s="382"/>
      <c r="CV40" s="382"/>
      <c r="CW40" s="382"/>
      <c r="CX40" s="382"/>
      <c r="CY40" s="382"/>
      <c r="CZ40" s="382"/>
      <c r="DA40" s="382"/>
      <c r="DB40" s="382"/>
      <c r="DC40" s="382"/>
      <c r="DD40" s="382"/>
      <c r="DE40" s="382"/>
      <c r="DF40" s="382"/>
      <c r="DG40" s="382"/>
      <c r="DH40" s="382"/>
      <c r="DI40" s="382"/>
      <c r="DJ40" s="382"/>
      <c r="DK40" s="382"/>
      <c r="DL40" s="382"/>
      <c r="DM40" s="382"/>
      <c r="DN40" s="382"/>
      <c r="DO40" s="382"/>
      <c r="DP40" s="382"/>
      <c r="DQ40" s="382"/>
      <c r="DR40" s="382"/>
      <c r="DS40" s="382"/>
      <c r="DT40" s="382"/>
      <c r="DU40" s="382"/>
      <c r="DV40" s="382"/>
      <c r="DW40" s="382"/>
      <c r="DX40" s="382"/>
      <c r="DY40" s="382"/>
      <c r="DZ40" s="382"/>
      <c r="EA40" s="382"/>
      <c r="EB40" s="382"/>
      <c r="EC40" s="382"/>
      <c r="ED40" s="382"/>
      <c r="EE40" s="382"/>
      <c r="EF40" s="382"/>
      <c r="EG40" s="382"/>
      <c r="EH40" s="382"/>
      <c r="EI40" s="382"/>
      <c r="EJ40" s="382"/>
      <c r="EK40" s="382"/>
      <c r="EL40" s="382"/>
      <c r="EM40" s="382"/>
      <c r="EN40" s="382"/>
      <c r="EO40" s="382"/>
      <c r="EP40" s="382"/>
      <c r="EQ40" s="382"/>
      <c r="ER40" s="382"/>
      <c r="ES40" s="382"/>
      <c r="ET40" s="382"/>
      <c r="EU40" s="382"/>
      <c r="EV40" s="382"/>
      <c r="EW40" s="382"/>
      <c r="EX40" s="382"/>
      <c r="EY40" s="382"/>
      <c r="EZ40" s="382"/>
      <c r="FA40" s="382"/>
      <c r="FB40" s="382"/>
      <c r="FC40" s="382"/>
      <c r="FD40" s="382"/>
      <c r="FE40" s="382"/>
      <c r="FF40" s="382"/>
      <c r="FG40" s="382"/>
      <c r="FH40" s="382"/>
      <c r="FI40" s="382"/>
      <c r="FJ40" s="382"/>
      <c r="FK40" s="382"/>
      <c r="FL40" s="382"/>
      <c r="FM40" s="382"/>
      <c r="FN40" s="382"/>
      <c r="FO40" s="382"/>
      <c r="FP40" s="382"/>
      <c r="FQ40" s="382"/>
      <c r="FR40" s="382"/>
      <c r="FS40" s="382"/>
      <c r="FT40" s="382"/>
      <c r="FU40" s="382"/>
      <c r="FV40" s="382"/>
      <c r="FW40" s="382"/>
      <c r="FX40" s="382"/>
      <c r="FY40" s="382"/>
      <c r="FZ40" s="382"/>
      <c r="GA40" s="382"/>
      <c r="GB40" s="382"/>
      <c r="GC40" s="382"/>
      <c r="GD40" s="382"/>
      <c r="GE40" s="382"/>
      <c r="GF40" s="382"/>
      <c r="GG40" s="382"/>
      <c r="GH40" s="382"/>
      <c r="GI40" s="382"/>
      <c r="GJ40" s="382"/>
      <c r="GK40" s="382"/>
      <c r="GL40" s="382"/>
      <c r="GM40" s="382"/>
      <c r="GN40" s="382"/>
      <c r="GO40" s="382"/>
      <c r="GP40" s="382"/>
      <c r="GQ40" s="382"/>
      <c r="GR40" s="382"/>
      <c r="GS40" s="382"/>
      <c r="GT40" s="382"/>
      <c r="GU40" s="382"/>
      <c r="GV40" s="382"/>
      <c r="GW40" s="382"/>
      <c r="GX40" s="382"/>
      <c r="GY40" s="382"/>
      <c r="GZ40" s="382"/>
      <c r="HA40" s="382"/>
      <c r="HB40" s="382"/>
      <c r="HC40" s="382"/>
      <c r="HD40" s="382"/>
      <c r="HE40" s="382"/>
      <c r="HF40" s="382"/>
      <c r="HG40" s="382"/>
      <c r="HH40" s="382"/>
      <c r="HI40" s="382"/>
      <c r="HJ40" s="382"/>
      <c r="HK40" s="382"/>
      <c r="HL40" s="382"/>
      <c r="HM40" s="382"/>
      <c r="HN40" s="382"/>
      <c r="HO40" s="382"/>
      <c r="HP40" s="382"/>
      <c r="HQ40" s="382"/>
      <c r="HR40" s="382"/>
      <c r="HS40" s="382"/>
      <c r="HT40" s="382"/>
      <c r="HU40" s="382"/>
      <c r="HV40" s="382"/>
      <c r="HW40" s="382"/>
      <c r="HX40" s="382"/>
      <c r="HY40" s="382"/>
      <c r="HZ40" s="382"/>
      <c r="IA40" s="382"/>
      <c r="IB40" s="382"/>
      <c r="IC40" s="382"/>
      <c r="ID40" s="382"/>
      <c r="IE40" s="382"/>
      <c r="IF40" s="382"/>
      <c r="IG40" s="382"/>
      <c r="IH40" s="382"/>
      <c r="II40" s="382"/>
      <c r="IJ40" s="382"/>
      <c r="IK40" s="382"/>
      <c r="IL40" s="382"/>
      <c r="IM40" s="382"/>
      <c r="IN40" s="382"/>
      <c r="IO40" s="382"/>
      <c r="IP40" s="382"/>
      <c r="IQ40" s="382"/>
      <c r="IR40" s="382"/>
      <c r="IS40" s="382"/>
      <c r="IT40" s="382"/>
      <c r="IU40" s="382"/>
      <c r="IV40" s="382"/>
      <c r="IW40" s="382"/>
      <c r="IX40" s="382"/>
      <c r="IY40" s="382"/>
      <c r="IZ40" s="382"/>
      <c r="JA40" s="382"/>
      <c r="JB40" s="382"/>
      <c r="JC40" s="382"/>
      <c r="JD40" s="382"/>
      <c r="JE40" s="382"/>
      <c r="JF40" s="382"/>
      <c r="JG40" s="382"/>
      <c r="JH40" s="382"/>
      <c r="JI40" s="382"/>
      <c r="JJ40" s="382"/>
      <c r="JK40" s="382"/>
      <c r="JL40" s="382"/>
      <c r="JM40" s="382"/>
      <c r="JN40" s="382"/>
      <c r="JO40" s="382"/>
      <c r="JP40" s="382"/>
      <c r="JQ40" s="382"/>
      <c r="JR40" s="382"/>
      <c r="JS40" s="382"/>
      <c r="JT40" s="382"/>
      <c r="JU40" s="382"/>
      <c r="JV40" s="382"/>
      <c r="JW40" s="382"/>
      <c r="JX40" s="382"/>
      <c r="JY40" s="382"/>
      <c r="JZ40" s="382"/>
      <c r="KA40" s="382"/>
      <c r="KB40" s="382"/>
      <c r="KC40" s="382"/>
      <c r="KD40" s="382"/>
      <c r="KE40" s="382"/>
      <c r="KF40" s="382"/>
      <c r="KG40" s="382"/>
      <c r="KH40" s="382"/>
      <c r="KI40" s="382"/>
      <c r="KJ40" s="382"/>
      <c r="KK40" s="382"/>
      <c r="KL40" s="382"/>
      <c r="KM40" s="382"/>
      <c r="KN40" s="382"/>
      <c r="KO40" s="382"/>
      <c r="KP40" s="382"/>
      <c r="KQ40" s="382"/>
      <c r="KR40" s="382"/>
      <c r="KS40" s="382"/>
      <c r="KT40" s="382"/>
      <c r="KU40" s="382"/>
      <c r="KV40" s="382"/>
      <c r="KW40" s="382"/>
      <c r="KX40" s="382"/>
      <c r="KY40" s="382"/>
      <c r="KZ40" s="382"/>
      <c r="LA40" s="382"/>
      <c r="LB40" s="382"/>
      <c r="LC40" s="382"/>
      <c r="LD40" s="382"/>
      <c r="LE40" s="382"/>
      <c r="LF40" s="382"/>
      <c r="LG40" s="382"/>
      <c r="LH40" s="382"/>
      <c r="LI40" s="382"/>
      <c r="LJ40" s="382"/>
      <c r="LK40" s="382"/>
      <c r="LL40" s="382"/>
      <c r="LM40" s="382"/>
      <c r="LN40" s="382"/>
      <c r="LO40" s="382"/>
      <c r="LP40" s="382"/>
      <c r="LQ40" s="382"/>
      <c r="LR40" s="382"/>
      <c r="LS40" s="382"/>
      <c r="LT40" s="382"/>
      <c r="LU40" s="382"/>
      <c r="LV40" s="382"/>
      <c r="LW40" s="382"/>
      <c r="LX40" s="382"/>
      <c r="LY40" s="382"/>
      <c r="LZ40" s="382"/>
      <c r="MA40" s="382"/>
      <c r="MB40" s="382"/>
      <c r="MC40" s="382"/>
      <c r="MD40" s="382"/>
      <c r="ME40" s="382"/>
      <c r="MF40" s="382"/>
      <c r="MG40" s="382"/>
      <c r="MH40" s="382"/>
      <c r="MI40" s="382"/>
      <c r="MJ40" s="382"/>
      <c r="MK40" s="382"/>
      <c r="ML40" s="382"/>
      <c r="MM40" s="382"/>
      <c r="MN40" s="382"/>
      <c r="MO40" s="382"/>
      <c r="MP40" s="382"/>
      <c r="MQ40" s="382"/>
      <c r="MR40" s="382"/>
      <c r="MS40" s="382"/>
      <c r="MT40" s="382"/>
      <c r="MU40" s="382"/>
      <c r="MV40" s="382"/>
      <c r="MW40" s="382"/>
      <c r="MX40" s="382"/>
      <c r="MY40" s="382"/>
      <c r="MZ40" s="382"/>
      <c r="NA40" s="382"/>
      <c r="NB40" s="382"/>
      <c r="NC40" s="382"/>
      <c r="ND40" s="382"/>
      <c r="NE40" s="382"/>
      <c r="NF40" s="382"/>
      <c r="NG40" s="382"/>
      <c r="NH40" s="382"/>
      <c r="NI40" s="382"/>
      <c r="NJ40" s="382"/>
      <c r="NK40" s="382"/>
      <c r="NL40" s="382"/>
      <c r="NM40" s="382"/>
      <c r="NN40" s="382"/>
      <c r="NO40" s="382"/>
      <c r="NP40" s="382"/>
      <c r="NQ40" s="382"/>
      <c r="NR40" s="382"/>
      <c r="NS40" s="382"/>
      <c r="NT40" s="382"/>
      <c r="NU40" s="382"/>
      <c r="NV40" s="382"/>
      <c r="NW40" s="382"/>
      <c r="NX40" s="382"/>
      <c r="NY40" s="382"/>
      <c r="NZ40" s="382"/>
      <c r="OA40" s="382"/>
      <c r="OB40" s="382"/>
      <c r="OC40" s="382"/>
      <c r="OD40" s="382"/>
      <c r="OE40" s="382"/>
      <c r="OF40" s="382"/>
      <c r="OG40" s="382"/>
      <c r="OH40" s="382"/>
      <c r="OI40" s="382"/>
      <c r="OJ40" s="382"/>
      <c r="OK40" s="382"/>
      <c r="OL40" s="382"/>
      <c r="OM40" s="382"/>
      <c r="ON40" s="382"/>
      <c r="OO40" s="382"/>
      <c r="OP40" s="382"/>
      <c r="OQ40" s="382"/>
      <c r="OR40" s="382"/>
      <c r="OS40" s="382"/>
      <c r="OT40" s="382"/>
      <c r="OU40" s="382"/>
      <c r="OV40" s="382"/>
      <c r="OW40" s="382"/>
      <c r="OX40" s="382"/>
      <c r="OY40" s="382"/>
      <c r="OZ40" s="382"/>
      <c r="PA40" s="382"/>
      <c r="PB40" s="382"/>
      <c r="PC40" s="382"/>
      <c r="PD40" s="382"/>
      <c r="PE40" s="382"/>
      <c r="PF40" s="382"/>
      <c r="PG40" s="382"/>
      <c r="PH40" s="382"/>
      <c r="PI40" s="382"/>
      <c r="PJ40" s="382"/>
      <c r="PK40" s="382"/>
      <c r="PL40" s="382"/>
      <c r="PM40" s="382"/>
      <c r="PN40" s="382"/>
      <c r="PO40" s="382"/>
      <c r="PP40" s="382"/>
      <c r="PQ40" s="382"/>
      <c r="PR40" s="382"/>
      <c r="PS40" s="382"/>
      <c r="PT40" s="382"/>
      <c r="PU40" s="382"/>
      <c r="PV40" s="382"/>
      <c r="PW40" s="382"/>
      <c r="PX40" s="382"/>
      <c r="PY40" s="382"/>
      <c r="PZ40" s="382"/>
      <c r="QA40" s="382"/>
      <c r="QB40" s="382"/>
      <c r="QC40" s="382"/>
      <c r="QD40" s="382"/>
      <c r="QE40" s="382"/>
      <c r="QF40" s="382"/>
      <c r="QG40" s="382"/>
      <c r="QH40" s="382"/>
      <c r="QI40" s="382"/>
      <c r="QJ40" s="382"/>
      <c r="QK40" s="382"/>
      <c r="QL40" s="382"/>
      <c r="QM40" s="382"/>
      <c r="QN40" s="382"/>
      <c r="QO40" s="382"/>
      <c r="QP40" s="382"/>
      <c r="QQ40" s="382"/>
      <c r="QR40" s="382"/>
      <c r="QS40" s="382"/>
      <c r="QT40" s="382"/>
      <c r="QU40" s="382"/>
      <c r="QV40" s="382"/>
      <c r="QW40" s="382"/>
      <c r="QX40" s="382"/>
      <c r="QY40" s="382"/>
      <c r="QZ40" s="382"/>
      <c r="RA40" s="382"/>
      <c r="RB40" s="382"/>
      <c r="RC40" s="382"/>
      <c r="RD40" s="382"/>
      <c r="RE40" s="382"/>
      <c r="RF40" s="382"/>
      <c r="RG40" s="382"/>
      <c r="RH40" s="382"/>
      <c r="RI40" s="382"/>
      <c r="RJ40" s="382"/>
      <c r="RK40" s="382"/>
      <c r="RL40" s="382"/>
      <c r="RM40" s="382"/>
      <c r="RN40" s="382"/>
      <c r="RO40" s="382"/>
      <c r="RP40" s="382"/>
      <c r="RQ40" s="382"/>
      <c r="RR40" s="382"/>
      <c r="RS40" s="382"/>
      <c r="RT40" s="382"/>
      <c r="RU40" s="382"/>
      <c r="RV40" s="382"/>
      <c r="RW40" s="382"/>
      <c r="RX40" s="382"/>
      <c r="RY40" s="382"/>
      <c r="RZ40" s="382"/>
      <c r="SA40" s="382"/>
      <c r="SB40" s="382"/>
      <c r="SC40" s="382"/>
      <c r="SD40" s="382"/>
      <c r="SE40" s="382"/>
      <c r="SF40" s="382"/>
      <c r="SG40" s="382"/>
      <c r="SH40" s="382"/>
      <c r="SI40" s="382"/>
      <c r="SJ40" s="382"/>
      <c r="SK40" s="382"/>
      <c r="SL40" s="382"/>
      <c r="SM40" s="382"/>
      <c r="SN40" s="382"/>
      <c r="SO40" s="382"/>
      <c r="SP40" s="382"/>
      <c r="SQ40" s="382"/>
      <c r="SR40" s="382"/>
      <c r="SS40" s="382"/>
      <c r="ST40" s="382"/>
      <c r="SU40" s="382"/>
      <c r="SV40" s="382"/>
      <c r="SW40" s="382"/>
      <c r="SX40" s="382"/>
      <c r="SY40" s="382"/>
      <c r="SZ40" s="382"/>
      <c r="TA40" s="382"/>
      <c r="TB40" s="382"/>
      <c r="TC40" s="382"/>
      <c r="TD40" s="382"/>
      <c r="TE40" s="382"/>
      <c r="TF40" s="382"/>
      <c r="TG40" s="382"/>
      <c r="TH40" s="382"/>
      <c r="TI40" s="382"/>
      <c r="TJ40" s="382"/>
      <c r="TK40" s="382"/>
      <c r="TL40" s="382"/>
      <c r="TM40" s="382"/>
      <c r="TN40" s="382"/>
      <c r="TO40" s="382"/>
      <c r="TP40" s="382"/>
      <c r="TQ40" s="382"/>
      <c r="TR40" s="382"/>
      <c r="TS40" s="382"/>
      <c r="TT40" s="382"/>
      <c r="TU40" s="382"/>
      <c r="TV40" s="382"/>
      <c r="TW40" s="382"/>
      <c r="TX40" s="382"/>
      <c r="TY40" s="382"/>
      <c r="TZ40" s="382"/>
      <c r="UA40" s="382"/>
      <c r="UB40" s="382"/>
      <c r="UC40" s="382"/>
      <c r="UD40" s="382"/>
      <c r="UE40" s="382"/>
      <c r="UF40" s="382"/>
      <c r="UG40" s="382"/>
      <c r="UH40" s="382"/>
      <c r="UI40" s="382"/>
      <c r="UJ40" s="382"/>
      <c r="UK40" s="382"/>
      <c r="UL40" s="382"/>
      <c r="UM40" s="382"/>
      <c r="UN40" s="382"/>
      <c r="UO40" s="382"/>
      <c r="UP40" s="382"/>
      <c r="UQ40" s="382"/>
      <c r="UR40" s="382"/>
      <c r="US40" s="382"/>
      <c r="UT40" s="382"/>
      <c r="UU40" s="382"/>
      <c r="UV40" s="382"/>
      <c r="UW40" s="382"/>
      <c r="UX40" s="382"/>
      <c r="UY40" s="382"/>
      <c r="UZ40" s="382"/>
      <c r="VA40" s="382"/>
      <c r="VB40" s="382"/>
      <c r="VC40" s="382"/>
      <c r="VD40" s="382"/>
      <c r="VE40" s="382"/>
      <c r="VF40" s="382"/>
      <c r="VG40" s="382"/>
      <c r="VH40" s="382"/>
      <c r="VI40" s="382"/>
      <c r="VJ40" s="382"/>
      <c r="VK40" s="382"/>
      <c r="VL40" s="382"/>
      <c r="VM40" s="382"/>
      <c r="VN40" s="382"/>
      <c r="VO40" s="382"/>
      <c r="VP40" s="382"/>
      <c r="VQ40" s="382"/>
      <c r="VR40" s="382"/>
      <c r="VS40" s="382"/>
      <c r="VT40" s="382"/>
      <c r="VU40" s="382"/>
      <c r="VV40" s="382"/>
      <c r="VW40" s="382"/>
      <c r="VX40" s="382"/>
      <c r="VY40" s="382"/>
      <c r="VZ40" s="382"/>
      <c r="WA40" s="382"/>
      <c r="WB40" s="382"/>
      <c r="WC40" s="382"/>
      <c r="WD40" s="382"/>
      <c r="WE40" s="382"/>
      <c r="WF40" s="382"/>
      <c r="WG40" s="382"/>
      <c r="WH40" s="382"/>
      <c r="WI40" s="382"/>
      <c r="WJ40" s="382"/>
      <c r="WK40" s="382"/>
      <c r="WL40" s="382"/>
      <c r="WM40" s="382"/>
      <c r="WN40" s="382"/>
      <c r="WO40" s="382"/>
      <c r="WP40" s="382"/>
      <c r="WQ40" s="382"/>
      <c r="WR40" s="382"/>
      <c r="WS40" s="382"/>
      <c r="WT40" s="382"/>
      <c r="WU40" s="382"/>
      <c r="WV40" s="382"/>
      <c r="WW40" s="382"/>
      <c r="WX40" s="382"/>
      <c r="WY40" s="382"/>
      <c r="WZ40" s="382"/>
      <c r="XA40" s="382"/>
      <c r="XB40" s="382"/>
      <c r="XC40" s="382"/>
      <c r="XD40" s="382"/>
      <c r="XE40" s="382"/>
      <c r="XF40" s="382"/>
      <c r="XG40" s="382"/>
      <c r="XH40" s="382"/>
      <c r="XI40" s="382"/>
      <c r="XJ40" s="382"/>
      <c r="XK40" s="382"/>
      <c r="XL40" s="382"/>
      <c r="XM40" s="382"/>
      <c r="XN40" s="382"/>
      <c r="XO40" s="382"/>
      <c r="XP40" s="382"/>
      <c r="XQ40" s="382"/>
      <c r="XR40" s="382"/>
      <c r="XS40" s="382"/>
      <c r="XT40" s="382"/>
      <c r="XU40" s="382"/>
      <c r="XV40" s="382"/>
      <c r="XW40" s="382"/>
      <c r="XX40" s="382"/>
      <c r="XY40" s="382"/>
      <c r="XZ40" s="382"/>
      <c r="YA40" s="382"/>
      <c r="YB40" s="382"/>
      <c r="YC40" s="382"/>
      <c r="YD40" s="382"/>
      <c r="YE40" s="382"/>
      <c r="YF40" s="382"/>
      <c r="YG40" s="382"/>
      <c r="YH40" s="382"/>
      <c r="YI40" s="382"/>
      <c r="YJ40" s="382"/>
      <c r="YK40" s="382"/>
      <c r="YL40" s="382"/>
      <c r="YM40" s="382"/>
      <c r="YN40" s="382"/>
      <c r="YO40" s="382"/>
      <c r="YP40" s="382"/>
      <c r="YQ40" s="382"/>
      <c r="YR40" s="382"/>
      <c r="YS40" s="382"/>
      <c r="YT40" s="382"/>
      <c r="YU40" s="382"/>
      <c r="YV40" s="382"/>
      <c r="YW40" s="382"/>
      <c r="YX40" s="382"/>
      <c r="YY40" s="382"/>
      <c r="YZ40" s="382"/>
      <c r="ZA40" s="382"/>
      <c r="ZB40" s="382"/>
      <c r="ZC40" s="382"/>
      <c r="ZD40" s="382"/>
      <c r="ZE40" s="382"/>
      <c r="ZF40" s="382"/>
      <c r="ZG40" s="382"/>
      <c r="ZH40" s="382"/>
      <c r="ZI40" s="382"/>
      <c r="ZJ40" s="382"/>
      <c r="ZK40" s="382"/>
      <c r="ZL40" s="382"/>
      <c r="ZM40" s="382"/>
      <c r="ZN40" s="382"/>
      <c r="ZO40" s="382"/>
      <c r="ZP40" s="382"/>
      <c r="ZQ40" s="382"/>
      <c r="ZR40" s="382"/>
      <c r="ZS40" s="382"/>
      <c r="ZT40" s="382"/>
      <c r="ZU40" s="382"/>
      <c r="ZV40" s="382"/>
      <c r="ZW40" s="382"/>
      <c r="ZX40" s="382"/>
      <c r="ZY40" s="382"/>
      <c r="ZZ40" s="382"/>
      <c r="AAA40" s="382"/>
      <c r="AAB40" s="382"/>
      <c r="AAC40" s="382"/>
      <c r="AAD40" s="382"/>
      <c r="AAE40" s="382"/>
      <c r="AAF40" s="382"/>
      <c r="AAG40" s="382"/>
      <c r="AAH40" s="382"/>
      <c r="AAI40" s="382"/>
      <c r="AAJ40" s="382"/>
      <c r="AAK40" s="382"/>
      <c r="AAL40" s="382"/>
      <c r="AAM40" s="382"/>
      <c r="AAN40" s="382"/>
      <c r="AAO40" s="382"/>
      <c r="AAP40" s="382"/>
      <c r="AAQ40" s="382"/>
      <c r="AAR40" s="382"/>
      <c r="AAS40" s="382"/>
      <c r="AAT40" s="382"/>
      <c r="AAU40" s="382"/>
      <c r="AAV40" s="382"/>
      <c r="AAW40" s="382"/>
      <c r="AAX40" s="382"/>
      <c r="AAY40" s="382"/>
      <c r="AAZ40" s="382"/>
      <c r="ABA40" s="382"/>
      <c r="ABB40" s="382"/>
      <c r="ABC40" s="382"/>
      <c r="ABD40" s="382"/>
      <c r="ABE40" s="382"/>
      <c r="ABF40" s="382"/>
      <c r="ABG40" s="382"/>
      <c r="ABH40" s="382"/>
      <c r="ABI40" s="382"/>
      <c r="ABJ40" s="382"/>
      <c r="ABK40" s="382"/>
      <c r="ABL40" s="382"/>
      <c r="ABM40" s="382"/>
      <c r="ABN40" s="382"/>
      <c r="ABO40" s="382"/>
      <c r="ABP40" s="382"/>
      <c r="ABQ40" s="382"/>
      <c r="ABR40" s="382"/>
      <c r="ABS40" s="382"/>
      <c r="ABT40" s="382"/>
      <c r="ABU40" s="382"/>
      <c r="ABV40" s="382"/>
      <c r="ABW40" s="382"/>
      <c r="ABX40" s="382"/>
      <c r="ABY40" s="382"/>
      <c r="ABZ40" s="382"/>
      <c r="ACA40" s="382"/>
      <c r="ACB40" s="382"/>
      <c r="ACC40" s="382"/>
      <c r="ACD40" s="382"/>
      <c r="ACE40" s="382"/>
      <c r="ACF40" s="382"/>
      <c r="ACG40" s="382"/>
      <c r="ACH40" s="382"/>
      <c r="ACI40" s="382"/>
      <c r="ACJ40" s="382"/>
      <c r="ACK40" s="382"/>
      <c r="ACL40" s="382"/>
      <c r="ACM40" s="382"/>
      <c r="ACN40" s="382"/>
      <c r="ACO40" s="382"/>
      <c r="ACP40" s="382"/>
      <c r="ACQ40" s="382"/>
      <c r="ACR40" s="382"/>
      <c r="ACS40" s="382"/>
      <c r="ACT40" s="382"/>
      <c r="ACU40" s="382"/>
      <c r="ACV40" s="382"/>
      <c r="ACW40" s="382"/>
      <c r="ACX40" s="382"/>
      <c r="ACY40" s="382"/>
      <c r="ACZ40" s="382"/>
      <c r="ADA40" s="382"/>
      <c r="ADB40" s="382"/>
      <c r="ADC40" s="382"/>
      <c r="ADD40" s="382"/>
      <c r="ADE40" s="382"/>
      <c r="ADF40" s="382"/>
      <c r="ADG40" s="382"/>
      <c r="ADH40" s="382"/>
      <c r="ADI40" s="382"/>
      <c r="ADJ40" s="382"/>
      <c r="ADK40" s="382"/>
      <c r="ADL40" s="382"/>
      <c r="ADM40" s="382"/>
      <c r="ADN40" s="382"/>
      <c r="ADO40" s="382"/>
      <c r="ADP40" s="382"/>
      <c r="ADQ40" s="382"/>
      <c r="ADR40" s="382"/>
      <c r="ADS40" s="382"/>
      <c r="ADT40" s="382"/>
      <c r="ADU40" s="382"/>
      <c r="ADV40" s="382"/>
      <c r="ADW40" s="382"/>
      <c r="ADX40" s="382"/>
      <c r="ADY40" s="382"/>
      <c r="ADZ40" s="382"/>
      <c r="AEA40" s="382"/>
      <c r="AEB40" s="382"/>
      <c r="AEC40" s="382"/>
      <c r="AED40" s="382"/>
      <c r="AEE40" s="382"/>
      <c r="AEF40" s="382"/>
      <c r="AEG40" s="382"/>
      <c r="AEH40" s="382"/>
      <c r="AEI40" s="382"/>
      <c r="AEJ40" s="382"/>
      <c r="AEK40" s="382"/>
      <c r="AEL40" s="382"/>
      <c r="AEM40" s="382"/>
      <c r="AEN40" s="382"/>
      <c r="AEO40" s="382"/>
      <c r="AEP40" s="382"/>
      <c r="AEQ40" s="382"/>
      <c r="AER40" s="382"/>
      <c r="AES40" s="382"/>
      <c r="AET40" s="382"/>
      <c r="AEU40" s="382"/>
      <c r="AEV40" s="382"/>
      <c r="AEW40" s="382"/>
      <c r="AEX40" s="382"/>
      <c r="AEY40" s="382"/>
      <c r="AEZ40" s="382"/>
      <c r="AFA40" s="382"/>
      <c r="AFB40" s="382"/>
      <c r="AFC40" s="382"/>
      <c r="AFD40" s="382"/>
      <c r="AFE40" s="382"/>
      <c r="AFF40" s="382"/>
      <c r="AFG40" s="382"/>
      <c r="AFH40" s="382"/>
      <c r="AFI40" s="382"/>
      <c r="AFJ40" s="382"/>
      <c r="AFK40" s="382"/>
      <c r="AFL40" s="382"/>
      <c r="AFM40" s="382"/>
      <c r="AFN40" s="382"/>
      <c r="AFO40" s="382"/>
      <c r="AFP40" s="382"/>
      <c r="AFQ40" s="382"/>
      <c r="AFR40" s="382"/>
      <c r="AFS40" s="382"/>
      <c r="AFT40" s="382"/>
      <c r="AFU40" s="382"/>
      <c r="AFV40" s="382"/>
      <c r="AFW40" s="382"/>
      <c r="AFX40" s="382"/>
      <c r="AFY40" s="382"/>
      <c r="AFZ40" s="382"/>
      <c r="AGA40" s="382"/>
      <c r="AGB40" s="382"/>
      <c r="AGC40" s="382"/>
      <c r="AGD40" s="382"/>
      <c r="AGE40" s="382"/>
      <c r="AGF40" s="382"/>
      <c r="AGG40" s="382"/>
      <c r="AGH40" s="382"/>
      <c r="AGI40" s="382"/>
      <c r="AGJ40" s="382"/>
      <c r="AGK40" s="382"/>
      <c r="AGL40" s="382"/>
      <c r="AGM40" s="382"/>
      <c r="AGN40" s="382"/>
      <c r="AGO40" s="382"/>
      <c r="AGP40" s="382"/>
      <c r="AGQ40" s="382"/>
      <c r="AGR40" s="382"/>
      <c r="AGS40" s="382"/>
      <c r="AGT40" s="382"/>
      <c r="AGU40" s="382"/>
      <c r="AGV40" s="382"/>
      <c r="AGW40" s="382"/>
      <c r="AGX40" s="382"/>
      <c r="AGY40" s="382"/>
      <c r="AGZ40" s="382"/>
      <c r="AHA40" s="382"/>
      <c r="AHB40" s="382"/>
      <c r="AHC40" s="382"/>
      <c r="AHD40" s="382"/>
      <c r="AHE40" s="382"/>
      <c r="AHF40" s="382"/>
      <c r="AHG40" s="382"/>
      <c r="AHH40" s="382"/>
      <c r="AHI40" s="382"/>
      <c r="AHJ40" s="382"/>
      <c r="AHK40" s="382"/>
      <c r="AHL40" s="382"/>
      <c r="AHM40" s="382"/>
      <c r="AHN40" s="382"/>
      <c r="AHO40" s="382"/>
      <c r="AHP40" s="382"/>
      <c r="AHQ40" s="382"/>
      <c r="AHR40" s="382"/>
      <c r="AHS40" s="382"/>
      <c r="AHT40" s="382"/>
      <c r="AHU40" s="382"/>
      <c r="AHV40" s="382"/>
      <c r="AHW40" s="382"/>
      <c r="AHX40" s="382"/>
      <c r="AHY40" s="382"/>
      <c r="AHZ40" s="382"/>
      <c r="AIA40" s="382"/>
      <c r="AIB40" s="382"/>
      <c r="AIC40" s="382"/>
      <c r="AID40" s="382"/>
      <c r="AIE40" s="382"/>
      <c r="AIF40" s="382"/>
      <c r="AIG40" s="382"/>
      <c r="AIH40" s="382"/>
      <c r="AII40" s="382"/>
      <c r="AIJ40" s="382"/>
      <c r="AIK40" s="382"/>
      <c r="AIL40" s="382"/>
      <c r="AIM40" s="382"/>
      <c r="AIN40" s="382"/>
      <c r="AIO40" s="382"/>
      <c r="AIP40" s="382"/>
      <c r="AIQ40" s="382"/>
      <c r="AIR40" s="382"/>
      <c r="AIS40" s="382"/>
      <c r="AIT40" s="382"/>
      <c r="AIU40" s="382"/>
      <c r="AIV40" s="382"/>
      <c r="AIW40" s="382"/>
      <c r="AIX40" s="382"/>
      <c r="AIY40" s="382"/>
      <c r="AIZ40" s="382"/>
      <c r="AJA40" s="382"/>
      <c r="AJB40" s="382"/>
      <c r="AJC40" s="382"/>
      <c r="AJD40" s="382"/>
      <c r="AJE40" s="382"/>
      <c r="AJF40" s="382"/>
      <c r="AJG40" s="382"/>
      <c r="AJH40" s="382"/>
      <c r="AJI40" s="382"/>
      <c r="AJJ40" s="382"/>
      <c r="AJK40" s="382"/>
      <c r="AJL40" s="382"/>
      <c r="AJM40" s="382"/>
      <c r="AJN40" s="382"/>
      <c r="AJO40" s="382"/>
      <c r="AJP40" s="382"/>
      <c r="AJQ40" s="382"/>
      <c r="AJR40" s="382"/>
      <c r="AJS40" s="382"/>
      <c r="AJT40" s="382"/>
      <c r="AJU40" s="382"/>
      <c r="AJV40" s="382"/>
      <c r="AJW40" s="382"/>
      <c r="AJX40" s="382"/>
      <c r="AJY40" s="382"/>
      <c r="AJZ40" s="382"/>
      <c r="AKA40" s="382"/>
      <c r="AKB40" s="382"/>
      <c r="AKC40" s="382"/>
      <c r="AKD40" s="382"/>
      <c r="AKE40" s="382"/>
      <c r="AKF40" s="382"/>
      <c r="AKG40" s="382"/>
      <c r="AKH40" s="382"/>
      <c r="AKI40" s="382"/>
      <c r="AKJ40" s="382"/>
      <c r="AKK40" s="382"/>
      <c r="AKL40" s="382"/>
      <c r="AKM40" s="382"/>
      <c r="AKN40" s="382"/>
      <c r="AKO40" s="382"/>
      <c r="AKP40" s="382"/>
      <c r="AKQ40" s="382"/>
      <c r="AKR40" s="382"/>
      <c r="AKS40" s="382"/>
      <c r="AKT40" s="382"/>
      <c r="AKU40" s="382"/>
      <c r="AKV40" s="382"/>
      <c r="AKW40" s="382"/>
      <c r="AKX40" s="382"/>
      <c r="AKY40" s="382"/>
      <c r="AKZ40" s="382"/>
      <c r="ALA40" s="382"/>
      <c r="ALB40" s="382"/>
      <c r="ALC40" s="382"/>
      <c r="ALD40" s="382"/>
      <c r="ALE40" s="382"/>
      <c r="ALF40" s="382"/>
      <c r="ALG40" s="382"/>
      <c r="ALH40" s="382"/>
      <c r="ALI40" s="382"/>
      <c r="ALJ40" s="382"/>
      <c r="ALK40" s="382"/>
      <c r="ALL40" s="382"/>
      <c r="ALM40" s="382"/>
      <c r="ALN40" s="382"/>
      <c r="ALO40" s="382"/>
      <c r="ALP40" s="382"/>
      <c r="ALQ40" s="382"/>
      <c r="ALR40" s="382"/>
      <c r="ALS40" s="382"/>
      <c r="ALT40" s="382"/>
      <c r="ALU40" s="382"/>
      <c r="ALV40" s="382"/>
      <c r="ALW40" s="382"/>
      <c r="ALX40" s="382"/>
      <c r="ALY40" s="382"/>
      <c r="ALZ40" s="382"/>
      <c r="AMA40" s="382"/>
      <c r="AMB40" s="382"/>
      <c r="AMC40" s="382"/>
      <c r="AMD40" s="382"/>
      <c r="AME40" s="382"/>
      <c r="AMF40" s="382"/>
      <c r="AMG40" s="382"/>
      <c r="AMH40" s="382"/>
      <c r="AMI40" s="382"/>
      <c r="AMJ40" s="382"/>
      <c r="AMK40" s="382"/>
      <c r="AML40" s="382"/>
      <c r="AMM40" s="382"/>
      <c r="AMN40" s="382"/>
      <c r="AMO40" s="382"/>
      <c r="AMP40" s="382"/>
      <c r="AMQ40" s="382"/>
      <c r="AMR40" s="382"/>
      <c r="AMS40" s="382"/>
      <c r="AMT40" s="382"/>
      <c r="AMU40" s="382"/>
      <c r="AMV40" s="382"/>
      <c r="AMW40" s="382"/>
      <c r="AMX40" s="382"/>
      <c r="AMY40" s="382"/>
      <c r="AMZ40" s="382"/>
      <c r="ANA40" s="382"/>
      <c r="ANB40" s="382"/>
      <c r="ANC40" s="382"/>
      <c r="AND40" s="382"/>
      <c r="ANE40" s="382"/>
      <c r="ANF40" s="382"/>
      <c r="ANG40" s="382"/>
      <c r="ANH40" s="382"/>
      <c r="ANI40" s="382"/>
      <c r="ANJ40" s="382"/>
      <c r="ANK40" s="382"/>
      <c r="ANL40" s="382"/>
      <c r="ANM40" s="382"/>
      <c r="ANN40" s="382"/>
      <c r="ANO40" s="382"/>
      <c r="ANP40" s="382"/>
      <c r="ANQ40" s="382"/>
      <c r="ANR40" s="382"/>
      <c r="ANS40" s="382"/>
      <c r="ANT40" s="382"/>
      <c r="ANU40" s="382"/>
      <c r="ANV40" s="382"/>
      <c r="ANW40" s="382"/>
      <c r="ANX40" s="382"/>
      <c r="ANY40" s="382"/>
      <c r="ANZ40" s="382"/>
      <c r="AOA40" s="382"/>
      <c r="AOB40" s="382"/>
      <c r="AOC40" s="382"/>
      <c r="AOD40" s="382"/>
      <c r="AOE40" s="382"/>
      <c r="AOF40" s="382"/>
      <c r="AOG40" s="382"/>
      <c r="AOH40" s="382"/>
      <c r="AOI40" s="382"/>
      <c r="AOJ40" s="382"/>
      <c r="AOK40" s="382"/>
      <c r="AOL40" s="382"/>
      <c r="AOM40" s="382"/>
      <c r="AON40" s="382"/>
      <c r="AOO40" s="382"/>
      <c r="AOP40" s="382"/>
      <c r="AOQ40" s="382"/>
      <c r="AOR40" s="382"/>
      <c r="AOS40" s="382"/>
      <c r="AOT40" s="382"/>
      <c r="AOU40" s="382"/>
      <c r="AOV40" s="382"/>
      <c r="AOW40" s="382"/>
      <c r="AOX40" s="382"/>
      <c r="AOY40" s="382"/>
      <c r="AOZ40" s="382"/>
      <c r="APA40" s="382"/>
      <c r="APB40" s="382"/>
      <c r="APC40" s="382"/>
      <c r="APD40" s="382"/>
      <c r="APE40" s="382"/>
      <c r="APF40" s="382"/>
      <c r="APG40" s="382"/>
      <c r="APH40" s="382"/>
      <c r="API40" s="382"/>
      <c r="APJ40" s="382"/>
      <c r="APK40" s="382"/>
      <c r="APL40" s="382"/>
      <c r="APM40" s="382"/>
      <c r="APN40" s="382"/>
      <c r="APO40" s="382"/>
      <c r="APP40" s="382"/>
      <c r="APQ40" s="382"/>
      <c r="APR40" s="382"/>
      <c r="APS40" s="382"/>
      <c r="APT40" s="382"/>
      <c r="APU40" s="382"/>
      <c r="APV40" s="382"/>
      <c r="APW40" s="382"/>
      <c r="APX40" s="382"/>
      <c r="APY40" s="382"/>
      <c r="APZ40" s="382"/>
      <c r="AQA40" s="382"/>
      <c r="AQB40" s="382"/>
      <c r="AQC40" s="382"/>
      <c r="AQD40" s="382"/>
      <c r="AQE40" s="382"/>
      <c r="AQF40" s="382"/>
      <c r="AQG40" s="382"/>
      <c r="AQH40" s="382"/>
      <c r="AQI40" s="382"/>
      <c r="AQJ40" s="382"/>
      <c r="AQK40" s="382"/>
      <c r="AQL40" s="382"/>
      <c r="AQM40" s="382"/>
      <c r="AQN40" s="382"/>
      <c r="AQO40" s="382"/>
      <c r="AQP40" s="382"/>
      <c r="AQQ40" s="382"/>
      <c r="AQR40" s="382"/>
      <c r="AQS40" s="382"/>
      <c r="AQT40" s="382"/>
      <c r="AQU40" s="382"/>
      <c r="AQV40" s="382"/>
      <c r="AQW40" s="382"/>
      <c r="AQX40" s="382"/>
      <c r="AQY40" s="382"/>
      <c r="AQZ40" s="382"/>
      <c r="ARA40" s="382"/>
      <c r="ARB40" s="382"/>
      <c r="ARC40" s="382"/>
      <c r="ARD40" s="382"/>
      <c r="ARE40" s="382"/>
      <c r="ARF40" s="382"/>
      <c r="ARG40" s="382"/>
      <c r="ARH40" s="382"/>
      <c r="ARI40" s="382"/>
      <c r="ARJ40" s="382"/>
      <c r="ARK40" s="382"/>
      <c r="ARL40" s="382"/>
      <c r="ARM40" s="382"/>
      <c r="ARN40" s="382"/>
      <c r="ARO40" s="382"/>
      <c r="ARP40" s="382"/>
      <c r="ARQ40" s="382"/>
      <c r="ARR40" s="382"/>
      <c r="ARS40" s="382"/>
      <c r="ART40" s="382"/>
      <c r="ARU40" s="382"/>
      <c r="ARV40" s="382"/>
      <c r="ARW40" s="382"/>
      <c r="ARX40" s="382"/>
      <c r="ARY40" s="382"/>
      <c r="ARZ40" s="382"/>
      <c r="ASA40" s="382"/>
      <c r="ASB40" s="382"/>
      <c r="ASC40" s="382"/>
      <c r="ASD40" s="382"/>
      <c r="ASE40" s="382"/>
      <c r="ASF40" s="382"/>
      <c r="ASG40" s="382"/>
      <c r="ASH40" s="382"/>
      <c r="ASI40" s="382"/>
      <c r="ASJ40" s="382"/>
      <c r="ASK40" s="382"/>
      <c r="ASL40" s="382"/>
      <c r="ASM40" s="382"/>
      <c r="ASN40" s="382"/>
      <c r="ASO40" s="382"/>
      <c r="ASP40" s="382"/>
      <c r="ASQ40" s="382"/>
      <c r="ASR40" s="382"/>
      <c r="ASS40" s="382"/>
      <c r="AST40" s="382"/>
      <c r="ASU40" s="382"/>
      <c r="ASV40" s="382"/>
      <c r="ASW40" s="382"/>
      <c r="ASX40" s="382"/>
      <c r="ASY40" s="382"/>
      <c r="ASZ40" s="382"/>
      <c r="ATA40" s="382"/>
      <c r="ATB40" s="382"/>
      <c r="ATC40" s="382"/>
      <c r="ATD40" s="382"/>
      <c r="ATE40" s="382"/>
      <c r="ATF40" s="382"/>
      <c r="ATG40" s="382"/>
      <c r="ATH40" s="382"/>
      <c r="ATI40" s="382"/>
      <c r="ATJ40" s="382"/>
      <c r="ATK40" s="382"/>
      <c r="ATL40" s="382"/>
      <c r="ATM40" s="382"/>
      <c r="ATN40" s="382"/>
      <c r="ATO40" s="382"/>
      <c r="ATP40" s="382"/>
      <c r="ATQ40" s="382"/>
      <c r="ATR40" s="382"/>
      <c r="ATS40" s="382"/>
      <c r="ATT40" s="382"/>
      <c r="ATU40" s="382"/>
      <c r="ATV40" s="382"/>
      <c r="ATW40" s="382"/>
      <c r="ATX40" s="382"/>
      <c r="ATY40" s="382"/>
      <c r="ATZ40" s="382"/>
      <c r="AUA40" s="382"/>
      <c r="AUB40" s="382"/>
      <c r="AUC40" s="382"/>
      <c r="AUD40" s="382"/>
      <c r="AUE40" s="382"/>
      <c r="AUF40" s="382"/>
      <c r="AUG40" s="382"/>
      <c r="AUH40" s="382"/>
      <c r="AUI40" s="382"/>
      <c r="AUJ40" s="382"/>
      <c r="AUK40" s="382"/>
      <c r="AUL40" s="382"/>
      <c r="AUM40" s="382"/>
      <c r="AUN40" s="382"/>
      <c r="AUO40" s="382"/>
      <c r="AUP40" s="382"/>
      <c r="AUQ40" s="382"/>
      <c r="AUR40" s="382"/>
      <c r="AUS40" s="382"/>
      <c r="AUT40" s="382"/>
      <c r="AUU40" s="382"/>
      <c r="AUV40" s="382"/>
      <c r="AUW40" s="382"/>
      <c r="AUX40" s="382"/>
      <c r="AUY40" s="382"/>
      <c r="AUZ40" s="382"/>
      <c r="AVA40" s="382"/>
      <c r="AVB40" s="382"/>
      <c r="AVC40" s="382"/>
      <c r="AVD40" s="382"/>
      <c r="AVE40" s="382"/>
      <c r="AVF40" s="382"/>
      <c r="AVG40" s="382"/>
      <c r="AVH40" s="382"/>
      <c r="AVI40" s="382"/>
      <c r="AVJ40" s="382"/>
      <c r="AVK40" s="382"/>
      <c r="AVL40" s="382"/>
      <c r="AVM40" s="382"/>
      <c r="AVN40" s="382"/>
      <c r="AVO40" s="382"/>
      <c r="AVP40" s="382"/>
      <c r="AVQ40" s="382"/>
      <c r="AVR40" s="382"/>
      <c r="AVS40" s="382"/>
      <c r="AVT40" s="382"/>
      <c r="AVU40" s="382"/>
      <c r="AVV40" s="382"/>
      <c r="AVW40" s="382"/>
      <c r="AVX40" s="382"/>
      <c r="AVY40" s="382"/>
      <c r="AVZ40" s="382"/>
      <c r="AWA40" s="382"/>
      <c r="AWB40" s="382"/>
      <c r="AWC40" s="382"/>
      <c r="AWD40" s="382"/>
      <c r="AWE40" s="382"/>
      <c r="AWF40" s="382"/>
      <c r="AWG40" s="382"/>
      <c r="AWH40" s="382"/>
      <c r="AWI40" s="382"/>
      <c r="AWJ40" s="382"/>
      <c r="AWK40" s="382"/>
      <c r="AWL40" s="382"/>
      <c r="AWM40" s="382"/>
      <c r="AWN40" s="382"/>
      <c r="AWO40" s="382"/>
      <c r="AWP40" s="382"/>
      <c r="AWQ40" s="382"/>
      <c r="AWR40" s="382"/>
      <c r="AWS40" s="382"/>
      <c r="AWT40" s="382"/>
      <c r="AWU40" s="382"/>
      <c r="AWV40" s="382"/>
      <c r="AWW40" s="382"/>
      <c r="AWX40" s="382"/>
      <c r="AWY40" s="382"/>
      <c r="AWZ40" s="382"/>
      <c r="AXA40" s="382"/>
      <c r="AXB40" s="382"/>
      <c r="AXC40" s="382"/>
      <c r="AXD40" s="382"/>
      <c r="AXE40" s="382"/>
      <c r="AXF40" s="382"/>
      <c r="AXG40" s="382"/>
      <c r="AXH40" s="382"/>
      <c r="AXI40" s="382"/>
      <c r="AXJ40" s="382"/>
      <c r="AXK40" s="382"/>
      <c r="AXL40" s="382"/>
      <c r="AXM40" s="382"/>
      <c r="AXN40" s="382"/>
      <c r="AXO40" s="382"/>
      <c r="AXP40" s="382"/>
      <c r="AXQ40" s="382"/>
      <c r="AXR40" s="382"/>
      <c r="AXS40" s="382"/>
      <c r="AXT40" s="382"/>
      <c r="AXU40" s="382"/>
      <c r="AXV40" s="382"/>
      <c r="AXW40" s="382"/>
      <c r="AXX40" s="382"/>
      <c r="AXY40" s="382"/>
      <c r="AXZ40" s="382"/>
      <c r="AYA40" s="382"/>
      <c r="AYB40" s="382"/>
      <c r="AYC40" s="382"/>
      <c r="AYD40" s="382"/>
      <c r="AYE40" s="382"/>
      <c r="AYF40" s="382"/>
      <c r="AYG40" s="382"/>
      <c r="AYH40" s="382"/>
      <c r="AYI40" s="382"/>
      <c r="AYJ40" s="382"/>
      <c r="AYK40" s="382"/>
      <c r="AYL40" s="382"/>
      <c r="AYM40" s="382"/>
      <c r="AYN40" s="382"/>
      <c r="AYO40" s="382"/>
      <c r="AYP40" s="382"/>
      <c r="AYQ40" s="382"/>
      <c r="AYR40" s="382"/>
      <c r="AYS40" s="382"/>
      <c r="AYT40" s="382"/>
      <c r="AYU40" s="382"/>
      <c r="AYV40" s="382"/>
      <c r="AYW40" s="382"/>
      <c r="AYX40" s="382"/>
      <c r="AYY40" s="382"/>
      <c r="AYZ40" s="382"/>
      <c r="AZA40" s="382"/>
      <c r="AZB40" s="382"/>
      <c r="AZC40" s="382"/>
      <c r="AZD40" s="382"/>
      <c r="AZE40" s="382"/>
      <c r="AZF40" s="382"/>
      <c r="AZG40" s="382"/>
      <c r="AZH40" s="382"/>
      <c r="AZI40" s="382"/>
      <c r="AZJ40" s="382"/>
      <c r="AZK40" s="382"/>
      <c r="AZL40" s="382"/>
      <c r="AZM40" s="382"/>
      <c r="AZN40" s="382"/>
      <c r="AZO40" s="382"/>
      <c r="AZP40" s="382"/>
      <c r="AZQ40" s="382"/>
      <c r="AZR40" s="382"/>
      <c r="AZS40" s="382"/>
      <c r="AZT40" s="382"/>
      <c r="AZU40" s="382"/>
      <c r="AZV40" s="382"/>
      <c r="AZW40" s="382"/>
      <c r="AZX40" s="382"/>
      <c r="AZY40" s="382"/>
      <c r="AZZ40" s="382"/>
      <c r="BAA40" s="382"/>
      <c r="BAB40" s="382"/>
      <c r="BAC40" s="382"/>
      <c r="BAD40" s="382"/>
      <c r="BAE40" s="382"/>
      <c r="BAF40" s="382"/>
      <c r="BAG40" s="382"/>
      <c r="BAH40" s="382"/>
      <c r="BAI40" s="382"/>
      <c r="BAJ40" s="382"/>
      <c r="BAK40" s="382"/>
      <c r="BAL40" s="382"/>
      <c r="BAM40" s="382"/>
      <c r="BAN40" s="382"/>
      <c r="BAO40" s="382"/>
      <c r="BAP40" s="382"/>
      <c r="BAQ40" s="382"/>
      <c r="BAR40" s="382"/>
      <c r="BAS40" s="382"/>
      <c r="BAT40" s="382"/>
      <c r="BAU40" s="382"/>
      <c r="BAV40" s="382"/>
      <c r="BAW40" s="382"/>
      <c r="BAX40" s="382"/>
      <c r="BAY40" s="382"/>
      <c r="BAZ40" s="382"/>
      <c r="BBA40" s="382"/>
      <c r="BBB40" s="382"/>
      <c r="BBC40" s="382"/>
      <c r="BBD40" s="382"/>
      <c r="BBE40" s="382"/>
      <c r="BBF40" s="382"/>
      <c r="BBG40" s="382"/>
      <c r="BBH40" s="382"/>
      <c r="BBI40" s="382"/>
      <c r="BBJ40" s="382"/>
      <c r="BBK40" s="382"/>
      <c r="BBL40" s="382"/>
      <c r="BBM40" s="382"/>
      <c r="BBN40" s="382"/>
      <c r="BBO40" s="382"/>
      <c r="BBP40" s="382"/>
      <c r="BBQ40" s="382"/>
      <c r="BBR40" s="382"/>
      <c r="BBS40" s="382"/>
      <c r="BBT40" s="382"/>
      <c r="BBU40" s="382"/>
      <c r="BBV40" s="382"/>
      <c r="BBW40" s="382"/>
      <c r="BBX40" s="382"/>
      <c r="BBY40" s="382"/>
      <c r="BBZ40" s="382"/>
      <c r="BCA40" s="382"/>
      <c r="BCB40" s="382"/>
      <c r="BCC40" s="382"/>
      <c r="BCD40" s="382"/>
      <c r="BCE40" s="382"/>
      <c r="BCF40" s="382"/>
      <c r="BCG40" s="382"/>
      <c r="BCH40" s="382"/>
      <c r="BCI40" s="382"/>
      <c r="BCJ40" s="382"/>
      <c r="BCK40" s="382"/>
      <c r="BCL40" s="382"/>
      <c r="BCM40" s="382"/>
      <c r="BCN40" s="382"/>
      <c r="BCO40" s="382"/>
      <c r="BCP40" s="382"/>
      <c r="BCQ40" s="382"/>
      <c r="BCR40" s="382"/>
      <c r="BCS40" s="382"/>
      <c r="BCT40" s="382"/>
      <c r="BCU40" s="382"/>
      <c r="BCV40" s="382"/>
      <c r="BCW40" s="382"/>
      <c r="BCX40" s="382"/>
      <c r="BCY40" s="382"/>
      <c r="BCZ40" s="382"/>
      <c r="BDA40" s="382"/>
      <c r="BDB40" s="382"/>
      <c r="BDC40" s="382"/>
      <c r="BDD40" s="382"/>
      <c r="BDE40" s="382"/>
      <c r="BDF40" s="382"/>
      <c r="BDG40" s="382"/>
      <c r="BDH40" s="382"/>
      <c r="BDI40" s="382"/>
      <c r="BDJ40" s="382"/>
      <c r="BDK40" s="382"/>
      <c r="BDL40" s="382"/>
      <c r="BDM40" s="382"/>
      <c r="BDN40" s="382"/>
      <c r="BDO40" s="382"/>
      <c r="BDP40" s="382"/>
      <c r="BDQ40" s="382"/>
      <c r="BDR40" s="382"/>
      <c r="BDS40" s="382"/>
      <c r="BDT40" s="382"/>
      <c r="BDU40" s="382"/>
      <c r="BDV40" s="382"/>
      <c r="BDW40" s="382"/>
      <c r="BDX40" s="382"/>
      <c r="BDY40" s="382"/>
      <c r="BDZ40" s="382"/>
      <c r="BEA40" s="382"/>
      <c r="BEB40" s="382"/>
      <c r="BEC40" s="382"/>
      <c r="BED40" s="382"/>
      <c r="BEE40" s="382"/>
      <c r="BEF40" s="382"/>
      <c r="BEG40" s="382"/>
      <c r="BEH40" s="382"/>
      <c r="BEI40" s="382"/>
      <c r="BEJ40" s="382"/>
      <c r="BEK40" s="382"/>
      <c r="BEL40" s="382"/>
      <c r="BEM40" s="382"/>
      <c r="BEN40" s="382"/>
      <c r="BEO40" s="382"/>
      <c r="BEP40" s="382"/>
      <c r="BEQ40" s="382"/>
      <c r="BER40" s="382"/>
      <c r="BES40" s="382"/>
      <c r="BET40" s="382"/>
      <c r="BEU40" s="382"/>
      <c r="BEV40" s="382"/>
      <c r="BEW40" s="382"/>
      <c r="BEX40" s="382"/>
      <c r="BEY40" s="382"/>
      <c r="BEZ40" s="382"/>
      <c r="BFA40" s="382"/>
      <c r="BFB40" s="382"/>
      <c r="BFC40" s="382"/>
      <c r="BFD40" s="382"/>
      <c r="BFE40" s="382"/>
      <c r="BFF40" s="382"/>
      <c r="BFG40" s="382"/>
      <c r="BFH40" s="382"/>
      <c r="BFI40" s="382"/>
      <c r="BFJ40" s="382"/>
      <c r="BFK40" s="382"/>
      <c r="BFL40" s="382"/>
      <c r="BFM40" s="382"/>
      <c r="BFN40" s="382"/>
      <c r="BFO40" s="382"/>
      <c r="BFP40" s="382"/>
      <c r="BFQ40" s="382"/>
      <c r="BFR40" s="382"/>
      <c r="BFS40" s="382"/>
      <c r="BFT40" s="382"/>
      <c r="BFU40" s="382"/>
      <c r="BFV40" s="382"/>
      <c r="BFW40" s="382"/>
      <c r="BFX40" s="382"/>
      <c r="BFY40" s="382"/>
      <c r="BFZ40" s="382"/>
      <c r="BGA40" s="382"/>
      <c r="BGB40" s="382"/>
      <c r="BGC40" s="382"/>
      <c r="BGD40" s="382"/>
      <c r="BGE40" s="382"/>
      <c r="BGF40" s="382"/>
      <c r="BGG40" s="382"/>
      <c r="BGH40" s="382"/>
      <c r="BGI40" s="382"/>
      <c r="BGJ40" s="382"/>
      <c r="BGK40" s="382"/>
      <c r="BGL40" s="382"/>
      <c r="BGM40" s="382"/>
      <c r="BGN40" s="382"/>
      <c r="BGO40" s="382"/>
      <c r="BGP40" s="382"/>
      <c r="BGQ40" s="382"/>
      <c r="BGR40" s="382"/>
      <c r="BGS40" s="382"/>
      <c r="BGT40" s="382"/>
      <c r="BGU40" s="382"/>
      <c r="BGV40" s="382"/>
      <c r="BGW40" s="382"/>
      <c r="BGX40" s="382"/>
      <c r="BGY40" s="382"/>
      <c r="BGZ40" s="382"/>
      <c r="BHA40" s="382"/>
      <c r="BHB40" s="382"/>
      <c r="BHC40" s="382"/>
      <c r="BHD40" s="382"/>
      <c r="BHE40" s="382"/>
      <c r="BHF40" s="382"/>
      <c r="BHG40" s="382"/>
      <c r="BHH40" s="382"/>
      <c r="BHI40" s="382"/>
      <c r="BHJ40" s="382"/>
      <c r="BHK40" s="382"/>
      <c r="BHL40" s="382"/>
      <c r="BHM40" s="382"/>
      <c r="BHN40" s="382"/>
      <c r="BHO40" s="382"/>
      <c r="BHP40" s="382"/>
      <c r="BHQ40" s="382"/>
      <c r="BHR40" s="382"/>
      <c r="BHS40" s="382"/>
      <c r="BHT40" s="382"/>
      <c r="BHU40" s="382"/>
      <c r="BHV40" s="382"/>
      <c r="BHW40" s="382"/>
      <c r="BHX40" s="382"/>
      <c r="BHY40" s="382"/>
      <c r="BHZ40" s="382"/>
      <c r="BIA40" s="382"/>
      <c r="BIB40" s="382"/>
      <c r="BIC40" s="382"/>
      <c r="BID40" s="382"/>
      <c r="BIE40" s="382"/>
      <c r="BIF40" s="382"/>
      <c r="BIG40" s="382"/>
      <c r="BIH40" s="382"/>
      <c r="BII40" s="382"/>
      <c r="BIJ40" s="382"/>
      <c r="BIK40" s="382"/>
      <c r="BIL40" s="382"/>
      <c r="BIM40" s="382"/>
      <c r="BIN40" s="382"/>
      <c r="BIO40" s="382"/>
      <c r="BIP40" s="382"/>
      <c r="BIQ40" s="382"/>
      <c r="BIR40" s="382"/>
      <c r="BIS40" s="382"/>
      <c r="BIT40" s="382"/>
      <c r="BIU40" s="382"/>
      <c r="BIV40" s="382"/>
      <c r="BIW40" s="382"/>
      <c r="BIX40" s="382"/>
      <c r="BIY40" s="382"/>
      <c r="BIZ40" s="382"/>
      <c r="BJA40" s="382"/>
      <c r="BJB40" s="382"/>
      <c r="BJC40" s="382"/>
      <c r="BJD40" s="382"/>
      <c r="BJE40" s="382"/>
      <c r="BJF40" s="382"/>
      <c r="BJG40" s="382"/>
      <c r="BJH40" s="382"/>
      <c r="BJI40" s="382"/>
      <c r="BJJ40" s="382"/>
      <c r="BJK40" s="382"/>
      <c r="BJL40" s="382"/>
      <c r="BJM40" s="382"/>
      <c r="BJN40" s="382"/>
      <c r="BJO40" s="382"/>
      <c r="BJP40" s="382"/>
      <c r="BJQ40" s="382"/>
      <c r="BJR40" s="382"/>
      <c r="BJS40" s="382"/>
      <c r="BJT40" s="382"/>
      <c r="BJU40" s="382"/>
      <c r="BJV40" s="382"/>
      <c r="BJW40" s="382"/>
      <c r="BJX40" s="382"/>
      <c r="BJY40" s="382"/>
      <c r="BJZ40" s="382"/>
      <c r="BKA40" s="382"/>
      <c r="BKB40" s="382"/>
      <c r="BKC40" s="382"/>
      <c r="BKD40" s="382"/>
      <c r="BKE40" s="382"/>
      <c r="BKF40" s="382"/>
      <c r="BKG40" s="382"/>
      <c r="BKH40" s="382"/>
      <c r="BKI40" s="382"/>
      <c r="BKJ40" s="382"/>
      <c r="BKK40" s="382"/>
      <c r="BKL40" s="382"/>
      <c r="BKM40" s="382"/>
      <c r="BKN40" s="382"/>
      <c r="BKO40" s="382"/>
      <c r="BKP40" s="382"/>
      <c r="BKQ40" s="382"/>
      <c r="BKR40" s="382"/>
      <c r="BKS40" s="382"/>
      <c r="BKT40" s="382"/>
      <c r="BKU40" s="382"/>
      <c r="BKV40" s="382"/>
      <c r="BKW40" s="382"/>
      <c r="BKX40" s="382"/>
      <c r="BKY40" s="382"/>
      <c r="BKZ40" s="382"/>
      <c r="BLA40" s="382"/>
      <c r="BLB40" s="382"/>
      <c r="BLC40" s="382"/>
      <c r="BLD40" s="382"/>
      <c r="BLE40" s="382"/>
      <c r="BLF40" s="382"/>
      <c r="BLG40" s="382"/>
      <c r="BLH40" s="382"/>
      <c r="BLI40" s="382"/>
      <c r="BLJ40" s="382"/>
      <c r="BLK40" s="382"/>
      <c r="BLL40" s="382"/>
      <c r="BLM40" s="382"/>
      <c r="BLN40" s="382"/>
      <c r="BLO40" s="382"/>
      <c r="BLP40" s="382"/>
      <c r="BLQ40" s="382"/>
      <c r="BLR40" s="382"/>
      <c r="BLS40" s="382"/>
      <c r="BLT40" s="382"/>
      <c r="BLU40" s="382"/>
      <c r="BLV40" s="382"/>
      <c r="BLW40" s="382"/>
      <c r="BLX40" s="382"/>
      <c r="BLY40" s="382"/>
      <c r="BLZ40" s="382"/>
      <c r="BMA40" s="382"/>
      <c r="BMB40" s="382"/>
      <c r="BMC40" s="382"/>
      <c r="BMD40" s="382"/>
      <c r="BME40" s="382"/>
      <c r="BMF40" s="382"/>
      <c r="BMG40" s="382"/>
      <c r="BMH40" s="382"/>
      <c r="BMI40" s="382"/>
      <c r="BMJ40" s="382"/>
      <c r="BMK40" s="382"/>
      <c r="BML40" s="382"/>
      <c r="BMM40" s="382"/>
      <c r="BMN40" s="382"/>
      <c r="BMO40" s="382"/>
      <c r="BMP40" s="382"/>
      <c r="BMQ40" s="382"/>
      <c r="BMR40" s="382"/>
      <c r="BMS40" s="382"/>
      <c r="BMT40" s="382"/>
      <c r="BMU40" s="382"/>
      <c r="BMV40" s="382"/>
      <c r="BMW40" s="382"/>
      <c r="BMX40" s="382"/>
      <c r="BMY40" s="382"/>
      <c r="BMZ40" s="382"/>
      <c r="BNA40" s="382"/>
      <c r="BNB40" s="382"/>
      <c r="BNC40" s="382"/>
      <c r="BND40" s="382"/>
      <c r="BNE40" s="382"/>
      <c r="BNF40" s="382"/>
      <c r="BNG40" s="382"/>
      <c r="BNH40" s="382"/>
      <c r="BNI40" s="382"/>
      <c r="BNJ40" s="382"/>
      <c r="BNK40" s="382"/>
      <c r="BNL40" s="382"/>
      <c r="BNM40" s="382"/>
      <c r="BNN40" s="382"/>
      <c r="BNO40" s="382"/>
      <c r="BNP40" s="382"/>
      <c r="BNQ40" s="382"/>
      <c r="BNR40" s="382"/>
      <c r="BNS40" s="382"/>
      <c r="BNT40" s="382"/>
      <c r="BNU40" s="382"/>
      <c r="BNV40" s="382"/>
      <c r="BNW40" s="382"/>
      <c r="BNX40" s="382"/>
      <c r="BNY40" s="382"/>
      <c r="BNZ40" s="382"/>
      <c r="BOA40" s="382"/>
      <c r="BOB40" s="382"/>
      <c r="BOC40" s="382"/>
      <c r="BOD40" s="382"/>
      <c r="BOE40" s="382"/>
      <c r="BOF40" s="382"/>
      <c r="BOG40" s="382"/>
      <c r="BOH40" s="382"/>
      <c r="BOI40" s="382"/>
      <c r="BOJ40" s="382"/>
      <c r="BOK40" s="382"/>
      <c r="BOL40" s="382"/>
      <c r="BOM40" s="382"/>
      <c r="BON40" s="382"/>
      <c r="BOO40" s="382"/>
      <c r="BOP40" s="382"/>
      <c r="BOQ40" s="382"/>
      <c r="BOR40" s="382"/>
      <c r="BOS40" s="382"/>
      <c r="BOT40" s="382"/>
      <c r="BOU40" s="382"/>
      <c r="BOV40" s="382"/>
      <c r="BOW40" s="382"/>
      <c r="BOX40" s="382"/>
      <c r="BOY40" s="382"/>
      <c r="BOZ40" s="382"/>
      <c r="BPA40" s="382"/>
      <c r="BPB40" s="382"/>
      <c r="BPC40" s="382"/>
      <c r="BPD40" s="382"/>
      <c r="BPE40" s="382"/>
      <c r="BPF40" s="382"/>
      <c r="BPG40" s="382"/>
      <c r="BPH40" s="382"/>
      <c r="BPI40" s="382"/>
      <c r="BPJ40" s="382"/>
      <c r="BPK40" s="382"/>
      <c r="BPL40" s="382"/>
      <c r="BPM40" s="382"/>
      <c r="BPN40" s="382"/>
      <c r="BPO40" s="382"/>
      <c r="BPP40" s="382"/>
      <c r="BPQ40" s="382"/>
      <c r="BPR40" s="382"/>
      <c r="BPS40" s="382"/>
      <c r="BPT40" s="382"/>
      <c r="BPU40" s="382"/>
      <c r="BPV40" s="382"/>
      <c r="BPW40" s="382"/>
      <c r="BPX40" s="382"/>
      <c r="BPY40" s="382"/>
      <c r="BPZ40" s="382"/>
      <c r="BQA40" s="382"/>
      <c r="BQB40" s="382"/>
      <c r="BQC40" s="382"/>
      <c r="BQD40" s="382"/>
      <c r="BQE40" s="382"/>
      <c r="BQF40" s="382"/>
      <c r="BQG40" s="382"/>
      <c r="BQH40" s="382"/>
      <c r="BQI40" s="382"/>
      <c r="BQJ40" s="382"/>
      <c r="BQK40" s="382"/>
      <c r="BQL40" s="382"/>
      <c r="BQM40" s="382"/>
      <c r="BQN40" s="382"/>
      <c r="BQO40" s="382"/>
      <c r="BQP40" s="382"/>
      <c r="BQQ40" s="382"/>
      <c r="BQR40" s="382"/>
      <c r="BQS40" s="382"/>
      <c r="BQT40" s="382"/>
      <c r="BQU40" s="382"/>
      <c r="BQV40" s="382"/>
      <c r="BQW40" s="382"/>
      <c r="BQX40" s="382"/>
      <c r="BQY40" s="382"/>
      <c r="BQZ40" s="382"/>
      <c r="BRA40" s="382"/>
      <c r="BRB40" s="382"/>
      <c r="BRC40" s="382"/>
      <c r="BRD40" s="382"/>
      <c r="BRE40" s="382"/>
      <c r="BRF40" s="382"/>
      <c r="BRG40" s="382"/>
      <c r="BRH40" s="382"/>
      <c r="BRI40" s="382"/>
      <c r="BRJ40" s="382"/>
      <c r="BRK40" s="382"/>
      <c r="BRL40" s="382"/>
      <c r="BRM40" s="382"/>
      <c r="BRN40" s="382"/>
      <c r="BRO40" s="382"/>
      <c r="BRP40" s="382"/>
      <c r="BRQ40" s="382"/>
      <c r="BRR40" s="382"/>
      <c r="BRS40" s="382"/>
      <c r="BRT40" s="382"/>
      <c r="BRU40" s="382"/>
      <c r="BRV40" s="382"/>
      <c r="BRW40" s="382"/>
      <c r="BRX40" s="382"/>
      <c r="BRY40" s="382"/>
      <c r="BRZ40" s="382"/>
      <c r="BSA40" s="382"/>
      <c r="BSB40" s="382"/>
      <c r="BSC40" s="382"/>
      <c r="BSD40" s="382"/>
      <c r="BSE40" s="382"/>
      <c r="BSF40" s="382"/>
      <c r="BSG40" s="382"/>
      <c r="BSH40" s="382"/>
      <c r="BSI40" s="382"/>
      <c r="BSJ40" s="382"/>
      <c r="BSK40" s="382"/>
      <c r="BSL40" s="382"/>
      <c r="BSM40" s="382"/>
      <c r="BSN40" s="382"/>
      <c r="BSO40" s="382"/>
      <c r="BSP40" s="382"/>
      <c r="BSQ40" s="382"/>
      <c r="BSR40" s="382"/>
      <c r="BSS40" s="382"/>
      <c r="BST40" s="382"/>
      <c r="BSU40" s="382"/>
      <c r="BSV40" s="382"/>
      <c r="BSW40" s="382"/>
      <c r="BSX40" s="382"/>
      <c r="BSY40" s="382"/>
      <c r="BSZ40" s="382"/>
      <c r="BTA40" s="382"/>
      <c r="BTB40" s="382"/>
      <c r="BTC40" s="382"/>
      <c r="BTD40" s="382"/>
      <c r="BTE40" s="382"/>
      <c r="BTF40" s="382"/>
      <c r="BTG40" s="382"/>
      <c r="BTH40" s="382"/>
      <c r="BTI40" s="382"/>
      <c r="BTJ40" s="382"/>
      <c r="BTK40" s="382"/>
      <c r="BTL40" s="382"/>
      <c r="BTM40" s="382"/>
      <c r="BTN40" s="382"/>
      <c r="BTO40" s="382"/>
      <c r="BTP40" s="382"/>
      <c r="BTQ40" s="382"/>
      <c r="BTR40" s="382"/>
      <c r="BTS40" s="382"/>
      <c r="BTT40" s="382"/>
      <c r="BTU40" s="382"/>
      <c r="BTV40" s="382"/>
      <c r="BTW40" s="382"/>
      <c r="BTX40" s="382"/>
      <c r="BTY40" s="382"/>
      <c r="BTZ40" s="382"/>
      <c r="BUA40" s="382"/>
      <c r="BUB40" s="382"/>
      <c r="BUC40" s="382"/>
      <c r="BUD40" s="382"/>
      <c r="BUE40" s="382"/>
      <c r="BUF40" s="382"/>
      <c r="BUG40" s="382"/>
      <c r="BUH40" s="382"/>
      <c r="BUI40" s="382"/>
      <c r="BUJ40" s="382"/>
      <c r="BUK40" s="382"/>
      <c r="BUL40" s="382"/>
      <c r="BUM40" s="382"/>
      <c r="BUN40" s="382"/>
      <c r="BUO40" s="382"/>
      <c r="BUP40" s="382"/>
      <c r="BUQ40" s="382"/>
      <c r="BUR40" s="382"/>
      <c r="BUS40" s="382"/>
      <c r="BUT40" s="382"/>
      <c r="BUU40" s="382"/>
      <c r="BUV40" s="382"/>
      <c r="BUW40" s="382"/>
      <c r="BUX40" s="382"/>
      <c r="BUY40" s="382"/>
      <c r="BUZ40" s="382"/>
      <c r="BVA40" s="382"/>
      <c r="BVB40" s="382"/>
      <c r="BVC40" s="382"/>
      <c r="BVD40" s="382"/>
      <c r="BVE40" s="382"/>
      <c r="BVF40" s="382"/>
      <c r="BVG40" s="382"/>
      <c r="BVH40" s="382"/>
      <c r="BVI40" s="382"/>
      <c r="BVJ40" s="382"/>
      <c r="BVK40" s="382"/>
      <c r="BVL40" s="382"/>
      <c r="BVM40" s="382"/>
      <c r="BVN40" s="382"/>
      <c r="BVO40" s="382"/>
      <c r="BVP40" s="382"/>
      <c r="BVQ40" s="382"/>
      <c r="BVR40" s="382"/>
      <c r="BVS40" s="382"/>
      <c r="BVT40" s="382"/>
      <c r="BVU40" s="382"/>
      <c r="BVV40" s="382"/>
      <c r="BVW40" s="382"/>
      <c r="BVX40" s="382"/>
      <c r="BVY40" s="382"/>
      <c r="BVZ40" s="382"/>
      <c r="BWA40" s="382"/>
      <c r="BWB40" s="382"/>
      <c r="BWC40" s="382"/>
      <c r="BWD40" s="382"/>
      <c r="BWE40" s="382"/>
      <c r="BWF40" s="382"/>
      <c r="BWG40" s="382"/>
      <c r="BWH40" s="382"/>
      <c r="BWI40" s="382"/>
      <c r="BWJ40" s="382"/>
      <c r="BWK40" s="382"/>
      <c r="BWL40" s="382"/>
      <c r="BWM40" s="382"/>
      <c r="BWN40" s="382"/>
      <c r="BWO40" s="382"/>
      <c r="BWP40" s="382"/>
      <c r="BWQ40" s="382"/>
      <c r="BWR40" s="382"/>
      <c r="BWS40" s="382"/>
      <c r="BWT40" s="382"/>
      <c r="BWU40" s="382"/>
      <c r="BWV40" s="382"/>
      <c r="BWW40" s="382"/>
      <c r="BWX40" s="382"/>
      <c r="BWY40" s="382"/>
      <c r="BWZ40" s="382"/>
      <c r="BXA40" s="382"/>
      <c r="BXB40" s="382"/>
      <c r="BXC40" s="382"/>
      <c r="BXD40" s="382"/>
      <c r="BXE40" s="382"/>
      <c r="BXF40" s="382"/>
      <c r="BXG40" s="382"/>
      <c r="BXH40" s="382"/>
      <c r="BXI40" s="382"/>
      <c r="BXJ40" s="382"/>
      <c r="BXK40" s="382"/>
      <c r="BXL40" s="382"/>
      <c r="BXM40" s="382"/>
      <c r="BXN40" s="382"/>
      <c r="BXO40" s="382"/>
      <c r="BXP40" s="382"/>
      <c r="BXQ40" s="382"/>
      <c r="BXR40" s="382"/>
      <c r="BXS40" s="382"/>
      <c r="BXT40" s="382"/>
      <c r="BXU40" s="382"/>
      <c r="BXV40" s="382"/>
      <c r="BXW40" s="382"/>
      <c r="BXX40" s="382"/>
      <c r="BXY40" s="382"/>
      <c r="BXZ40" s="382"/>
      <c r="BYA40" s="382"/>
      <c r="BYB40" s="382"/>
      <c r="BYC40" s="382"/>
      <c r="BYD40" s="382"/>
      <c r="BYE40" s="382"/>
      <c r="BYF40" s="382"/>
      <c r="BYG40" s="382"/>
      <c r="BYH40" s="382"/>
      <c r="BYI40" s="382"/>
      <c r="BYJ40" s="382"/>
      <c r="BYK40" s="382"/>
      <c r="BYL40" s="382"/>
      <c r="BYM40" s="382"/>
      <c r="BYN40" s="382"/>
      <c r="BYO40" s="382"/>
      <c r="BYP40" s="382"/>
      <c r="BYQ40" s="382"/>
      <c r="BYR40" s="382"/>
      <c r="BYS40" s="382"/>
      <c r="BYT40" s="382"/>
      <c r="BYU40" s="382"/>
      <c r="BYV40" s="382"/>
      <c r="BYW40" s="382"/>
      <c r="BYX40" s="382"/>
      <c r="BYY40" s="382"/>
      <c r="BYZ40" s="382"/>
      <c r="BZA40" s="382"/>
      <c r="BZB40" s="382"/>
      <c r="BZC40" s="382"/>
      <c r="BZD40" s="382"/>
      <c r="BZE40" s="382"/>
      <c r="BZF40" s="382"/>
      <c r="BZG40" s="382"/>
      <c r="BZH40" s="382"/>
      <c r="BZI40" s="382"/>
      <c r="BZJ40" s="382"/>
      <c r="BZK40" s="382"/>
      <c r="BZL40" s="382"/>
      <c r="BZM40" s="382"/>
      <c r="BZN40" s="382"/>
      <c r="BZO40" s="382"/>
      <c r="BZP40" s="382"/>
      <c r="BZQ40" s="382"/>
      <c r="BZR40" s="382"/>
      <c r="BZS40" s="382"/>
      <c r="BZT40" s="382"/>
      <c r="BZU40" s="382"/>
      <c r="BZV40" s="382"/>
      <c r="BZW40" s="382"/>
      <c r="BZX40" s="382"/>
      <c r="BZY40" s="382"/>
      <c r="BZZ40" s="382"/>
      <c r="CAA40" s="382"/>
      <c r="CAB40" s="382"/>
      <c r="CAC40" s="382"/>
      <c r="CAD40" s="382"/>
      <c r="CAE40" s="382"/>
      <c r="CAF40" s="382"/>
      <c r="CAG40" s="382"/>
      <c r="CAH40" s="382"/>
      <c r="CAI40" s="382"/>
      <c r="CAJ40" s="382"/>
      <c r="CAK40" s="382"/>
      <c r="CAL40" s="382"/>
      <c r="CAM40" s="382"/>
      <c r="CAN40" s="382"/>
      <c r="CAO40" s="382"/>
      <c r="CAP40" s="382"/>
      <c r="CAQ40" s="382"/>
      <c r="CAR40" s="382"/>
      <c r="CAS40" s="382"/>
      <c r="CAT40" s="382"/>
      <c r="CAU40" s="382"/>
      <c r="CAV40" s="382"/>
      <c r="CAW40" s="382"/>
      <c r="CAX40" s="382"/>
      <c r="CAY40" s="382"/>
      <c r="CAZ40" s="382"/>
      <c r="CBA40" s="382"/>
      <c r="CBB40" s="382"/>
      <c r="CBC40" s="382"/>
      <c r="CBD40" s="382"/>
      <c r="CBE40" s="382"/>
      <c r="CBF40" s="382"/>
      <c r="CBG40" s="382"/>
      <c r="CBH40" s="382"/>
      <c r="CBI40" s="382"/>
      <c r="CBJ40" s="382"/>
      <c r="CBK40" s="382"/>
      <c r="CBL40" s="382"/>
      <c r="CBM40" s="382"/>
      <c r="CBN40" s="382"/>
      <c r="CBO40" s="382"/>
      <c r="CBP40" s="382"/>
      <c r="CBQ40" s="382"/>
      <c r="CBR40" s="382"/>
      <c r="CBS40" s="382"/>
      <c r="CBT40" s="382"/>
      <c r="CBU40" s="382"/>
      <c r="CBV40" s="382"/>
      <c r="CBW40" s="382"/>
      <c r="CBX40" s="382"/>
      <c r="CBY40" s="382"/>
      <c r="CBZ40" s="382"/>
      <c r="CCA40" s="382"/>
      <c r="CCB40" s="382"/>
      <c r="CCC40" s="382"/>
      <c r="CCD40" s="382"/>
      <c r="CCE40" s="382"/>
      <c r="CCF40" s="382"/>
      <c r="CCG40" s="382"/>
      <c r="CCH40" s="382"/>
      <c r="CCI40" s="382"/>
      <c r="CCJ40" s="382"/>
      <c r="CCK40" s="382"/>
      <c r="CCL40" s="382"/>
      <c r="CCM40" s="382"/>
      <c r="CCN40" s="382"/>
      <c r="CCO40" s="382"/>
      <c r="CCP40" s="382"/>
      <c r="CCQ40" s="382"/>
      <c r="CCR40" s="382"/>
      <c r="CCS40" s="382"/>
      <c r="CCT40" s="382"/>
      <c r="CCU40" s="382"/>
      <c r="CCV40" s="382"/>
      <c r="CCW40" s="382"/>
      <c r="CCX40" s="382"/>
      <c r="CCY40" s="382"/>
      <c r="CCZ40" s="382"/>
      <c r="CDA40" s="382"/>
      <c r="CDB40" s="382"/>
      <c r="CDC40" s="382"/>
      <c r="CDD40" s="382"/>
      <c r="CDE40" s="382"/>
      <c r="CDF40" s="382"/>
      <c r="CDG40" s="382"/>
      <c r="CDH40" s="382"/>
      <c r="CDI40" s="382"/>
      <c r="CDJ40" s="382"/>
      <c r="CDK40" s="382"/>
      <c r="CDL40" s="382"/>
      <c r="CDM40" s="382"/>
      <c r="CDN40" s="382"/>
      <c r="CDO40" s="382"/>
      <c r="CDP40" s="382"/>
      <c r="CDQ40" s="382"/>
      <c r="CDR40" s="382"/>
      <c r="CDS40" s="382"/>
      <c r="CDT40" s="382"/>
      <c r="CDU40" s="382"/>
      <c r="CDV40" s="382"/>
      <c r="CDW40" s="382"/>
      <c r="CDX40" s="382"/>
      <c r="CDY40" s="382"/>
      <c r="CDZ40" s="382"/>
      <c r="CEA40" s="382"/>
      <c r="CEB40" s="382"/>
      <c r="CEC40" s="382"/>
      <c r="CED40" s="382"/>
      <c r="CEE40" s="382"/>
      <c r="CEF40" s="382"/>
      <c r="CEG40" s="382"/>
      <c r="CEH40" s="382"/>
      <c r="CEI40" s="382"/>
      <c r="CEJ40" s="382"/>
      <c r="CEK40" s="382"/>
      <c r="CEL40" s="382"/>
      <c r="CEM40" s="382"/>
      <c r="CEN40" s="382"/>
      <c r="CEO40" s="382"/>
      <c r="CEP40" s="382"/>
      <c r="CEQ40" s="382"/>
      <c r="CER40" s="382"/>
      <c r="CES40" s="382"/>
      <c r="CET40" s="382"/>
      <c r="CEU40" s="382"/>
      <c r="CEV40" s="382"/>
      <c r="CEW40" s="382"/>
      <c r="CEX40" s="382"/>
      <c r="CEY40" s="382"/>
      <c r="CEZ40" s="382"/>
      <c r="CFA40" s="382"/>
      <c r="CFB40" s="382"/>
      <c r="CFC40" s="382"/>
      <c r="CFD40" s="382"/>
      <c r="CFE40" s="382"/>
      <c r="CFF40" s="382"/>
      <c r="CFG40" s="382"/>
      <c r="CFH40" s="382"/>
      <c r="CFI40" s="382"/>
      <c r="CFJ40" s="382"/>
      <c r="CFK40" s="382"/>
      <c r="CFL40" s="382"/>
      <c r="CFM40" s="382"/>
      <c r="CFN40" s="382"/>
      <c r="CFO40" s="382"/>
      <c r="CFP40" s="382"/>
      <c r="CFQ40" s="382"/>
      <c r="CFR40" s="382"/>
      <c r="CFS40" s="382"/>
      <c r="CFT40" s="382"/>
      <c r="CFU40" s="382"/>
      <c r="CFV40" s="382"/>
      <c r="CFW40" s="382"/>
      <c r="CFX40" s="382"/>
      <c r="CFY40" s="382"/>
      <c r="CFZ40" s="382"/>
      <c r="CGA40" s="382"/>
      <c r="CGB40" s="382"/>
      <c r="CGC40" s="382"/>
      <c r="CGD40" s="382"/>
      <c r="CGE40" s="382"/>
      <c r="CGF40" s="382"/>
      <c r="CGG40" s="382"/>
      <c r="CGH40" s="382"/>
      <c r="CGI40" s="382"/>
      <c r="CGJ40" s="382"/>
      <c r="CGK40" s="382"/>
      <c r="CGL40" s="382"/>
      <c r="CGM40" s="382"/>
      <c r="CGN40" s="382"/>
      <c r="CGO40" s="382"/>
      <c r="CGP40" s="382"/>
      <c r="CGQ40" s="382"/>
      <c r="CGR40" s="382"/>
      <c r="CGS40" s="382"/>
      <c r="CGT40" s="382"/>
      <c r="CGU40" s="382"/>
      <c r="CGV40" s="382"/>
      <c r="CGW40" s="382"/>
      <c r="CGX40" s="382"/>
      <c r="CGY40" s="382"/>
      <c r="CGZ40" s="382"/>
      <c r="CHA40" s="382"/>
      <c r="CHB40" s="382"/>
      <c r="CHC40" s="382"/>
      <c r="CHD40" s="382"/>
      <c r="CHE40" s="382"/>
      <c r="CHF40" s="382"/>
      <c r="CHG40" s="382"/>
      <c r="CHH40" s="382"/>
      <c r="CHI40" s="382"/>
      <c r="CHJ40" s="382"/>
      <c r="CHK40" s="382"/>
      <c r="CHL40" s="382"/>
      <c r="CHM40" s="382"/>
      <c r="CHN40" s="382"/>
      <c r="CHO40" s="382"/>
      <c r="CHP40" s="382"/>
      <c r="CHQ40" s="382"/>
      <c r="CHR40" s="382"/>
      <c r="CHS40" s="382"/>
      <c r="CHT40" s="382"/>
      <c r="CHU40" s="382"/>
      <c r="CHV40" s="382"/>
      <c r="CHW40" s="382"/>
      <c r="CHX40" s="382"/>
      <c r="CHY40" s="382"/>
      <c r="CHZ40" s="382"/>
      <c r="CIA40" s="382"/>
      <c r="CIB40" s="382"/>
      <c r="CIC40" s="382"/>
      <c r="CID40" s="382"/>
      <c r="CIE40" s="382"/>
      <c r="CIF40" s="382"/>
      <c r="CIG40" s="382"/>
      <c r="CIH40" s="382"/>
      <c r="CII40" s="382"/>
      <c r="CIJ40" s="382"/>
      <c r="CIK40" s="382"/>
      <c r="CIL40" s="382"/>
      <c r="CIM40" s="382"/>
      <c r="CIN40" s="382"/>
      <c r="CIO40" s="382"/>
      <c r="CIP40" s="382"/>
      <c r="CIQ40" s="382"/>
      <c r="CIR40" s="382"/>
      <c r="CIS40" s="382"/>
      <c r="CIT40" s="382"/>
      <c r="CIU40" s="382"/>
      <c r="CIV40" s="382"/>
      <c r="CIW40" s="382"/>
      <c r="CIX40" s="382"/>
      <c r="CIY40" s="382"/>
      <c r="CIZ40" s="382"/>
      <c r="CJA40" s="382"/>
      <c r="CJB40" s="382"/>
      <c r="CJC40" s="382"/>
      <c r="CJD40" s="382"/>
      <c r="CJE40" s="382"/>
      <c r="CJF40" s="382"/>
      <c r="CJG40" s="382"/>
      <c r="CJH40" s="382"/>
      <c r="CJI40" s="382"/>
      <c r="CJJ40" s="382"/>
      <c r="CJK40" s="382"/>
      <c r="CJL40" s="382"/>
      <c r="CJM40" s="382"/>
      <c r="CJN40" s="382"/>
      <c r="CJO40" s="382"/>
      <c r="CJP40" s="382"/>
      <c r="CJQ40" s="382"/>
      <c r="CJR40" s="382"/>
      <c r="CJS40" s="382"/>
      <c r="CJT40" s="382"/>
      <c r="CJU40" s="382"/>
      <c r="CJV40" s="382"/>
      <c r="CJW40" s="382"/>
      <c r="CJX40" s="382"/>
      <c r="CJY40" s="382"/>
      <c r="CJZ40" s="382"/>
      <c r="CKA40" s="382"/>
      <c r="CKB40" s="382"/>
      <c r="CKC40" s="382"/>
      <c r="CKD40" s="382"/>
      <c r="CKE40" s="382"/>
      <c r="CKF40" s="382"/>
      <c r="CKG40" s="382"/>
      <c r="CKH40" s="382"/>
      <c r="CKI40" s="382"/>
      <c r="CKJ40" s="382"/>
      <c r="CKK40" s="382"/>
      <c r="CKL40" s="382"/>
      <c r="CKM40" s="382"/>
      <c r="CKN40" s="382"/>
      <c r="CKO40" s="382"/>
      <c r="CKP40" s="382"/>
      <c r="CKQ40" s="382"/>
      <c r="CKR40" s="382"/>
      <c r="CKS40" s="382"/>
      <c r="CKT40" s="382"/>
      <c r="CKU40" s="382"/>
      <c r="CKV40" s="382"/>
      <c r="CKW40" s="382"/>
      <c r="CKX40" s="382"/>
      <c r="CKY40" s="382"/>
      <c r="CKZ40" s="382"/>
      <c r="CLA40" s="382"/>
      <c r="CLB40" s="382"/>
      <c r="CLC40" s="382"/>
      <c r="CLD40" s="382"/>
      <c r="CLE40" s="382"/>
      <c r="CLF40" s="382"/>
      <c r="CLG40" s="382"/>
      <c r="CLH40" s="382"/>
      <c r="CLI40" s="382"/>
      <c r="CLJ40" s="382"/>
      <c r="CLK40" s="382"/>
      <c r="CLL40" s="382"/>
      <c r="CLM40" s="382"/>
      <c r="CLN40" s="382"/>
      <c r="CLO40" s="382"/>
      <c r="CLP40" s="382"/>
      <c r="CLQ40" s="382"/>
      <c r="CLR40" s="382"/>
      <c r="CLS40" s="382"/>
      <c r="CLT40" s="382"/>
      <c r="CLU40" s="382"/>
      <c r="CLV40" s="382"/>
      <c r="CLW40" s="382"/>
      <c r="CLX40" s="382"/>
      <c r="CLY40" s="382"/>
      <c r="CLZ40" s="382"/>
      <c r="CMA40" s="382"/>
      <c r="CMB40" s="382"/>
      <c r="CMC40" s="382"/>
      <c r="CMD40" s="382"/>
      <c r="CME40" s="382"/>
      <c r="CMF40" s="382"/>
      <c r="CMG40" s="382"/>
      <c r="CMH40" s="382"/>
      <c r="CMI40" s="382"/>
      <c r="CMJ40" s="382"/>
      <c r="CMK40" s="382"/>
      <c r="CML40" s="382"/>
      <c r="CMM40" s="382"/>
      <c r="CMN40" s="382"/>
      <c r="CMO40" s="382"/>
      <c r="CMP40" s="382"/>
      <c r="CMQ40" s="382"/>
      <c r="CMR40" s="382"/>
      <c r="CMS40" s="382"/>
      <c r="CMT40" s="382"/>
      <c r="CMU40" s="382"/>
      <c r="CMV40" s="382"/>
      <c r="CMW40" s="382"/>
      <c r="CMX40" s="382"/>
      <c r="CMY40" s="382"/>
      <c r="CMZ40" s="382"/>
      <c r="CNA40" s="382"/>
      <c r="CNB40" s="382"/>
      <c r="CNC40" s="382"/>
      <c r="CND40" s="382"/>
      <c r="CNE40" s="382"/>
      <c r="CNF40" s="382"/>
      <c r="CNG40" s="382"/>
      <c r="CNH40" s="382"/>
      <c r="CNI40" s="382"/>
      <c r="CNJ40" s="382"/>
      <c r="CNK40" s="382"/>
      <c r="CNL40" s="382"/>
      <c r="CNM40" s="382"/>
      <c r="CNN40" s="382"/>
      <c r="CNO40" s="382"/>
      <c r="CNP40" s="382"/>
      <c r="CNQ40" s="382"/>
      <c r="CNR40" s="382"/>
      <c r="CNS40" s="382"/>
      <c r="CNT40" s="382"/>
      <c r="CNU40" s="382"/>
      <c r="CNV40" s="382"/>
      <c r="CNW40" s="382"/>
      <c r="CNX40" s="382"/>
      <c r="CNY40" s="382"/>
      <c r="CNZ40" s="382"/>
      <c r="COA40" s="382"/>
      <c r="COB40" s="382"/>
      <c r="COC40" s="382"/>
      <c r="COD40" s="382"/>
      <c r="COE40" s="382"/>
      <c r="COF40" s="382"/>
      <c r="COG40" s="382"/>
      <c r="COH40" s="382"/>
      <c r="COI40" s="382"/>
      <c r="COJ40" s="382"/>
      <c r="COK40" s="382"/>
      <c r="COL40" s="382"/>
      <c r="COM40" s="382"/>
      <c r="CON40" s="382"/>
      <c r="COO40" s="382"/>
      <c r="COP40" s="382"/>
      <c r="COQ40" s="382"/>
      <c r="COR40" s="382"/>
      <c r="COS40" s="382"/>
      <c r="COT40" s="382"/>
      <c r="COU40" s="382"/>
      <c r="COV40" s="382"/>
      <c r="COW40" s="382"/>
      <c r="COX40" s="382"/>
      <c r="COY40" s="382"/>
      <c r="COZ40" s="382"/>
      <c r="CPA40" s="382"/>
      <c r="CPB40" s="382"/>
      <c r="CPC40" s="382"/>
      <c r="CPD40" s="382"/>
      <c r="CPE40" s="382"/>
      <c r="CPF40" s="382"/>
      <c r="CPG40" s="382"/>
      <c r="CPH40" s="382"/>
      <c r="CPI40" s="382"/>
      <c r="CPJ40" s="382"/>
      <c r="CPK40" s="382"/>
      <c r="CPL40" s="382"/>
      <c r="CPM40" s="382"/>
      <c r="CPN40" s="382"/>
      <c r="CPO40" s="382"/>
      <c r="CPP40" s="382"/>
      <c r="CPQ40" s="382"/>
      <c r="CPR40" s="382"/>
      <c r="CPS40" s="382"/>
      <c r="CPT40" s="382"/>
      <c r="CPU40" s="382"/>
      <c r="CPV40" s="382"/>
      <c r="CPW40" s="382"/>
      <c r="CPX40" s="382"/>
      <c r="CPY40" s="382"/>
      <c r="CPZ40" s="382"/>
      <c r="CQA40" s="382"/>
      <c r="CQB40" s="382"/>
      <c r="CQC40" s="382"/>
      <c r="CQD40" s="382"/>
      <c r="CQE40" s="382"/>
      <c r="CQF40" s="382"/>
      <c r="CQG40" s="382"/>
      <c r="CQH40" s="382"/>
      <c r="CQI40" s="382"/>
      <c r="CQJ40" s="382"/>
      <c r="CQK40" s="382"/>
      <c r="CQL40" s="382"/>
      <c r="CQM40" s="382"/>
      <c r="CQN40" s="382"/>
      <c r="CQO40" s="382"/>
      <c r="CQP40" s="382"/>
      <c r="CQQ40" s="382"/>
      <c r="CQR40" s="382"/>
      <c r="CQS40" s="382"/>
      <c r="CQT40" s="382"/>
      <c r="CQU40" s="382"/>
      <c r="CQV40" s="382"/>
      <c r="CQW40" s="382"/>
      <c r="CQX40" s="382"/>
      <c r="CQY40" s="382"/>
      <c r="CQZ40" s="382"/>
      <c r="CRA40" s="382"/>
      <c r="CRB40" s="382"/>
      <c r="CRC40" s="382"/>
      <c r="CRD40" s="382"/>
      <c r="CRE40" s="382"/>
      <c r="CRF40" s="382"/>
      <c r="CRG40" s="382"/>
      <c r="CRH40" s="382"/>
      <c r="CRI40" s="382"/>
      <c r="CRJ40" s="382"/>
      <c r="CRK40" s="382"/>
      <c r="CRL40" s="382"/>
      <c r="CRM40" s="382"/>
      <c r="CRN40" s="382"/>
      <c r="CRO40" s="382"/>
      <c r="CRP40" s="382"/>
      <c r="CRQ40" s="382"/>
      <c r="CRR40" s="382"/>
      <c r="CRS40" s="382"/>
      <c r="CRT40" s="382"/>
      <c r="CRU40" s="382"/>
      <c r="CRV40" s="382"/>
      <c r="CRW40" s="382"/>
      <c r="CRX40" s="382"/>
      <c r="CRY40" s="382"/>
      <c r="CRZ40" s="382"/>
      <c r="CSA40" s="382"/>
      <c r="CSB40" s="382"/>
      <c r="CSC40" s="382"/>
      <c r="CSD40" s="382"/>
      <c r="CSE40" s="382"/>
      <c r="CSF40" s="382"/>
      <c r="CSG40" s="382"/>
      <c r="CSH40" s="382"/>
      <c r="CSI40" s="382"/>
      <c r="CSJ40" s="382"/>
      <c r="CSK40" s="382"/>
      <c r="CSL40" s="382"/>
      <c r="CSM40" s="382"/>
      <c r="CSN40" s="382"/>
      <c r="CSO40" s="382"/>
      <c r="CSP40" s="382"/>
      <c r="CSQ40" s="382"/>
      <c r="CSR40" s="382"/>
      <c r="CSS40" s="382"/>
      <c r="CST40" s="382"/>
      <c r="CSU40" s="382"/>
      <c r="CSV40" s="382"/>
      <c r="CSW40" s="382"/>
      <c r="CSX40" s="382"/>
      <c r="CSY40" s="382"/>
      <c r="CSZ40" s="382"/>
      <c r="CTA40" s="382"/>
      <c r="CTB40" s="382"/>
      <c r="CTC40" s="382"/>
      <c r="CTD40" s="382"/>
      <c r="CTE40" s="382"/>
      <c r="CTF40" s="382"/>
      <c r="CTG40" s="382"/>
      <c r="CTH40" s="382"/>
      <c r="CTI40" s="382"/>
      <c r="CTJ40" s="382"/>
      <c r="CTK40" s="382"/>
      <c r="CTL40" s="382"/>
      <c r="CTM40" s="382"/>
      <c r="CTN40" s="382"/>
      <c r="CTO40" s="382"/>
      <c r="CTP40" s="382"/>
      <c r="CTQ40" s="382"/>
      <c r="CTR40" s="382"/>
      <c r="CTS40" s="382"/>
      <c r="CTT40" s="382"/>
      <c r="CTU40" s="382"/>
      <c r="CTV40" s="382"/>
      <c r="CTW40" s="382"/>
      <c r="CTX40" s="382"/>
      <c r="CTY40" s="382"/>
      <c r="CTZ40" s="382"/>
      <c r="CUA40" s="382"/>
      <c r="CUB40" s="382"/>
      <c r="CUC40" s="382"/>
      <c r="CUD40" s="382"/>
      <c r="CUE40" s="382"/>
      <c r="CUF40" s="382"/>
      <c r="CUG40" s="382"/>
      <c r="CUH40" s="382"/>
      <c r="CUI40" s="382"/>
      <c r="CUJ40" s="382"/>
      <c r="CUK40" s="382"/>
      <c r="CUL40" s="382"/>
      <c r="CUM40" s="382"/>
      <c r="CUN40" s="382"/>
      <c r="CUO40" s="382"/>
      <c r="CUP40" s="382"/>
      <c r="CUQ40" s="382"/>
      <c r="CUR40" s="382"/>
      <c r="CUS40" s="382"/>
      <c r="CUT40" s="382"/>
      <c r="CUU40" s="382"/>
      <c r="CUV40" s="382"/>
      <c r="CUW40" s="382"/>
      <c r="CUX40" s="382"/>
      <c r="CUY40" s="382"/>
      <c r="CUZ40" s="382"/>
      <c r="CVA40" s="382"/>
      <c r="CVB40" s="382"/>
      <c r="CVC40" s="382"/>
      <c r="CVD40" s="382"/>
      <c r="CVE40" s="382"/>
      <c r="CVF40" s="382"/>
      <c r="CVG40" s="382"/>
      <c r="CVH40" s="382"/>
      <c r="CVI40" s="382"/>
      <c r="CVJ40" s="382"/>
      <c r="CVK40" s="382"/>
      <c r="CVL40" s="382"/>
      <c r="CVM40" s="382"/>
      <c r="CVN40" s="382"/>
      <c r="CVO40" s="382"/>
      <c r="CVP40" s="382"/>
      <c r="CVQ40" s="382"/>
      <c r="CVR40" s="382"/>
      <c r="CVS40" s="382"/>
      <c r="CVT40" s="382"/>
      <c r="CVU40" s="382"/>
      <c r="CVV40" s="382"/>
      <c r="CVW40" s="382"/>
      <c r="CVX40" s="382"/>
      <c r="CVY40" s="382"/>
      <c r="CVZ40" s="382"/>
      <c r="CWA40" s="382"/>
      <c r="CWB40" s="382"/>
      <c r="CWC40" s="382"/>
      <c r="CWD40" s="382"/>
      <c r="CWE40" s="382"/>
      <c r="CWF40" s="382"/>
      <c r="CWG40" s="382"/>
      <c r="CWH40" s="382"/>
      <c r="CWI40" s="382"/>
      <c r="CWJ40" s="382"/>
      <c r="CWK40" s="382"/>
      <c r="CWL40" s="382"/>
      <c r="CWM40" s="382"/>
      <c r="CWN40" s="382"/>
      <c r="CWO40" s="382"/>
      <c r="CWP40" s="382"/>
      <c r="CWQ40" s="382"/>
      <c r="CWR40" s="382"/>
      <c r="CWS40" s="382"/>
      <c r="CWT40" s="382"/>
      <c r="CWU40" s="382"/>
      <c r="CWV40" s="382"/>
      <c r="CWW40" s="382"/>
      <c r="CWX40" s="382"/>
      <c r="CWY40" s="382"/>
      <c r="CWZ40" s="382"/>
      <c r="CXA40" s="382"/>
      <c r="CXB40" s="382"/>
      <c r="CXC40" s="382"/>
      <c r="CXD40" s="382"/>
      <c r="CXE40" s="382"/>
      <c r="CXF40" s="382"/>
      <c r="CXG40" s="382"/>
      <c r="CXH40" s="382"/>
      <c r="CXI40" s="382"/>
      <c r="CXJ40" s="382"/>
      <c r="CXK40" s="382"/>
      <c r="CXL40" s="382"/>
      <c r="CXM40" s="382"/>
      <c r="CXN40" s="382"/>
      <c r="CXO40" s="382"/>
      <c r="CXP40" s="382"/>
      <c r="CXQ40" s="382"/>
      <c r="CXR40" s="382"/>
      <c r="CXS40" s="382"/>
      <c r="CXT40" s="382"/>
      <c r="CXU40" s="382"/>
      <c r="CXV40" s="382"/>
      <c r="CXW40" s="382"/>
      <c r="CXX40" s="382"/>
      <c r="CXY40" s="382"/>
      <c r="CXZ40" s="382"/>
      <c r="CYA40" s="382"/>
      <c r="CYB40" s="382"/>
      <c r="CYC40" s="382"/>
      <c r="CYD40" s="382"/>
      <c r="CYE40" s="382"/>
      <c r="CYF40" s="382"/>
      <c r="CYG40" s="382"/>
      <c r="CYH40" s="382"/>
      <c r="CYI40" s="382"/>
      <c r="CYJ40" s="382"/>
      <c r="CYK40" s="382"/>
      <c r="CYL40" s="382"/>
      <c r="CYM40" s="382"/>
      <c r="CYN40" s="382"/>
      <c r="CYO40" s="382"/>
      <c r="CYP40" s="382"/>
      <c r="CYQ40" s="382"/>
      <c r="CYR40" s="382"/>
      <c r="CYS40" s="382"/>
      <c r="CYT40" s="382"/>
      <c r="CYU40" s="382"/>
      <c r="CYV40" s="382"/>
      <c r="CYW40" s="382"/>
      <c r="CYX40" s="382"/>
      <c r="CYY40" s="382"/>
      <c r="CYZ40" s="382"/>
      <c r="CZA40" s="382"/>
      <c r="CZB40" s="382"/>
      <c r="CZC40" s="382"/>
      <c r="CZD40" s="382"/>
      <c r="CZE40" s="382"/>
      <c r="CZF40" s="382"/>
      <c r="CZG40" s="382"/>
      <c r="CZH40" s="382"/>
      <c r="CZI40" s="382"/>
      <c r="CZJ40" s="382"/>
      <c r="CZK40" s="382"/>
      <c r="CZL40" s="382"/>
      <c r="CZM40" s="382"/>
      <c r="CZN40" s="382"/>
      <c r="CZO40" s="382"/>
      <c r="CZP40" s="382"/>
      <c r="CZQ40" s="382"/>
      <c r="CZR40" s="382"/>
      <c r="CZS40" s="382"/>
      <c r="CZT40" s="382"/>
      <c r="CZU40" s="382"/>
      <c r="CZV40" s="382"/>
      <c r="CZW40" s="382"/>
      <c r="CZX40" s="382"/>
      <c r="CZY40" s="382"/>
      <c r="CZZ40" s="382"/>
      <c r="DAA40" s="382"/>
      <c r="DAB40" s="382"/>
      <c r="DAC40" s="382"/>
      <c r="DAD40" s="382"/>
      <c r="DAE40" s="382"/>
      <c r="DAF40" s="382"/>
      <c r="DAG40" s="382"/>
      <c r="DAH40" s="382"/>
      <c r="DAI40" s="382"/>
      <c r="DAJ40" s="382"/>
      <c r="DAK40" s="382"/>
      <c r="DAL40" s="382"/>
      <c r="DAM40" s="382"/>
      <c r="DAN40" s="382"/>
      <c r="DAO40" s="382"/>
      <c r="DAP40" s="382"/>
      <c r="DAQ40" s="382"/>
      <c r="DAR40" s="382"/>
      <c r="DAS40" s="382"/>
      <c r="DAT40" s="382"/>
      <c r="DAU40" s="382"/>
      <c r="DAV40" s="382"/>
      <c r="DAW40" s="382"/>
      <c r="DAX40" s="382"/>
      <c r="DAY40" s="382"/>
      <c r="DAZ40" s="382"/>
      <c r="DBA40" s="382"/>
      <c r="DBB40" s="382"/>
      <c r="DBC40" s="382"/>
      <c r="DBD40" s="382"/>
      <c r="DBE40" s="382"/>
      <c r="DBF40" s="382"/>
      <c r="DBG40" s="382"/>
      <c r="DBH40" s="382"/>
      <c r="DBI40" s="382"/>
      <c r="DBJ40" s="382"/>
      <c r="DBK40" s="382"/>
      <c r="DBL40" s="382"/>
      <c r="DBM40" s="382"/>
      <c r="DBN40" s="382"/>
      <c r="DBO40" s="382"/>
      <c r="DBP40" s="382"/>
      <c r="DBQ40" s="382"/>
      <c r="DBR40" s="382"/>
      <c r="DBS40" s="382"/>
      <c r="DBT40" s="382"/>
      <c r="DBU40" s="382"/>
      <c r="DBV40" s="382"/>
      <c r="DBW40" s="382"/>
      <c r="DBX40" s="382"/>
      <c r="DBY40" s="382"/>
      <c r="DBZ40" s="382"/>
      <c r="DCA40" s="382"/>
      <c r="DCB40" s="382"/>
      <c r="DCC40" s="382"/>
      <c r="DCD40" s="382"/>
      <c r="DCE40" s="382"/>
      <c r="DCF40" s="382"/>
      <c r="DCG40" s="382"/>
      <c r="DCH40" s="382"/>
      <c r="DCI40" s="382"/>
      <c r="DCJ40" s="382"/>
      <c r="DCK40" s="382"/>
      <c r="DCL40" s="382"/>
      <c r="DCM40" s="382"/>
      <c r="DCN40" s="382"/>
      <c r="DCO40" s="382"/>
      <c r="DCP40" s="382"/>
      <c r="DCQ40" s="382"/>
      <c r="DCR40" s="382"/>
      <c r="DCS40" s="382"/>
      <c r="DCT40" s="382"/>
      <c r="DCU40" s="382"/>
      <c r="DCV40" s="382"/>
      <c r="DCW40" s="382"/>
      <c r="DCX40" s="382"/>
      <c r="DCY40" s="382"/>
      <c r="DCZ40" s="382"/>
      <c r="DDA40" s="382"/>
      <c r="DDB40" s="382"/>
      <c r="DDC40" s="382"/>
      <c r="DDD40" s="382"/>
      <c r="DDE40" s="382"/>
      <c r="DDF40" s="382"/>
      <c r="DDG40" s="382"/>
      <c r="DDH40" s="382"/>
      <c r="DDI40" s="382"/>
      <c r="DDJ40" s="382"/>
      <c r="DDK40" s="382"/>
      <c r="DDL40" s="382"/>
      <c r="DDM40" s="382"/>
      <c r="DDN40" s="382"/>
      <c r="DDO40" s="382"/>
      <c r="DDP40" s="382"/>
      <c r="DDQ40" s="382"/>
      <c r="DDR40" s="382"/>
      <c r="DDS40" s="382"/>
      <c r="DDT40" s="382"/>
      <c r="DDU40" s="382"/>
      <c r="DDV40" s="382"/>
      <c r="DDW40" s="382"/>
      <c r="DDX40" s="382"/>
      <c r="DDY40" s="382"/>
      <c r="DDZ40" s="382"/>
      <c r="DEA40" s="382"/>
      <c r="DEB40" s="382"/>
      <c r="DEC40" s="382"/>
      <c r="DED40" s="382"/>
      <c r="DEE40" s="382"/>
      <c r="DEF40" s="382"/>
      <c r="DEG40" s="382"/>
      <c r="DEH40" s="382"/>
      <c r="DEI40" s="382"/>
      <c r="DEJ40" s="382"/>
      <c r="DEK40" s="382"/>
      <c r="DEL40" s="382"/>
      <c r="DEM40" s="382"/>
      <c r="DEN40" s="382"/>
      <c r="DEO40" s="382"/>
      <c r="DEP40" s="382"/>
      <c r="DEQ40" s="382"/>
      <c r="DER40" s="382"/>
      <c r="DES40" s="382"/>
      <c r="DET40" s="382"/>
      <c r="DEU40" s="382"/>
      <c r="DEV40" s="382"/>
      <c r="DEW40" s="382"/>
      <c r="DEX40" s="382"/>
      <c r="DEY40" s="382"/>
      <c r="DEZ40" s="382"/>
      <c r="DFA40" s="382"/>
      <c r="DFB40" s="382"/>
      <c r="DFC40" s="382"/>
      <c r="DFD40" s="382"/>
      <c r="DFE40" s="382"/>
      <c r="DFF40" s="382"/>
      <c r="DFG40" s="382"/>
      <c r="DFH40" s="382"/>
      <c r="DFI40" s="382"/>
      <c r="DFJ40" s="382"/>
      <c r="DFK40" s="382"/>
      <c r="DFL40" s="382"/>
      <c r="DFM40" s="382"/>
      <c r="DFN40" s="382"/>
      <c r="DFO40" s="382"/>
      <c r="DFP40" s="382"/>
      <c r="DFQ40" s="382"/>
      <c r="DFR40" s="382"/>
      <c r="DFS40" s="382"/>
      <c r="DFT40" s="382"/>
      <c r="DFU40" s="382"/>
      <c r="DFV40" s="382"/>
      <c r="DFW40" s="382"/>
      <c r="DFX40" s="382"/>
      <c r="DFY40" s="382"/>
      <c r="DFZ40" s="382"/>
      <c r="DGA40" s="382"/>
      <c r="DGB40" s="382"/>
      <c r="DGC40" s="382"/>
      <c r="DGD40" s="382"/>
      <c r="DGE40" s="382"/>
      <c r="DGF40" s="382"/>
      <c r="DGG40" s="382"/>
      <c r="DGH40" s="382"/>
      <c r="DGI40" s="382"/>
      <c r="DGJ40" s="382"/>
      <c r="DGK40" s="382"/>
      <c r="DGL40" s="382"/>
      <c r="DGM40" s="382"/>
      <c r="DGN40" s="382"/>
      <c r="DGO40" s="382"/>
      <c r="DGP40" s="382"/>
      <c r="DGQ40" s="382"/>
      <c r="DGR40" s="382"/>
      <c r="DGS40" s="382"/>
      <c r="DGT40" s="382"/>
      <c r="DGU40" s="382"/>
      <c r="DGV40" s="382"/>
      <c r="DGW40" s="382"/>
      <c r="DGX40" s="382"/>
      <c r="DGY40" s="382"/>
      <c r="DGZ40" s="382"/>
      <c r="DHA40" s="382"/>
      <c r="DHB40" s="382"/>
      <c r="DHC40" s="382"/>
      <c r="DHD40" s="382"/>
      <c r="DHE40" s="382"/>
      <c r="DHF40" s="382"/>
      <c r="DHG40" s="382"/>
      <c r="DHH40" s="382"/>
      <c r="DHI40" s="382"/>
      <c r="DHJ40" s="382"/>
      <c r="DHK40" s="382"/>
      <c r="DHL40" s="382"/>
      <c r="DHM40" s="382"/>
      <c r="DHN40" s="382"/>
      <c r="DHO40" s="382"/>
      <c r="DHP40" s="382"/>
      <c r="DHQ40" s="382"/>
      <c r="DHR40" s="382"/>
      <c r="DHS40" s="382"/>
      <c r="DHT40" s="382"/>
      <c r="DHU40" s="382"/>
      <c r="DHV40" s="382"/>
      <c r="DHW40" s="382"/>
      <c r="DHX40" s="382"/>
      <c r="DHY40" s="382"/>
      <c r="DHZ40" s="382"/>
      <c r="DIA40" s="382"/>
      <c r="DIB40" s="382"/>
      <c r="DIC40" s="382"/>
      <c r="DID40" s="382"/>
      <c r="DIE40" s="382"/>
      <c r="DIF40" s="382"/>
      <c r="DIG40" s="382"/>
      <c r="DIH40" s="382"/>
      <c r="DII40" s="382"/>
      <c r="DIJ40" s="382"/>
      <c r="DIK40" s="382"/>
      <c r="DIL40" s="382"/>
      <c r="DIM40" s="382"/>
      <c r="DIN40" s="382"/>
      <c r="DIO40" s="382"/>
      <c r="DIP40" s="382"/>
      <c r="DIQ40" s="382"/>
      <c r="DIR40" s="382"/>
      <c r="DIS40" s="382"/>
      <c r="DIT40" s="382"/>
      <c r="DIU40" s="382"/>
      <c r="DIV40" s="382"/>
      <c r="DIW40" s="382"/>
      <c r="DIX40" s="382"/>
      <c r="DIY40" s="382"/>
      <c r="DIZ40" s="382"/>
      <c r="DJA40" s="382"/>
      <c r="DJB40" s="382"/>
      <c r="DJC40" s="382"/>
      <c r="DJD40" s="382"/>
      <c r="DJE40" s="382"/>
      <c r="DJF40" s="382"/>
      <c r="DJG40" s="382"/>
      <c r="DJH40" s="382"/>
      <c r="DJI40" s="382"/>
      <c r="DJJ40" s="382"/>
      <c r="DJK40" s="382"/>
      <c r="DJL40" s="382"/>
      <c r="DJM40" s="382"/>
      <c r="DJN40" s="382"/>
      <c r="DJO40" s="382"/>
      <c r="DJP40" s="382"/>
      <c r="DJQ40" s="382"/>
      <c r="DJR40" s="382"/>
      <c r="DJS40" s="382"/>
      <c r="DJT40" s="382"/>
      <c r="DJU40" s="382"/>
      <c r="DJV40" s="382"/>
      <c r="DJW40" s="382"/>
      <c r="DJX40" s="382"/>
      <c r="DJY40" s="382"/>
      <c r="DJZ40" s="382"/>
      <c r="DKA40" s="382"/>
      <c r="DKB40" s="382"/>
      <c r="DKC40" s="382"/>
      <c r="DKD40" s="382"/>
      <c r="DKE40" s="382"/>
      <c r="DKF40" s="382"/>
      <c r="DKG40" s="382"/>
      <c r="DKH40" s="382"/>
      <c r="DKI40" s="382"/>
      <c r="DKJ40" s="382"/>
      <c r="DKK40" s="382"/>
      <c r="DKL40" s="382"/>
      <c r="DKM40" s="382"/>
      <c r="DKN40" s="382"/>
      <c r="DKO40" s="382"/>
      <c r="DKP40" s="382"/>
      <c r="DKQ40" s="382"/>
      <c r="DKR40" s="382"/>
      <c r="DKS40" s="382"/>
      <c r="DKT40" s="382"/>
      <c r="DKU40" s="382"/>
      <c r="DKV40" s="382"/>
      <c r="DKW40" s="382"/>
      <c r="DKX40" s="382"/>
      <c r="DKY40" s="382"/>
      <c r="DKZ40" s="382"/>
      <c r="DLA40" s="382"/>
      <c r="DLB40" s="382"/>
      <c r="DLC40" s="382"/>
      <c r="DLD40" s="382"/>
      <c r="DLE40" s="382"/>
      <c r="DLF40" s="382"/>
      <c r="DLG40" s="382"/>
      <c r="DLH40" s="382"/>
      <c r="DLI40" s="382"/>
      <c r="DLJ40" s="382"/>
      <c r="DLK40" s="382"/>
      <c r="DLL40" s="382"/>
      <c r="DLM40" s="382"/>
      <c r="DLN40" s="382"/>
      <c r="DLO40" s="382"/>
      <c r="DLP40" s="382"/>
      <c r="DLQ40" s="382"/>
      <c r="DLR40" s="382"/>
      <c r="DLS40" s="382"/>
      <c r="DLT40" s="382"/>
      <c r="DLU40" s="382"/>
      <c r="DLV40" s="382"/>
      <c r="DLW40" s="382"/>
      <c r="DLX40" s="382"/>
      <c r="DLY40" s="382"/>
      <c r="DLZ40" s="382"/>
      <c r="DMA40" s="382"/>
      <c r="DMB40" s="382"/>
      <c r="DMC40" s="382"/>
      <c r="DMD40" s="382"/>
      <c r="DME40" s="382"/>
      <c r="DMF40" s="382"/>
      <c r="DMG40" s="382"/>
      <c r="DMH40" s="382"/>
      <c r="DMI40" s="382"/>
      <c r="DMJ40" s="382"/>
      <c r="DMK40" s="382"/>
      <c r="DML40" s="382"/>
      <c r="DMM40" s="382"/>
      <c r="DMN40" s="382"/>
      <c r="DMO40" s="382"/>
      <c r="DMP40" s="382"/>
      <c r="DMQ40" s="382"/>
      <c r="DMR40" s="382"/>
      <c r="DMS40" s="382"/>
      <c r="DMT40" s="382"/>
      <c r="DMU40" s="382"/>
      <c r="DMV40" s="382"/>
      <c r="DMW40" s="382"/>
      <c r="DMX40" s="382"/>
      <c r="DMY40" s="382"/>
      <c r="DMZ40" s="382"/>
      <c r="DNA40" s="382"/>
      <c r="DNB40" s="382"/>
      <c r="DNC40" s="382"/>
      <c r="DND40" s="382"/>
      <c r="DNE40" s="382"/>
      <c r="DNF40" s="382"/>
      <c r="DNG40" s="382"/>
      <c r="DNH40" s="382"/>
      <c r="DNI40" s="382"/>
      <c r="DNJ40" s="382"/>
      <c r="DNK40" s="382"/>
      <c r="DNL40" s="382"/>
      <c r="DNM40" s="382"/>
      <c r="DNN40" s="382"/>
      <c r="DNO40" s="382"/>
      <c r="DNP40" s="382"/>
      <c r="DNQ40" s="382"/>
      <c r="DNR40" s="382"/>
      <c r="DNS40" s="382"/>
      <c r="DNT40" s="382"/>
      <c r="DNU40" s="382"/>
      <c r="DNV40" s="382"/>
      <c r="DNW40" s="382"/>
      <c r="DNX40" s="382"/>
      <c r="DNY40" s="382"/>
      <c r="DNZ40" s="382"/>
      <c r="DOA40" s="382"/>
      <c r="DOB40" s="382"/>
      <c r="DOC40" s="382"/>
      <c r="DOD40" s="382"/>
      <c r="DOE40" s="382"/>
      <c r="DOF40" s="382"/>
      <c r="DOG40" s="382"/>
      <c r="DOH40" s="382"/>
      <c r="DOI40" s="382"/>
      <c r="DOJ40" s="382"/>
      <c r="DOK40" s="382"/>
      <c r="DOL40" s="382"/>
      <c r="DOM40" s="382"/>
      <c r="DON40" s="382"/>
      <c r="DOO40" s="382"/>
      <c r="DOP40" s="382"/>
      <c r="DOQ40" s="382"/>
      <c r="DOR40" s="382"/>
      <c r="DOS40" s="382"/>
      <c r="DOT40" s="382"/>
      <c r="DOU40" s="382"/>
      <c r="DOV40" s="382"/>
      <c r="DOW40" s="382"/>
      <c r="DOX40" s="382"/>
      <c r="DOY40" s="382"/>
      <c r="DOZ40" s="382"/>
      <c r="DPA40" s="382"/>
      <c r="DPB40" s="382"/>
      <c r="DPC40" s="382"/>
      <c r="DPD40" s="382"/>
      <c r="DPE40" s="382"/>
      <c r="DPF40" s="382"/>
      <c r="DPG40" s="382"/>
      <c r="DPH40" s="382"/>
      <c r="DPI40" s="382"/>
      <c r="DPJ40" s="382"/>
      <c r="DPK40" s="382"/>
      <c r="DPL40" s="382"/>
      <c r="DPM40" s="382"/>
      <c r="DPN40" s="382"/>
      <c r="DPO40" s="382"/>
      <c r="DPP40" s="382"/>
      <c r="DPQ40" s="382"/>
      <c r="DPR40" s="382"/>
      <c r="DPS40" s="382"/>
      <c r="DPT40" s="382"/>
      <c r="DPU40" s="382"/>
      <c r="DPV40" s="382"/>
      <c r="DPW40" s="382"/>
      <c r="DPX40" s="382"/>
      <c r="DPY40" s="382"/>
      <c r="DPZ40" s="382"/>
      <c r="DQA40" s="382"/>
      <c r="DQB40" s="382"/>
      <c r="DQC40" s="382"/>
      <c r="DQD40" s="382"/>
      <c r="DQE40" s="382"/>
      <c r="DQF40" s="382"/>
      <c r="DQG40" s="382"/>
      <c r="DQH40" s="382"/>
      <c r="DQI40" s="382"/>
      <c r="DQJ40" s="382"/>
      <c r="DQK40" s="382"/>
      <c r="DQL40" s="382"/>
      <c r="DQM40" s="382"/>
      <c r="DQN40" s="382"/>
      <c r="DQO40" s="382"/>
      <c r="DQP40" s="382"/>
      <c r="DQQ40" s="382"/>
      <c r="DQR40" s="382"/>
      <c r="DQS40" s="382"/>
      <c r="DQT40" s="382"/>
      <c r="DQU40" s="382"/>
      <c r="DQV40" s="382"/>
      <c r="DQW40" s="382"/>
      <c r="DQX40" s="382"/>
      <c r="DQY40" s="382"/>
      <c r="DQZ40" s="382"/>
      <c r="DRA40" s="382"/>
      <c r="DRB40" s="382"/>
      <c r="DRC40" s="382"/>
      <c r="DRD40" s="382"/>
      <c r="DRE40" s="382"/>
      <c r="DRF40" s="382"/>
      <c r="DRG40" s="382"/>
      <c r="DRH40" s="382"/>
      <c r="DRI40" s="382"/>
      <c r="DRJ40" s="382"/>
      <c r="DRK40" s="382"/>
      <c r="DRL40" s="382"/>
      <c r="DRM40" s="382"/>
      <c r="DRN40" s="382"/>
      <c r="DRO40" s="382"/>
      <c r="DRP40" s="382"/>
      <c r="DRQ40" s="382"/>
      <c r="DRR40" s="382"/>
      <c r="DRS40" s="382"/>
      <c r="DRT40" s="382"/>
      <c r="DRU40" s="382"/>
      <c r="DRV40" s="382"/>
      <c r="DRW40" s="382"/>
      <c r="DRX40" s="382"/>
      <c r="DRY40" s="382"/>
      <c r="DRZ40" s="382"/>
      <c r="DSA40" s="382"/>
      <c r="DSB40" s="382"/>
      <c r="DSC40" s="382"/>
      <c r="DSD40" s="382"/>
      <c r="DSE40" s="382"/>
      <c r="DSF40" s="382"/>
      <c r="DSG40" s="382"/>
      <c r="DSH40" s="382"/>
      <c r="DSI40" s="382"/>
      <c r="DSJ40" s="382"/>
      <c r="DSK40" s="382"/>
      <c r="DSL40" s="382"/>
      <c r="DSM40" s="382"/>
      <c r="DSN40" s="382"/>
      <c r="DSO40" s="382"/>
      <c r="DSP40" s="382"/>
      <c r="DSQ40" s="382"/>
      <c r="DSR40" s="382"/>
      <c r="DSS40" s="382"/>
      <c r="DST40" s="382"/>
      <c r="DSU40" s="382"/>
      <c r="DSV40" s="382"/>
      <c r="DSW40" s="382"/>
      <c r="DSX40" s="382"/>
      <c r="DSY40" s="382"/>
      <c r="DSZ40" s="382"/>
      <c r="DTA40" s="382"/>
      <c r="DTB40" s="382"/>
      <c r="DTC40" s="382"/>
      <c r="DTD40" s="382"/>
      <c r="DTE40" s="382"/>
      <c r="DTF40" s="382"/>
      <c r="DTG40" s="382"/>
      <c r="DTH40" s="382"/>
      <c r="DTI40" s="382"/>
      <c r="DTJ40" s="382"/>
      <c r="DTK40" s="382"/>
      <c r="DTL40" s="382"/>
      <c r="DTM40" s="382"/>
      <c r="DTN40" s="382"/>
      <c r="DTO40" s="382"/>
      <c r="DTP40" s="382"/>
      <c r="DTQ40" s="382"/>
      <c r="DTR40" s="382"/>
      <c r="DTS40" s="382"/>
      <c r="DTT40" s="382"/>
      <c r="DTU40" s="382"/>
      <c r="DTV40" s="382"/>
      <c r="DTW40" s="382"/>
      <c r="DTX40" s="382"/>
      <c r="DTY40" s="382"/>
      <c r="DTZ40" s="382"/>
      <c r="DUA40" s="382"/>
      <c r="DUB40" s="382"/>
      <c r="DUC40" s="382"/>
      <c r="DUD40" s="382"/>
      <c r="DUE40" s="382"/>
      <c r="DUF40" s="382"/>
      <c r="DUG40" s="382"/>
      <c r="DUH40" s="382"/>
      <c r="DUI40" s="382"/>
      <c r="DUJ40" s="382"/>
      <c r="DUK40" s="382"/>
      <c r="DUL40" s="382"/>
      <c r="DUM40" s="382"/>
      <c r="DUN40" s="382"/>
      <c r="DUO40" s="382"/>
      <c r="DUP40" s="382"/>
      <c r="DUQ40" s="382"/>
      <c r="DUR40" s="382"/>
      <c r="DUS40" s="382"/>
      <c r="DUT40" s="382"/>
      <c r="DUU40" s="382"/>
      <c r="DUV40" s="382"/>
      <c r="DUW40" s="382"/>
      <c r="DUX40" s="382"/>
      <c r="DUY40" s="382"/>
      <c r="DUZ40" s="382"/>
      <c r="DVA40" s="382"/>
      <c r="DVB40" s="382"/>
      <c r="DVC40" s="382"/>
      <c r="DVD40" s="382"/>
      <c r="DVE40" s="382"/>
      <c r="DVF40" s="382"/>
      <c r="DVG40" s="382"/>
      <c r="DVH40" s="382"/>
      <c r="DVI40" s="382"/>
      <c r="DVJ40" s="382"/>
      <c r="DVK40" s="382"/>
      <c r="DVL40" s="382"/>
      <c r="DVM40" s="382"/>
      <c r="DVN40" s="382"/>
      <c r="DVO40" s="382"/>
      <c r="DVP40" s="382"/>
      <c r="DVQ40" s="382"/>
      <c r="DVR40" s="382"/>
      <c r="DVS40" s="382"/>
      <c r="DVT40" s="382"/>
      <c r="DVU40" s="382"/>
      <c r="DVV40" s="382"/>
      <c r="DVW40" s="382"/>
      <c r="DVX40" s="382"/>
      <c r="DVY40" s="382"/>
      <c r="DVZ40" s="382"/>
      <c r="DWA40" s="382"/>
      <c r="DWB40" s="382"/>
      <c r="DWC40" s="382"/>
      <c r="DWD40" s="382"/>
      <c r="DWE40" s="382"/>
      <c r="DWF40" s="382"/>
      <c r="DWG40" s="382"/>
      <c r="DWH40" s="382"/>
      <c r="DWI40" s="382"/>
      <c r="DWJ40" s="382"/>
      <c r="DWK40" s="382"/>
      <c r="DWL40" s="382"/>
      <c r="DWM40" s="382"/>
      <c r="DWN40" s="382"/>
      <c r="DWO40" s="382"/>
      <c r="DWP40" s="382"/>
      <c r="DWQ40" s="382"/>
      <c r="DWR40" s="382"/>
      <c r="DWS40" s="382"/>
      <c r="DWT40" s="382"/>
      <c r="DWU40" s="382"/>
      <c r="DWV40" s="382"/>
      <c r="DWW40" s="382"/>
      <c r="DWX40" s="382"/>
      <c r="DWY40" s="382"/>
      <c r="DWZ40" s="382"/>
      <c r="DXA40" s="382"/>
      <c r="DXB40" s="382"/>
      <c r="DXC40" s="382"/>
      <c r="DXD40" s="382"/>
      <c r="DXE40" s="382"/>
      <c r="DXF40" s="382"/>
      <c r="DXG40" s="382"/>
      <c r="DXH40" s="382"/>
      <c r="DXI40" s="382"/>
      <c r="DXJ40" s="382"/>
      <c r="DXK40" s="382"/>
      <c r="DXL40" s="382"/>
      <c r="DXM40" s="382"/>
      <c r="DXN40" s="382"/>
      <c r="DXO40" s="382"/>
      <c r="DXP40" s="382"/>
      <c r="DXQ40" s="382"/>
      <c r="DXR40" s="382"/>
      <c r="DXS40" s="382"/>
      <c r="DXT40" s="382"/>
      <c r="DXU40" s="382"/>
      <c r="DXV40" s="382"/>
      <c r="DXW40" s="382"/>
      <c r="DXX40" s="382"/>
      <c r="DXY40" s="382"/>
      <c r="DXZ40" s="382"/>
      <c r="DYA40" s="382"/>
      <c r="DYB40" s="382"/>
      <c r="DYC40" s="382"/>
      <c r="DYD40" s="382"/>
      <c r="DYE40" s="382"/>
      <c r="DYF40" s="382"/>
      <c r="DYG40" s="382"/>
      <c r="DYH40" s="382"/>
      <c r="DYI40" s="382"/>
      <c r="DYJ40" s="382"/>
      <c r="DYK40" s="382"/>
      <c r="DYL40" s="382"/>
      <c r="DYM40" s="382"/>
      <c r="DYN40" s="382"/>
      <c r="DYO40" s="382"/>
      <c r="DYP40" s="382"/>
      <c r="DYQ40" s="382"/>
      <c r="DYR40" s="382"/>
      <c r="DYS40" s="382"/>
      <c r="DYT40" s="382"/>
      <c r="DYU40" s="382"/>
      <c r="DYV40" s="382"/>
      <c r="DYW40" s="382"/>
      <c r="DYX40" s="382"/>
      <c r="DYY40" s="382"/>
      <c r="DYZ40" s="382"/>
      <c r="DZA40" s="382"/>
      <c r="DZB40" s="382"/>
      <c r="DZC40" s="382"/>
      <c r="DZD40" s="382"/>
      <c r="DZE40" s="382"/>
      <c r="DZF40" s="382"/>
      <c r="DZG40" s="382"/>
      <c r="DZH40" s="382"/>
      <c r="DZI40" s="382"/>
      <c r="DZJ40" s="382"/>
      <c r="DZK40" s="382"/>
      <c r="DZL40" s="382"/>
      <c r="DZM40" s="382"/>
      <c r="DZN40" s="382"/>
      <c r="DZO40" s="382"/>
      <c r="DZP40" s="382"/>
      <c r="DZQ40" s="382"/>
      <c r="DZR40" s="382"/>
      <c r="DZS40" s="382"/>
      <c r="DZT40" s="382"/>
      <c r="DZU40" s="382"/>
      <c r="DZV40" s="382"/>
      <c r="DZW40" s="382"/>
      <c r="DZX40" s="382"/>
      <c r="DZY40" s="382"/>
      <c r="DZZ40" s="382"/>
      <c r="EAA40" s="382"/>
      <c r="EAB40" s="382"/>
      <c r="EAC40" s="382"/>
      <c r="EAD40" s="382"/>
      <c r="EAE40" s="382"/>
      <c r="EAF40" s="382"/>
      <c r="EAG40" s="382"/>
      <c r="EAH40" s="382"/>
      <c r="EAI40" s="382"/>
      <c r="EAJ40" s="382"/>
      <c r="EAK40" s="382"/>
      <c r="EAL40" s="382"/>
      <c r="EAM40" s="382"/>
      <c r="EAN40" s="382"/>
      <c r="EAO40" s="382"/>
      <c r="EAP40" s="382"/>
      <c r="EAQ40" s="382"/>
      <c r="EAR40" s="382"/>
      <c r="EAS40" s="382"/>
      <c r="EAT40" s="382"/>
      <c r="EAU40" s="382"/>
      <c r="EAV40" s="382"/>
      <c r="EAW40" s="382"/>
      <c r="EAX40" s="382"/>
      <c r="EAY40" s="382"/>
      <c r="EAZ40" s="382"/>
      <c r="EBA40" s="382"/>
      <c r="EBB40" s="382"/>
      <c r="EBC40" s="382"/>
      <c r="EBD40" s="382"/>
      <c r="EBE40" s="382"/>
      <c r="EBF40" s="382"/>
      <c r="EBG40" s="382"/>
      <c r="EBH40" s="382"/>
      <c r="EBI40" s="382"/>
      <c r="EBJ40" s="382"/>
      <c r="EBK40" s="382"/>
      <c r="EBL40" s="382"/>
      <c r="EBM40" s="382"/>
      <c r="EBN40" s="382"/>
      <c r="EBO40" s="382"/>
      <c r="EBP40" s="382"/>
      <c r="EBQ40" s="382"/>
      <c r="EBR40" s="382"/>
      <c r="EBS40" s="382"/>
      <c r="EBT40" s="382"/>
      <c r="EBU40" s="382"/>
      <c r="EBV40" s="382"/>
      <c r="EBW40" s="382"/>
      <c r="EBX40" s="382"/>
      <c r="EBY40" s="382"/>
      <c r="EBZ40" s="382"/>
      <c r="ECA40" s="382"/>
      <c r="ECB40" s="382"/>
      <c r="ECC40" s="382"/>
      <c r="ECD40" s="382"/>
      <c r="ECE40" s="382"/>
      <c r="ECF40" s="382"/>
      <c r="ECG40" s="382"/>
      <c r="ECH40" s="382"/>
      <c r="ECI40" s="382"/>
      <c r="ECJ40" s="382"/>
      <c r="ECK40" s="382"/>
      <c r="ECL40" s="382"/>
      <c r="ECM40" s="382"/>
      <c r="ECN40" s="382"/>
      <c r="ECO40" s="382"/>
      <c r="ECP40" s="382"/>
      <c r="ECQ40" s="382"/>
      <c r="ECR40" s="382"/>
      <c r="ECS40" s="382"/>
      <c r="ECT40" s="382"/>
      <c r="ECU40" s="382"/>
      <c r="ECV40" s="382"/>
      <c r="ECW40" s="382"/>
      <c r="ECX40" s="382"/>
      <c r="ECY40" s="382"/>
      <c r="ECZ40" s="382"/>
      <c r="EDA40" s="382"/>
      <c r="EDB40" s="382"/>
      <c r="EDC40" s="382"/>
      <c r="EDD40" s="382"/>
      <c r="EDE40" s="382"/>
      <c r="EDF40" s="382"/>
      <c r="EDG40" s="382"/>
      <c r="EDH40" s="382"/>
      <c r="EDI40" s="382"/>
      <c r="EDJ40" s="382"/>
      <c r="EDK40" s="382"/>
      <c r="EDL40" s="382"/>
      <c r="EDM40" s="382"/>
      <c r="EDN40" s="382"/>
      <c r="EDO40" s="382"/>
      <c r="EDP40" s="382"/>
      <c r="EDQ40" s="382"/>
      <c r="EDR40" s="382"/>
      <c r="EDS40" s="382"/>
      <c r="EDT40" s="382"/>
      <c r="EDU40" s="382"/>
      <c r="EDV40" s="382"/>
      <c r="EDW40" s="382"/>
      <c r="EDX40" s="382"/>
      <c r="EDY40" s="382"/>
      <c r="EDZ40" s="382"/>
      <c r="EEA40" s="382"/>
      <c r="EEB40" s="382"/>
      <c r="EEC40" s="382"/>
      <c r="EED40" s="382"/>
      <c r="EEE40" s="382"/>
      <c r="EEF40" s="382"/>
      <c r="EEG40" s="382"/>
      <c r="EEH40" s="382"/>
      <c r="EEI40" s="382"/>
      <c r="EEJ40" s="382"/>
      <c r="EEK40" s="382"/>
      <c r="EEL40" s="382"/>
      <c r="EEM40" s="382"/>
      <c r="EEN40" s="382"/>
      <c r="EEO40" s="382"/>
      <c r="EEP40" s="382"/>
      <c r="EEQ40" s="382"/>
      <c r="EER40" s="382"/>
      <c r="EES40" s="382"/>
      <c r="EET40" s="382"/>
      <c r="EEU40" s="382"/>
      <c r="EEV40" s="382"/>
      <c r="EEW40" s="382"/>
      <c r="EEX40" s="382"/>
      <c r="EEY40" s="382"/>
      <c r="EEZ40" s="382"/>
      <c r="EFA40" s="382"/>
      <c r="EFB40" s="382"/>
      <c r="EFC40" s="382"/>
      <c r="EFD40" s="382"/>
      <c r="EFE40" s="382"/>
      <c r="EFF40" s="382"/>
      <c r="EFG40" s="382"/>
      <c r="EFH40" s="382"/>
      <c r="EFI40" s="382"/>
      <c r="EFJ40" s="382"/>
      <c r="EFK40" s="382"/>
      <c r="EFL40" s="382"/>
      <c r="EFM40" s="382"/>
      <c r="EFN40" s="382"/>
      <c r="EFO40" s="382"/>
      <c r="EFP40" s="382"/>
      <c r="EFQ40" s="382"/>
      <c r="EFR40" s="382"/>
      <c r="EFS40" s="382"/>
      <c r="EFT40" s="382"/>
      <c r="EFU40" s="382"/>
      <c r="EFV40" s="382"/>
      <c r="EFW40" s="382"/>
      <c r="EFX40" s="382"/>
      <c r="EFY40" s="382"/>
      <c r="EFZ40" s="382"/>
      <c r="EGA40" s="382"/>
      <c r="EGB40" s="382"/>
      <c r="EGC40" s="382"/>
      <c r="EGD40" s="382"/>
      <c r="EGE40" s="382"/>
      <c r="EGF40" s="382"/>
      <c r="EGG40" s="382"/>
      <c r="EGH40" s="382"/>
      <c r="EGI40" s="382"/>
      <c r="EGJ40" s="382"/>
      <c r="EGK40" s="382"/>
      <c r="EGL40" s="382"/>
      <c r="EGM40" s="382"/>
      <c r="EGN40" s="382"/>
      <c r="EGO40" s="382"/>
      <c r="EGP40" s="382"/>
      <c r="EGQ40" s="382"/>
      <c r="EGR40" s="382"/>
      <c r="EGS40" s="382"/>
      <c r="EGT40" s="382"/>
      <c r="EGU40" s="382"/>
      <c r="EGV40" s="382"/>
      <c r="EGW40" s="382"/>
      <c r="EGX40" s="382"/>
      <c r="EGY40" s="382"/>
      <c r="EGZ40" s="382"/>
      <c r="EHA40" s="382"/>
      <c r="EHB40" s="382"/>
      <c r="EHC40" s="382"/>
      <c r="EHD40" s="382"/>
      <c r="EHE40" s="382"/>
      <c r="EHF40" s="382"/>
      <c r="EHG40" s="382"/>
      <c r="EHH40" s="382"/>
      <c r="EHI40" s="382"/>
      <c r="EHJ40" s="382"/>
      <c r="EHK40" s="382"/>
      <c r="EHL40" s="382"/>
      <c r="EHM40" s="382"/>
      <c r="EHN40" s="382"/>
      <c r="EHO40" s="382"/>
      <c r="EHP40" s="382"/>
      <c r="EHQ40" s="382"/>
      <c r="EHR40" s="382"/>
      <c r="EHS40" s="382"/>
      <c r="EHT40" s="382"/>
      <c r="EHU40" s="382"/>
      <c r="EHV40" s="382"/>
      <c r="EHW40" s="382"/>
      <c r="EHX40" s="382"/>
      <c r="EHY40" s="382"/>
      <c r="EHZ40" s="382"/>
      <c r="EIA40" s="382"/>
      <c r="EIB40" s="382"/>
      <c r="EIC40" s="382"/>
      <c r="EID40" s="382"/>
      <c r="EIE40" s="382"/>
      <c r="EIF40" s="382"/>
      <c r="EIG40" s="382"/>
      <c r="EIH40" s="382"/>
      <c r="EII40" s="382"/>
      <c r="EIJ40" s="382"/>
      <c r="EIK40" s="382"/>
      <c r="EIL40" s="382"/>
      <c r="EIM40" s="382"/>
      <c r="EIN40" s="382"/>
      <c r="EIO40" s="382"/>
      <c r="EIP40" s="382"/>
      <c r="EIQ40" s="382"/>
      <c r="EIR40" s="382"/>
      <c r="EIS40" s="382"/>
      <c r="EIT40" s="382"/>
      <c r="EIU40" s="382"/>
      <c r="EIV40" s="382"/>
      <c r="EIW40" s="382"/>
      <c r="EIX40" s="382"/>
      <c r="EIY40" s="382"/>
      <c r="EIZ40" s="382"/>
      <c r="EJA40" s="382"/>
      <c r="EJB40" s="382"/>
      <c r="EJC40" s="382"/>
      <c r="EJD40" s="382"/>
      <c r="EJE40" s="382"/>
      <c r="EJF40" s="382"/>
      <c r="EJG40" s="382"/>
      <c r="EJH40" s="382"/>
      <c r="EJI40" s="382"/>
      <c r="EJJ40" s="382"/>
      <c r="EJK40" s="382"/>
      <c r="EJL40" s="382"/>
      <c r="EJM40" s="382"/>
      <c r="EJN40" s="382"/>
      <c r="EJO40" s="382"/>
      <c r="EJP40" s="382"/>
      <c r="EJQ40" s="382"/>
      <c r="EJR40" s="382"/>
      <c r="EJS40" s="382"/>
      <c r="EJT40" s="382"/>
      <c r="EJU40" s="382"/>
      <c r="EJV40" s="382"/>
      <c r="EJW40" s="382"/>
      <c r="EJX40" s="382"/>
      <c r="EJY40" s="382"/>
      <c r="EJZ40" s="382"/>
      <c r="EKA40" s="382"/>
      <c r="EKB40" s="382"/>
      <c r="EKC40" s="382"/>
      <c r="EKD40" s="382"/>
      <c r="EKE40" s="382"/>
      <c r="EKF40" s="382"/>
      <c r="EKG40" s="382"/>
      <c r="EKH40" s="382"/>
      <c r="EKI40" s="382"/>
      <c r="EKJ40" s="382"/>
      <c r="EKK40" s="382"/>
      <c r="EKL40" s="382"/>
      <c r="EKM40" s="382"/>
      <c r="EKN40" s="382"/>
      <c r="EKO40" s="382"/>
      <c r="EKP40" s="382"/>
      <c r="EKQ40" s="382"/>
      <c r="EKR40" s="382"/>
      <c r="EKS40" s="382"/>
      <c r="EKT40" s="382"/>
      <c r="EKU40" s="382"/>
      <c r="EKV40" s="382"/>
      <c r="EKW40" s="382"/>
      <c r="EKX40" s="382"/>
      <c r="EKY40" s="382"/>
      <c r="EKZ40" s="382"/>
      <c r="ELA40" s="382"/>
      <c r="ELB40" s="382"/>
      <c r="ELC40" s="382"/>
      <c r="ELD40" s="382"/>
      <c r="ELE40" s="382"/>
      <c r="ELF40" s="382"/>
      <c r="ELG40" s="382"/>
      <c r="ELH40" s="382"/>
      <c r="ELI40" s="382"/>
      <c r="ELJ40" s="382"/>
      <c r="ELK40" s="382"/>
      <c r="ELL40" s="382"/>
      <c r="ELM40" s="382"/>
      <c r="ELN40" s="382"/>
      <c r="ELO40" s="382"/>
      <c r="ELP40" s="382"/>
      <c r="ELQ40" s="382"/>
      <c r="ELR40" s="382"/>
      <c r="ELS40" s="382"/>
      <c r="ELT40" s="382"/>
      <c r="ELU40" s="382"/>
      <c r="ELV40" s="382"/>
      <c r="ELW40" s="382"/>
      <c r="ELX40" s="382"/>
      <c r="ELY40" s="382"/>
      <c r="ELZ40" s="382"/>
      <c r="EMA40" s="382"/>
      <c r="EMB40" s="382"/>
      <c r="EMC40" s="382"/>
      <c r="EMD40" s="382"/>
      <c r="EME40" s="382"/>
      <c r="EMF40" s="382"/>
      <c r="EMG40" s="382"/>
      <c r="EMH40" s="382"/>
      <c r="EMI40" s="382"/>
      <c r="EMJ40" s="382"/>
      <c r="EMK40" s="382"/>
      <c r="EML40" s="382"/>
      <c r="EMM40" s="382"/>
      <c r="EMN40" s="382"/>
      <c r="EMO40" s="382"/>
      <c r="EMP40" s="382"/>
      <c r="EMQ40" s="382"/>
      <c r="EMR40" s="382"/>
      <c r="EMS40" s="382"/>
      <c r="EMT40" s="382"/>
      <c r="EMU40" s="382"/>
      <c r="EMV40" s="382"/>
      <c r="EMW40" s="382"/>
      <c r="EMX40" s="382"/>
      <c r="EMY40" s="382"/>
      <c r="EMZ40" s="382"/>
      <c r="ENA40" s="382"/>
      <c r="ENB40" s="382"/>
      <c r="ENC40" s="382"/>
      <c r="END40" s="382"/>
      <c r="ENE40" s="382"/>
      <c r="ENF40" s="382"/>
      <c r="ENG40" s="382"/>
      <c r="ENH40" s="382"/>
      <c r="ENI40" s="382"/>
      <c r="ENJ40" s="382"/>
      <c r="ENK40" s="382"/>
      <c r="ENL40" s="382"/>
      <c r="ENM40" s="382"/>
      <c r="ENN40" s="382"/>
      <c r="ENO40" s="382"/>
      <c r="ENP40" s="382"/>
      <c r="ENQ40" s="382"/>
      <c r="ENR40" s="382"/>
      <c r="ENS40" s="382"/>
      <c r="ENT40" s="382"/>
      <c r="ENU40" s="382"/>
      <c r="ENV40" s="382"/>
      <c r="ENW40" s="382"/>
      <c r="ENX40" s="382"/>
      <c r="ENY40" s="382"/>
      <c r="ENZ40" s="382"/>
      <c r="EOA40" s="382"/>
      <c r="EOB40" s="382"/>
      <c r="EOC40" s="382"/>
      <c r="EOD40" s="382"/>
      <c r="EOE40" s="382"/>
      <c r="EOF40" s="382"/>
      <c r="EOG40" s="382"/>
      <c r="EOH40" s="382"/>
      <c r="EOI40" s="382"/>
      <c r="EOJ40" s="382"/>
      <c r="EOK40" s="382"/>
      <c r="EOL40" s="382"/>
      <c r="EOM40" s="382"/>
      <c r="EON40" s="382"/>
      <c r="EOO40" s="382"/>
      <c r="EOP40" s="382"/>
      <c r="EOQ40" s="382"/>
      <c r="EOR40" s="382"/>
      <c r="EOS40" s="382"/>
      <c r="EOT40" s="382"/>
      <c r="EOU40" s="382"/>
      <c r="EOV40" s="382"/>
      <c r="EOW40" s="382"/>
      <c r="EOX40" s="382"/>
      <c r="EOY40" s="382"/>
      <c r="EOZ40" s="382"/>
      <c r="EPA40" s="382"/>
      <c r="EPB40" s="382"/>
      <c r="EPC40" s="382"/>
      <c r="EPD40" s="382"/>
      <c r="EPE40" s="382"/>
      <c r="EPF40" s="382"/>
      <c r="EPG40" s="382"/>
      <c r="EPH40" s="382"/>
      <c r="EPI40" s="382"/>
      <c r="EPJ40" s="382"/>
      <c r="EPK40" s="382"/>
      <c r="EPL40" s="382"/>
      <c r="EPM40" s="382"/>
      <c r="EPN40" s="382"/>
      <c r="EPO40" s="382"/>
      <c r="EPP40" s="382"/>
      <c r="EPQ40" s="382"/>
      <c r="EPR40" s="382"/>
      <c r="EPS40" s="382"/>
      <c r="EPT40" s="382"/>
      <c r="EPU40" s="382"/>
      <c r="EPV40" s="382"/>
      <c r="EPW40" s="382"/>
      <c r="EPX40" s="382"/>
      <c r="EPY40" s="382"/>
      <c r="EPZ40" s="382"/>
      <c r="EQA40" s="382"/>
      <c r="EQB40" s="382"/>
      <c r="EQC40" s="382"/>
      <c r="EQD40" s="382"/>
      <c r="EQE40" s="382"/>
      <c r="EQF40" s="382"/>
      <c r="EQG40" s="382"/>
      <c r="EQH40" s="382"/>
      <c r="EQI40" s="382"/>
      <c r="EQJ40" s="382"/>
      <c r="EQK40" s="382"/>
      <c r="EQL40" s="382"/>
      <c r="EQM40" s="382"/>
      <c r="EQN40" s="382"/>
      <c r="EQO40" s="382"/>
      <c r="EQP40" s="382"/>
      <c r="EQQ40" s="382"/>
      <c r="EQR40" s="382"/>
      <c r="EQS40" s="382"/>
      <c r="EQT40" s="382"/>
      <c r="EQU40" s="382"/>
      <c r="EQV40" s="382"/>
      <c r="EQW40" s="382"/>
      <c r="EQX40" s="382"/>
      <c r="EQY40" s="382"/>
      <c r="EQZ40" s="382"/>
      <c r="ERA40" s="382"/>
      <c r="ERB40" s="382"/>
      <c r="ERC40" s="382"/>
      <c r="ERD40" s="382"/>
      <c r="ERE40" s="382"/>
      <c r="ERF40" s="382"/>
      <c r="ERG40" s="382"/>
      <c r="ERH40" s="382"/>
      <c r="ERI40" s="382"/>
      <c r="ERJ40" s="382"/>
      <c r="ERK40" s="382"/>
      <c r="ERL40" s="382"/>
      <c r="ERM40" s="382"/>
      <c r="ERN40" s="382"/>
      <c r="ERO40" s="382"/>
      <c r="ERP40" s="382"/>
      <c r="ERQ40" s="382"/>
      <c r="ERR40" s="382"/>
      <c r="ERS40" s="382"/>
      <c r="ERT40" s="382"/>
      <c r="ERU40" s="382"/>
      <c r="ERV40" s="382"/>
      <c r="ERW40" s="382"/>
      <c r="ERX40" s="382"/>
      <c r="ERY40" s="382"/>
      <c r="ERZ40" s="382"/>
      <c r="ESA40" s="382"/>
      <c r="ESB40" s="382"/>
      <c r="ESC40" s="382"/>
      <c r="ESD40" s="382"/>
      <c r="ESE40" s="382"/>
      <c r="ESF40" s="382"/>
      <c r="ESG40" s="382"/>
      <c r="ESH40" s="382"/>
      <c r="ESI40" s="382"/>
      <c r="ESJ40" s="382"/>
      <c r="ESK40" s="382"/>
      <c r="ESL40" s="382"/>
      <c r="ESM40" s="382"/>
      <c r="ESN40" s="382"/>
      <c r="ESO40" s="382"/>
      <c r="ESP40" s="382"/>
      <c r="ESQ40" s="382"/>
      <c r="ESR40" s="382"/>
      <c r="ESS40" s="382"/>
      <c r="EST40" s="382"/>
      <c r="ESU40" s="382"/>
      <c r="ESV40" s="382"/>
      <c r="ESW40" s="382"/>
      <c r="ESX40" s="382"/>
      <c r="ESY40" s="382"/>
      <c r="ESZ40" s="382"/>
      <c r="ETA40" s="382"/>
      <c r="ETB40" s="382"/>
      <c r="ETC40" s="382"/>
      <c r="ETD40" s="382"/>
      <c r="ETE40" s="382"/>
      <c r="ETF40" s="382"/>
      <c r="ETG40" s="382"/>
      <c r="ETH40" s="382"/>
      <c r="ETI40" s="382"/>
      <c r="ETJ40" s="382"/>
      <c r="ETK40" s="382"/>
      <c r="ETL40" s="382"/>
      <c r="ETM40" s="382"/>
      <c r="ETN40" s="382"/>
      <c r="ETO40" s="382"/>
      <c r="ETP40" s="382"/>
      <c r="ETQ40" s="382"/>
      <c r="ETR40" s="382"/>
      <c r="ETS40" s="382"/>
      <c r="ETT40" s="382"/>
      <c r="ETU40" s="382"/>
      <c r="ETV40" s="382"/>
      <c r="ETW40" s="382"/>
      <c r="ETX40" s="382"/>
      <c r="ETY40" s="382"/>
      <c r="ETZ40" s="382"/>
      <c r="EUA40" s="382"/>
      <c r="EUB40" s="382"/>
      <c r="EUC40" s="382"/>
      <c r="EUD40" s="382"/>
      <c r="EUE40" s="382"/>
      <c r="EUF40" s="382"/>
      <c r="EUG40" s="382"/>
      <c r="EUH40" s="382"/>
      <c r="EUI40" s="382"/>
      <c r="EUJ40" s="382"/>
      <c r="EUK40" s="382"/>
      <c r="EUL40" s="382"/>
      <c r="EUM40" s="382"/>
      <c r="EUN40" s="382"/>
      <c r="EUO40" s="382"/>
      <c r="EUP40" s="382"/>
      <c r="EUQ40" s="382"/>
      <c r="EUR40" s="382"/>
      <c r="EUS40" s="382"/>
      <c r="EUT40" s="382"/>
      <c r="EUU40" s="382"/>
      <c r="EUV40" s="382"/>
      <c r="EUW40" s="382"/>
      <c r="EUX40" s="382"/>
      <c r="EUY40" s="382"/>
      <c r="EUZ40" s="382"/>
      <c r="EVA40" s="382"/>
      <c r="EVB40" s="382"/>
      <c r="EVC40" s="382"/>
      <c r="EVD40" s="382"/>
      <c r="EVE40" s="382"/>
      <c r="EVF40" s="382"/>
      <c r="EVG40" s="382"/>
      <c r="EVH40" s="382"/>
      <c r="EVI40" s="382"/>
      <c r="EVJ40" s="382"/>
      <c r="EVK40" s="382"/>
      <c r="EVL40" s="382"/>
      <c r="EVM40" s="382"/>
      <c r="EVN40" s="382"/>
      <c r="EVO40" s="382"/>
      <c r="EVP40" s="382"/>
      <c r="EVQ40" s="382"/>
      <c r="EVR40" s="382"/>
      <c r="EVS40" s="382"/>
      <c r="EVT40" s="382"/>
      <c r="EVU40" s="382"/>
      <c r="EVV40" s="382"/>
      <c r="EVW40" s="382"/>
      <c r="EVX40" s="382"/>
      <c r="EVY40" s="382"/>
      <c r="EVZ40" s="382"/>
      <c r="EWA40" s="382"/>
      <c r="EWB40" s="382"/>
      <c r="EWC40" s="382"/>
      <c r="EWD40" s="382"/>
      <c r="EWE40" s="382"/>
      <c r="EWF40" s="382"/>
      <c r="EWG40" s="382"/>
      <c r="EWH40" s="382"/>
      <c r="EWI40" s="382"/>
      <c r="EWJ40" s="382"/>
      <c r="EWK40" s="382"/>
      <c r="EWL40" s="382"/>
      <c r="EWM40" s="382"/>
      <c r="EWN40" s="382"/>
      <c r="EWO40" s="382"/>
      <c r="EWP40" s="382"/>
      <c r="EWQ40" s="382"/>
      <c r="EWR40" s="382"/>
      <c r="EWS40" s="382"/>
      <c r="EWT40" s="382"/>
      <c r="EWU40" s="382"/>
      <c r="EWV40" s="382"/>
      <c r="EWW40" s="382"/>
      <c r="EWX40" s="382"/>
      <c r="EWY40" s="382"/>
      <c r="EWZ40" s="382"/>
      <c r="EXA40" s="382"/>
      <c r="EXB40" s="382"/>
      <c r="EXC40" s="382"/>
      <c r="EXD40" s="382"/>
      <c r="EXE40" s="382"/>
      <c r="EXF40" s="382"/>
      <c r="EXG40" s="382"/>
      <c r="EXH40" s="382"/>
      <c r="EXI40" s="382"/>
      <c r="EXJ40" s="382"/>
      <c r="EXK40" s="382"/>
      <c r="EXL40" s="382"/>
      <c r="EXM40" s="382"/>
      <c r="EXN40" s="382"/>
      <c r="EXO40" s="382"/>
      <c r="EXP40" s="382"/>
      <c r="EXQ40" s="382"/>
      <c r="EXR40" s="382"/>
      <c r="EXS40" s="382"/>
      <c r="EXT40" s="382"/>
      <c r="EXU40" s="382"/>
      <c r="EXV40" s="382"/>
      <c r="EXW40" s="382"/>
      <c r="EXX40" s="382"/>
      <c r="EXY40" s="382"/>
      <c r="EXZ40" s="382"/>
      <c r="EYA40" s="382"/>
      <c r="EYB40" s="382"/>
      <c r="EYC40" s="382"/>
      <c r="EYD40" s="382"/>
      <c r="EYE40" s="382"/>
      <c r="EYF40" s="382"/>
      <c r="EYG40" s="382"/>
      <c r="EYH40" s="382"/>
      <c r="EYI40" s="382"/>
      <c r="EYJ40" s="382"/>
      <c r="EYK40" s="382"/>
      <c r="EYL40" s="382"/>
      <c r="EYM40" s="382"/>
      <c r="EYN40" s="382"/>
      <c r="EYO40" s="382"/>
      <c r="EYP40" s="382"/>
      <c r="EYQ40" s="382"/>
      <c r="EYR40" s="382"/>
      <c r="EYS40" s="382"/>
      <c r="EYT40" s="382"/>
      <c r="EYU40" s="382"/>
      <c r="EYV40" s="382"/>
      <c r="EYW40" s="382"/>
      <c r="EYX40" s="382"/>
      <c r="EYY40" s="382"/>
      <c r="EYZ40" s="382"/>
      <c r="EZA40" s="382"/>
      <c r="EZB40" s="382"/>
      <c r="EZC40" s="382"/>
      <c r="EZD40" s="382"/>
      <c r="EZE40" s="382"/>
      <c r="EZF40" s="382"/>
      <c r="EZG40" s="382"/>
      <c r="EZH40" s="382"/>
      <c r="EZI40" s="382"/>
      <c r="EZJ40" s="382"/>
      <c r="EZK40" s="382"/>
      <c r="EZL40" s="382"/>
      <c r="EZM40" s="382"/>
      <c r="EZN40" s="382"/>
      <c r="EZO40" s="382"/>
      <c r="EZP40" s="382"/>
      <c r="EZQ40" s="382"/>
      <c r="EZR40" s="382"/>
      <c r="EZS40" s="382"/>
      <c r="EZT40" s="382"/>
      <c r="EZU40" s="382"/>
      <c r="EZV40" s="382"/>
      <c r="EZW40" s="382"/>
      <c r="EZX40" s="382"/>
      <c r="EZY40" s="382"/>
      <c r="EZZ40" s="382"/>
      <c r="FAA40" s="382"/>
      <c r="FAB40" s="382"/>
      <c r="FAC40" s="382"/>
      <c r="FAD40" s="382"/>
      <c r="FAE40" s="382"/>
      <c r="FAF40" s="382"/>
      <c r="FAG40" s="382"/>
      <c r="FAH40" s="382"/>
      <c r="FAI40" s="382"/>
      <c r="FAJ40" s="382"/>
      <c r="FAK40" s="382"/>
      <c r="FAL40" s="382"/>
      <c r="FAM40" s="382"/>
      <c r="FAN40" s="382"/>
      <c r="FAO40" s="382"/>
      <c r="FAP40" s="382"/>
      <c r="FAQ40" s="382"/>
      <c r="FAR40" s="382"/>
      <c r="FAS40" s="382"/>
      <c r="FAT40" s="382"/>
      <c r="FAU40" s="382"/>
      <c r="FAV40" s="382"/>
      <c r="FAW40" s="382"/>
      <c r="FAX40" s="382"/>
      <c r="FAY40" s="382"/>
      <c r="FAZ40" s="382"/>
      <c r="FBA40" s="382"/>
      <c r="FBB40" s="382"/>
      <c r="FBC40" s="382"/>
      <c r="FBD40" s="382"/>
      <c r="FBE40" s="382"/>
      <c r="FBF40" s="382"/>
      <c r="FBG40" s="382"/>
      <c r="FBH40" s="382"/>
      <c r="FBI40" s="382"/>
      <c r="FBJ40" s="382"/>
      <c r="FBK40" s="382"/>
      <c r="FBL40" s="382"/>
      <c r="FBM40" s="382"/>
      <c r="FBN40" s="382"/>
      <c r="FBO40" s="382"/>
      <c r="FBP40" s="382"/>
      <c r="FBQ40" s="382"/>
      <c r="FBR40" s="382"/>
      <c r="FBS40" s="382"/>
      <c r="FBT40" s="382"/>
      <c r="FBU40" s="382"/>
      <c r="FBV40" s="382"/>
      <c r="FBW40" s="382"/>
      <c r="FBX40" s="382"/>
      <c r="FBY40" s="382"/>
      <c r="FBZ40" s="382"/>
      <c r="FCA40" s="382"/>
      <c r="FCB40" s="382"/>
      <c r="FCC40" s="382"/>
      <c r="FCD40" s="382"/>
      <c r="FCE40" s="382"/>
      <c r="FCF40" s="382"/>
      <c r="FCG40" s="382"/>
      <c r="FCH40" s="382"/>
      <c r="FCI40" s="382"/>
      <c r="FCJ40" s="382"/>
      <c r="FCK40" s="382"/>
      <c r="FCL40" s="382"/>
      <c r="FCM40" s="382"/>
      <c r="FCN40" s="382"/>
      <c r="FCO40" s="382"/>
      <c r="FCP40" s="382"/>
      <c r="FCQ40" s="382"/>
      <c r="FCR40" s="382"/>
      <c r="FCS40" s="382"/>
      <c r="FCT40" s="382"/>
      <c r="FCU40" s="382"/>
      <c r="FCV40" s="382"/>
      <c r="FCW40" s="382"/>
      <c r="FCX40" s="382"/>
      <c r="FCY40" s="382"/>
      <c r="FCZ40" s="382"/>
      <c r="FDA40" s="382"/>
      <c r="FDB40" s="382"/>
      <c r="FDC40" s="382"/>
      <c r="FDD40" s="382"/>
      <c r="FDE40" s="382"/>
      <c r="FDF40" s="382"/>
      <c r="FDG40" s="382"/>
      <c r="FDH40" s="382"/>
      <c r="FDI40" s="382"/>
      <c r="FDJ40" s="382"/>
      <c r="FDK40" s="382"/>
      <c r="FDL40" s="382"/>
      <c r="FDM40" s="382"/>
      <c r="FDN40" s="382"/>
      <c r="FDO40" s="382"/>
      <c r="FDP40" s="382"/>
      <c r="FDQ40" s="382"/>
      <c r="FDR40" s="382"/>
      <c r="FDS40" s="382"/>
      <c r="FDT40" s="382"/>
      <c r="FDU40" s="382"/>
      <c r="FDV40" s="382"/>
      <c r="FDW40" s="382"/>
      <c r="FDX40" s="382"/>
      <c r="FDY40" s="382"/>
      <c r="FDZ40" s="382"/>
      <c r="FEA40" s="382"/>
      <c r="FEB40" s="382"/>
      <c r="FEC40" s="382"/>
      <c r="FED40" s="382"/>
      <c r="FEE40" s="382"/>
      <c r="FEF40" s="382"/>
      <c r="FEG40" s="382"/>
      <c r="FEH40" s="382"/>
      <c r="FEI40" s="382"/>
      <c r="FEJ40" s="382"/>
      <c r="FEK40" s="382"/>
      <c r="FEL40" s="382"/>
      <c r="FEM40" s="382"/>
      <c r="FEN40" s="382"/>
      <c r="FEO40" s="382"/>
      <c r="FEP40" s="382"/>
      <c r="FEQ40" s="382"/>
      <c r="FER40" s="382"/>
      <c r="FES40" s="382"/>
      <c r="FET40" s="382"/>
      <c r="FEU40" s="382"/>
      <c r="FEV40" s="382"/>
      <c r="FEW40" s="382"/>
      <c r="FEX40" s="382"/>
      <c r="FEY40" s="382"/>
      <c r="FEZ40" s="382"/>
      <c r="FFA40" s="382"/>
      <c r="FFB40" s="382"/>
      <c r="FFC40" s="382"/>
      <c r="FFD40" s="382"/>
      <c r="FFE40" s="382"/>
      <c r="FFF40" s="382"/>
      <c r="FFG40" s="382"/>
      <c r="FFH40" s="382"/>
      <c r="FFI40" s="382"/>
      <c r="FFJ40" s="382"/>
      <c r="FFK40" s="382"/>
      <c r="FFL40" s="382"/>
      <c r="FFM40" s="382"/>
      <c r="FFN40" s="382"/>
      <c r="FFO40" s="382"/>
      <c r="FFP40" s="382"/>
      <c r="FFQ40" s="382"/>
      <c r="FFR40" s="382"/>
      <c r="FFS40" s="382"/>
      <c r="FFT40" s="382"/>
      <c r="FFU40" s="382"/>
      <c r="FFV40" s="382"/>
      <c r="FFW40" s="382"/>
      <c r="FFX40" s="382"/>
      <c r="FFY40" s="382"/>
      <c r="FFZ40" s="382"/>
      <c r="FGA40" s="382"/>
      <c r="FGB40" s="382"/>
      <c r="FGC40" s="382"/>
      <c r="FGD40" s="382"/>
      <c r="FGE40" s="382"/>
      <c r="FGF40" s="382"/>
      <c r="FGG40" s="382"/>
      <c r="FGH40" s="382"/>
      <c r="FGI40" s="382"/>
      <c r="FGJ40" s="382"/>
      <c r="FGK40" s="382"/>
      <c r="FGL40" s="382"/>
      <c r="FGM40" s="382"/>
      <c r="FGN40" s="382"/>
      <c r="FGO40" s="382"/>
      <c r="FGP40" s="382"/>
      <c r="FGQ40" s="382"/>
      <c r="FGR40" s="382"/>
      <c r="FGS40" s="382"/>
      <c r="FGT40" s="382"/>
      <c r="FGU40" s="382"/>
      <c r="FGV40" s="382"/>
      <c r="FGW40" s="382"/>
      <c r="FGX40" s="382"/>
      <c r="FGY40" s="382"/>
      <c r="FGZ40" s="382"/>
      <c r="FHA40" s="382"/>
      <c r="FHB40" s="382"/>
      <c r="FHC40" s="382"/>
      <c r="FHD40" s="382"/>
      <c r="FHE40" s="382"/>
      <c r="FHF40" s="382"/>
      <c r="FHG40" s="382"/>
      <c r="FHH40" s="382"/>
      <c r="FHI40" s="382"/>
      <c r="FHJ40" s="382"/>
      <c r="FHK40" s="382"/>
      <c r="FHL40" s="382"/>
      <c r="FHM40" s="382"/>
      <c r="FHN40" s="382"/>
      <c r="FHO40" s="382"/>
      <c r="FHP40" s="382"/>
      <c r="FHQ40" s="382"/>
      <c r="FHR40" s="382"/>
      <c r="FHS40" s="382"/>
      <c r="FHT40" s="382"/>
      <c r="FHU40" s="382"/>
      <c r="FHV40" s="382"/>
      <c r="FHW40" s="382"/>
      <c r="FHX40" s="382"/>
      <c r="FHY40" s="382"/>
      <c r="FHZ40" s="382"/>
      <c r="FIA40" s="382"/>
      <c r="FIB40" s="382"/>
      <c r="FIC40" s="382"/>
      <c r="FID40" s="382"/>
      <c r="FIE40" s="382"/>
      <c r="FIF40" s="382"/>
      <c r="FIG40" s="382"/>
      <c r="FIH40" s="382"/>
      <c r="FII40" s="382"/>
      <c r="FIJ40" s="382"/>
      <c r="FIK40" s="382"/>
      <c r="FIL40" s="382"/>
      <c r="FIM40" s="382"/>
      <c r="FIN40" s="382"/>
      <c r="FIO40" s="382"/>
      <c r="FIP40" s="382"/>
      <c r="FIQ40" s="382"/>
      <c r="FIR40" s="382"/>
      <c r="FIS40" s="382"/>
      <c r="FIT40" s="382"/>
      <c r="FIU40" s="382"/>
      <c r="FIV40" s="382"/>
      <c r="FIW40" s="382"/>
      <c r="FIX40" s="382"/>
      <c r="FIY40" s="382"/>
      <c r="FIZ40" s="382"/>
      <c r="FJA40" s="382"/>
      <c r="FJB40" s="382"/>
      <c r="FJC40" s="382"/>
      <c r="FJD40" s="382"/>
      <c r="FJE40" s="382"/>
      <c r="FJF40" s="382"/>
      <c r="FJG40" s="382"/>
      <c r="FJH40" s="382"/>
      <c r="FJI40" s="382"/>
      <c r="FJJ40" s="382"/>
      <c r="FJK40" s="382"/>
      <c r="FJL40" s="382"/>
      <c r="FJM40" s="382"/>
      <c r="FJN40" s="382"/>
      <c r="FJO40" s="382"/>
      <c r="FJP40" s="382"/>
      <c r="FJQ40" s="382"/>
      <c r="FJR40" s="382"/>
      <c r="FJS40" s="382"/>
      <c r="FJT40" s="382"/>
      <c r="FJU40" s="382"/>
      <c r="FJV40" s="382"/>
      <c r="FJW40" s="382"/>
      <c r="FJX40" s="382"/>
      <c r="FJY40" s="382"/>
      <c r="FJZ40" s="382"/>
      <c r="FKA40" s="382"/>
      <c r="FKB40" s="382"/>
      <c r="FKC40" s="382"/>
      <c r="FKD40" s="382"/>
      <c r="FKE40" s="382"/>
      <c r="FKF40" s="382"/>
      <c r="FKG40" s="382"/>
      <c r="FKH40" s="382"/>
      <c r="FKI40" s="382"/>
      <c r="FKJ40" s="382"/>
      <c r="FKK40" s="382"/>
      <c r="FKL40" s="382"/>
      <c r="FKM40" s="382"/>
      <c r="FKN40" s="382"/>
      <c r="FKO40" s="382"/>
      <c r="FKP40" s="382"/>
      <c r="FKQ40" s="382"/>
      <c r="FKR40" s="382"/>
      <c r="FKS40" s="382"/>
      <c r="FKT40" s="382"/>
      <c r="FKU40" s="382"/>
      <c r="FKV40" s="382"/>
      <c r="FKW40" s="382"/>
      <c r="FKX40" s="382"/>
      <c r="FKY40" s="382"/>
      <c r="FKZ40" s="382"/>
      <c r="FLA40" s="382"/>
      <c r="FLB40" s="382"/>
      <c r="FLC40" s="382"/>
      <c r="FLD40" s="382"/>
      <c r="FLE40" s="382"/>
      <c r="FLF40" s="382"/>
      <c r="FLG40" s="382"/>
      <c r="FLH40" s="382"/>
      <c r="FLI40" s="382"/>
      <c r="FLJ40" s="382"/>
      <c r="FLK40" s="382"/>
      <c r="FLL40" s="382"/>
      <c r="FLM40" s="382"/>
      <c r="FLN40" s="382"/>
      <c r="FLO40" s="382"/>
      <c r="FLP40" s="382"/>
      <c r="FLQ40" s="382"/>
      <c r="FLR40" s="382"/>
      <c r="FLS40" s="382"/>
      <c r="FLT40" s="382"/>
      <c r="FLU40" s="382"/>
      <c r="FLV40" s="382"/>
      <c r="FLW40" s="382"/>
      <c r="FLX40" s="382"/>
      <c r="FLY40" s="382"/>
      <c r="FLZ40" s="382"/>
      <c r="FMA40" s="382"/>
      <c r="FMB40" s="382"/>
      <c r="FMC40" s="382"/>
      <c r="FMD40" s="382"/>
      <c r="FME40" s="382"/>
      <c r="FMF40" s="382"/>
      <c r="FMG40" s="382"/>
      <c r="FMH40" s="382"/>
      <c r="FMI40" s="382"/>
      <c r="FMJ40" s="382"/>
      <c r="FMK40" s="382"/>
      <c r="FML40" s="382"/>
      <c r="FMM40" s="382"/>
      <c r="FMN40" s="382"/>
      <c r="FMO40" s="382"/>
      <c r="FMP40" s="382"/>
      <c r="FMQ40" s="382"/>
      <c r="FMR40" s="382"/>
      <c r="FMS40" s="382"/>
      <c r="FMT40" s="382"/>
      <c r="FMU40" s="382"/>
      <c r="FMV40" s="382"/>
      <c r="FMW40" s="382"/>
      <c r="FMX40" s="382"/>
      <c r="FMY40" s="382"/>
      <c r="FMZ40" s="382"/>
      <c r="FNA40" s="382"/>
      <c r="FNB40" s="382"/>
      <c r="FNC40" s="382"/>
      <c r="FND40" s="382"/>
      <c r="FNE40" s="382"/>
      <c r="FNF40" s="382"/>
      <c r="FNG40" s="382"/>
      <c r="FNH40" s="382"/>
      <c r="FNI40" s="382"/>
      <c r="FNJ40" s="382"/>
      <c r="FNK40" s="382"/>
      <c r="FNL40" s="382"/>
      <c r="FNM40" s="382"/>
      <c r="FNN40" s="382"/>
      <c r="FNO40" s="382"/>
      <c r="FNP40" s="382"/>
      <c r="FNQ40" s="382"/>
      <c r="FNR40" s="382"/>
      <c r="FNS40" s="382"/>
      <c r="FNT40" s="382"/>
      <c r="FNU40" s="382"/>
      <c r="FNV40" s="382"/>
      <c r="FNW40" s="382"/>
      <c r="FNX40" s="382"/>
      <c r="FNY40" s="382"/>
      <c r="FNZ40" s="382"/>
      <c r="FOA40" s="382"/>
      <c r="FOB40" s="382"/>
      <c r="FOC40" s="382"/>
      <c r="FOD40" s="382"/>
      <c r="FOE40" s="382"/>
      <c r="FOF40" s="382"/>
      <c r="FOG40" s="382"/>
      <c r="FOH40" s="382"/>
      <c r="FOI40" s="382"/>
      <c r="FOJ40" s="382"/>
      <c r="FOK40" s="382"/>
      <c r="FOL40" s="382"/>
      <c r="FOM40" s="382"/>
      <c r="FON40" s="382"/>
      <c r="FOO40" s="382"/>
      <c r="FOP40" s="382"/>
      <c r="FOQ40" s="382"/>
      <c r="FOR40" s="382"/>
      <c r="FOS40" s="382"/>
      <c r="FOT40" s="382"/>
      <c r="FOU40" s="382"/>
      <c r="FOV40" s="382"/>
      <c r="FOW40" s="382"/>
      <c r="FOX40" s="382"/>
      <c r="FOY40" s="382"/>
      <c r="FOZ40" s="382"/>
      <c r="FPA40" s="382"/>
      <c r="FPB40" s="382"/>
      <c r="FPC40" s="382"/>
      <c r="FPD40" s="382"/>
      <c r="FPE40" s="382"/>
      <c r="FPF40" s="382"/>
      <c r="FPG40" s="382"/>
      <c r="FPH40" s="382"/>
      <c r="FPI40" s="382"/>
      <c r="FPJ40" s="382"/>
      <c r="FPK40" s="382"/>
      <c r="FPL40" s="382"/>
      <c r="FPM40" s="382"/>
      <c r="FPN40" s="382"/>
      <c r="FPO40" s="382"/>
      <c r="FPP40" s="382"/>
      <c r="FPQ40" s="382"/>
      <c r="FPR40" s="382"/>
      <c r="FPS40" s="382"/>
      <c r="FPT40" s="382"/>
      <c r="FPU40" s="382"/>
      <c r="FPV40" s="382"/>
      <c r="FPW40" s="382"/>
      <c r="FPX40" s="382"/>
      <c r="FPY40" s="382"/>
      <c r="FPZ40" s="382"/>
      <c r="FQA40" s="382"/>
      <c r="FQB40" s="382"/>
      <c r="FQC40" s="382"/>
      <c r="FQD40" s="382"/>
      <c r="FQE40" s="382"/>
      <c r="FQF40" s="382"/>
      <c r="FQG40" s="382"/>
      <c r="FQH40" s="382"/>
      <c r="FQI40" s="382"/>
      <c r="FQJ40" s="382"/>
      <c r="FQK40" s="382"/>
      <c r="FQL40" s="382"/>
      <c r="FQM40" s="382"/>
      <c r="FQN40" s="382"/>
      <c r="FQO40" s="382"/>
      <c r="FQP40" s="382"/>
      <c r="FQQ40" s="382"/>
      <c r="FQR40" s="382"/>
      <c r="FQS40" s="382"/>
      <c r="FQT40" s="382"/>
      <c r="FQU40" s="382"/>
      <c r="FQV40" s="382"/>
      <c r="FQW40" s="382"/>
      <c r="FQX40" s="382"/>
      <c r="FQY40" s="382"/>
      <c r="FQZ40" s="382"/>
      <c r="FRA40" s="382"/>
      <c r="FRB40" s="382"/>
      <c r="FRC40" s="382"/>
      <c r="FRD40" s="382"/>
      <c r="FRE40" s="382"/>
      <c r="FRF40" s="382"/>
      <c r="FRG40" s="382"/>
      <c r="FRH40" s="382"/>
      <c r="FRI40" s="382"/>
      <c r="FRJ40" s="382"/>
      <c r="FRK40" s="382"/>
      <c r="FRL40" s="382"/>
      <c r="FRM40" s="382"/>
      <c r="FRN40" s="382"/>
      <c r="FRO40" s="382"/>
      <c r="FRP40" s="382"/>
      <c r="FRQ40" s="382"/>
      <c r="FRR40" s="382"/>
      <c r="FRS40" s="382"/>
      <c r="FRT40" s="382"/>
      <c r="FRU40" s="382"/>
      <c r="FRV40" s="382"/>
      <c r="FRW40" s="382"/>
      <c r="FRX40" s="382"/>
      <c r="FRY40" s="382"/>
      <c r="FRZ40" s="382"/>
      <c r="FSA40" s="382"/>
      <c r="FSB40" s="382"/>
      <c r="FSC40" s="382"/>
      <c r="FSD40" s="382"/>
      <c r="FSE40" s="382"/>
      <c r="FSF40" s="382"/>
      <c r="FSG40" s="382"/>
      <c r="FSH40" s="382"/>
      <c r="FSI40" s="382"/>
      <c r="FSJ40" s="382"/>
      <c r="FSK40" s="382"/>
      <c r="FSL40" s="382"/>
      <c r="FSM40" s="382"/>
      <c r="FSN40" s="382"/>
      <c r="FSO40" s="382"/>
      <c r="FSP40" s="382"/>
      <c r="FSQ40" s="382"/>
      <c r="FSR40" s="382"/>
      <c r="FSS40" s="382"/>
      <c r="FST40" s="382"/>
      <c r="FSU40" s="382"/>
      <c r="FSV40" s="382"/>
      <c r="FSW40" s="382"/>
      <c r="FSX40" s="382"/>
      <c r="FSY40" s="382"/>
      <c r="FSZ40" s="382"/>
      <c r="FTA40" s="382"/>
      <c r="FTB40" s="382"/>
      <c r="FTC40" s="382"/>
      <c r="FTD40" s="382"/>
      <c r="FTE40" s="382"/>
      <c r="FTF40" s="382"/>
      <c r="FTG40" s="382"/>
      <c r="FTH40" s="382"/>
      <c r="FTI40" s="382"/>
      <c r="FTJ40" s="382"/>
      <c r="FTK40" s="382"/>
      <c r="FTL40" s="382"/>
      <c r="FTM40" s="382"/>
      <c r="FTN40" s="382"/>
      <c r="FTO40" s="382"/>
      <c r="FTP40" s="382"/>
      <c r="FTQ40" s="382"/>
      <c r="FTR40" s="382"/>
      <c r="FTS40" s="382"/>
      <c r="FTT40" s="382"/>
      <c r="FTU40" s="382"/>
      <c r="FTV40" s="382"/>
      <c r="FTW40" s="382"/>
      <c r="FTX40" s="382"/>
      <c r="FTY40" s="382"/>
      <c r="FTZ40" s="382"/>
      <c r="FUA40" s="382"/>
      <c r="FUB40" s="382"/>
      <c r="FUC40" s="382"/>
      <c r="FUD40" s="382"/>
      <c r="FUE40" s="382"/>
      <c r="FUF40" s="382"/>
      <c r="FUG40" s="382"/>
      <c r="FUH40" s="382"/>
      <c r="FUI40" s="382"/>
      <c r="FUJ40" s="382"/>
      <c r="FUK40" s="382"/>
      <c r="FUL40" s="382"/>
      <c r="FUM40" s="382"/>
      <c r="FUN40" s="382"/>
      <c r="FUO40" s="382"/>
      <c r="FUP40" s="382"/>
      <c r="FUQ40" s="382"/>
      <c r="FUR40" s="382"/>
      <c r="FUS40" s="382"/>
      <c r="FUT40" s="382"/>
      <c r="FUU40" s="382"/>
      <c r="FUV40" s="382"/>
      <c r="FUW40" s="382"/>
      <c r="FUX40" s="382"/>
      <c r="FUY40" s="382"/>
      <c r="FUZ40" s="382"/>
      <c r="FVA40" s="382"/>
      <c r="FVB40" s="382"/>
      <c r="FVC40" s="382"/>
      <c r="FVD40" s="382"/>
      <c r="FVE40" s="382"/>
      <c r="FVF40" s="382"/>
      <c r="FVG40" s="382"/>
      <c r="FVH40" s="382"/>
      <c r="FVI40" s="382"/>
      <c r="FVJ40" s="382"/>
      <c r="FVK40" s="382"/>
      <c r="FVL40" s="382"/>
      <c r="FVM40" s="382"/>
      <c r="FVN40" s="382"/>
      <c r="FVO40" s="382"/>
      <c r="FVP40" s="382"/>
      <c r="FVQ40" s="382"/>
      <c r="FVR40" s="382"/>
      <c r="FVS40" s="382"/>
      <c r="FVT40" s="382"/>
      <c r="FVU40" s="382"/>
      <c r="FVV40" s="382"/>
      <c r="FVW40" s="382"/>
      <c r="FVX40" s="382"/>
      <c r="FVY40" s="382"/>
      <c r="FVZ40" s="382"/>
      <c r="FWA40" s="382"/>
      <c r="FWB40" s="382"/>
      <c r="FWC40" s="382"/>
      <c r="FWD40" s="382"/>
      <c r="FWE40" s="382"/>
      <c r="FWF40" s="382"/>
      <c r="FWG40" s="382"/>
      <c r="FWH40" s="382"/>
      <c r="FWI40" s="382"/>
      <c r="FWJ40" s="382"/>
      <c r="FWK40" s="382"/>
      <c r="FWL40" s="382"/>
      <c r="FWM40" s="382"/>
      <c r="FWN40" s="382"/>
      <c r="FWO40" s="382"/>
      <c r="FWP40" s="382"/>
      <c r="FWQ40" s="382"/>
      <c r="FWR40" s="382"/>
      <c r="FWS40" s="382"/>
      <c r="FWT40" s="382"/>
      <c r="FWU40" s="382"/>
      <c r="FWV40" s="382"/>
      <c r="FWW40" s="382"/>
      <c r="FWX40" s="382"/>
      <c r="FWY40" s="382"/>
      <c r="FWZ40" s="382"/>
      <c r="FXA40" s="382"/>
      <c r="FXB40" s="382"/>
      <c r="FXC40" s="382"/>
      <c r="FXD40" s="382"/>
      <c r="FXE40" s="382"/>
      <c r="FXF40" s="382"/>
      <c r="FXG40" s="382"/>
      <c r="FXH40" s="382"/>
      <c r="FXI40" s="382"/>
      <c r="FXJ40" s="382"/>
      <c r="FXK40" s="382"/>
      <c r="FXL40" s="382"/>
      <c r="FXM40" s="382"/>
      <c r="FXN40" s="382"/>
      <c r="FXO40" s="382"/>
      <c r="FXP40" s="382"/>
      <c r="FXQ40" s="382"/>
      <c r="FXR40" s="382"/>
      <c r="FXS40" s="382"/>
      <c r="FXT40" s="382"/>
      <c r="FXU40" s="382"/>
      <c r="FXV40" s="382"/>
      <c r="FXW40" s="382"/>
      <c r="FXX40" s="382"/>
      <c r="FXY40" s="382"/>
      <c r="FXZ40" s="382"/>
      <c r="FYA40" s="382"/>
      <c r="FYB40" s="382"/>
      <c r="FYC40" s="382"/>
      <c r="FYD40" s="382"/>
      <c r="FYE40" s="382"/>
      <c r="FYF40" s="382"/>
      <c r="FYG40" s="382"/>
      <c r="FYH40" s="382"/>
      <c r="FYI40" s="382"/>
      <c r="FYJ40" s="382"/>
      <c r="FYK40" s="382"/>
      <c r="FYL40" s="382"/>
      <c r="FYM40" s="382"/>
      <c r="FYN40" s="382"/>
      <c r="FYO40" s="382"/>
      <c r="FYP40" s="382"/>
      <c r="FYQ40" s="382"/>
      <c r="FYR40" s="382"/>
      <c r="FYS40" s="382"/>
      <c r="FYT40" s="382"/>
      <c r="FYU40" s="382"/>
      <c r="FYV40" s="382"/>
      <c r="FYW40" s="382"/>
      <c r="FYX40" s="382"/>
      <c r="FYY40" s="382"/>
      <c r="FYZ40" s="382"/>
      <c r="FZA40" s="382"/>
      <c r="FZB40" s="382"/>
      <c r="FZC40" s="382"/>
      <c r="FZD40" s="382"/>
      <c r="FZE40" s="382"/>
      <c r="FZF40" s="382"/>
      <c r="FZG40" s="382"/>
      <c r="FZH40" s="382"/>
      <c r="FZI40" s="382"/>
      <c r="FZJ40" s="382"/>
      <c r="FZK40" s="382"/>
      <c r="FZL40" s="382"/>
      <c r="FZM40" s="382"/>
      <c r="FZN40" s="382"/>
      <c r="FZO40" s="382"/>
      <c r="FZP40" s="382"/>
      <c r="FZQ40" s="382"/>
      <c r="FZR40" s="382"/>
      <c r="FZS40" s="382"/>
      <c r="FZT40" s="382"/>
      <c r="FZU40" s="382"/>
      <c r="FZV40" s="382"/>
      <c r="FZW40" s="382"/>
      <c r="FZX40" s="382"/>
      <c r="FZY40" s="382"/>
      <c r="FZZ40" s="382"/>
      <c r="GAA40" s="382"/>
      <c r="GAB40" s="382"/>
      <c r="GAC40" s="382"/>
      <c r="GAD40" s="382"/>
      <c r="GAE40" s="382"/>
      <c r="GAF40" s="382"/>
      <c r="GAG40" s="382"/>
      <c r="GAH40" s="382"/>
      <c r="GAI40" s="382"/>
      <c r="GAJ40" s="382"/>
      <c r="GAK40" s="382"/>
      <c r="GAL40" s="382"/>
      <c r="GAM40" s="382"/>
      <c r="GAN40" s="382"/>
      <c r="GAO40" s="382"/>
      <c r="GAP40" s="382"/>
      <c r="GAQ40" s="382"/>
      <c r="GAR40" s="382"/>
      <c r="GAS40" s="382"/>
      <c r="GAT40" s="382"/>
      <c r="GAU40" s="382"/>
      <c r="GAV40" s="382"/>
      <c r="GAW40" s="382"/>
      <c r="GAX40" s="382"/>
      <c r="GAY40" s="382"/>
      <c r="GAZ40" s="382"/>
      <c r="GBA40" s="382"/>
      <c r="GBB40" s="382"/>
      <c r="GBC40" s="382"/>
      <c r="GBD40" s="382"/>
      <c r="GBE40" s="382"/>
      <c r="GBF40" s="382"/>
      <c r="GBG40" s="382"/>
      <c r="GBH40" s="382"/>
      <c r="GBI40" s="382"/>
      <c r="GBJ40" s="382"/>
      <c r="GBK40" s="382"/>
      <c r="GBL40" s="382"/>
      <c r="GBM40" s="382"/>
      <c r="GBN40" s="382"/>
      <c r="GBO40" s="382"/>
      <c r="GBP40" s="382"/>
      <c r="GBQ40" s="382"/>
      <c r="GBR40" s="382"/>
      <c r="GBS40" s="382"/>
      <c r="GBT40" s="382"/>
      <c r="GBU40" s="382"/>
      <c r="GBV40" s="382"/>
      <c r="GBW40" s="382"/>
      <c r="GBX40" s="382"/>
      <c r="GBY40" s="382"/>
      <c r="GBZ40" s="382"/>
      <c r="GCA40" s="382"/>
      <c r="GCB40" s="382"/>
      <c r="GCC40" s="382"/>
      <c r="GCD40" s="382"/>
      <c r="GCE40" s="382"/>
      <c r="GCF40" s="382"/>
      <c r="GCG40" s="382"/>
      <c r="GCH40" s="382"/>
      <c r="GCI40" s="382"/>
      <c r="GCJ40" s="382"/>
      <c r="GCK40" s="382"/>
      <c r="GCL40" s="382"/>
      <c r="GCM40" s="382"/>
      <c r="GCN40" s="382"/>
      <c r="GCO40" s="382"/>
      <c r="GCP40" s="382"/>
      <c r="GCQ40" s="382"/>
      <c r="GCR40" s="382"/>
      <c r="GCS40" s="382"/>
      <c r="GCT40" s="382"/>
      <c r="GCU40" s="382"/>
      <c r="GCV40" s="382"/>
      <c r="GCW40" s="382"/>
      <c r="GCX40" s="382"/>
      <c r="GCY40" s="382"/>
      <c r="GCZ40" s="382"/>
      <c r="GDA40" s="382"/>
      <c r="GDB40" s="382"/>
      <c r="GDC40" s="382"/>
      <c r="GDD40" s="382"/>
      <c r="GDE40" s="382"/>
      <c r="GDF40" s="382"/>
      <c r="GDG40" s="382"/>
      <c r="GDH40" s="382"/>
      <c r="GDI40" s="382"/>
      <c r="GDJ40" s="382"/>
      <c r="GDK40" s="382"/>
      <c r="GDL40" s="382"/>
      <c r="GDM40" s="382"/>
      <c r="GDN40" s="382"/>
      <c r="GDO40" s="382"/>
      <c r="GDP40" s="382"/>
      <c r="GDQ40" s="382"/>
      <c r="GDR40" s="382"/>
      <c r="GDS40" s="382"/>
      <c r="GDT40" s="382"/>
      <c r="GDU40" s="382"/>
      <c r="GDV40" s="382"/>
      <c r="GDW40" s="382"/>
      <c r="GDX40" s="382"/>
      <c r="GDY40" s="382"/>
      <c r="GDZ40" s="382"/>
      <c r="GEA40" s="382"/>
      <c r="GEB40" s="382"/>
      <c r="GEC40" s="382"/>
      <c r="GED40" s="382"/>
      <c r="GEE40" s="382"/>
      <c r="GEF40" s="382"/>
      <c r="GEG40" s="382"/>
      <c r="GEH40" s="382"/>
      <c r="GEI40" s="382"/>
      <c r="GEJ40" s="382"/>
      <c r="GEK40" s="382"/>
      <c r="GEL40" s="382"/>
      <c r="GEM40" s="382"/>
      <c r="GEN40" s="382"/>
      <c r="GEO40" s="382"/>
      <c r="GEP40" s="382"/>
      <c r="GEQ40" s="382"/>
      <c r="GER40" s="382"/>
      <c r="GES40" s="382"/>
      <c r="GET40" s="382"/>
      <c r="GEU40" s="382"/>
      <c r="GEV40" s="382"/>
      <c r="GEW40" s="382"/>
      <c r="GEX40" s="382"/>
      <c r="GEY40" s="382"/>
      <c r="GEZ40" s="382"/>
      <c r="GFA40" s="382"/>
      <c r="GFB40" s="382"/>
      <c r="GFC40" s="382"/>
      <c r="GFD40" s="382"/>
      <c r="GFE40" s="382"/>
      <c r="GFF40" s="382"/>
      <c r="GFG40" s="382"/>
      <c r="GFH40" s="382"/>
      <c r="GFI40" s="382"/>
      <c r="GFJ40" s="382"/>
      <c r="GFK40" s="382"/>
      <c r="GFL40" s="382"/>
      <c r="GFM40" s="382"/>
      <c r="GFN40" s="382"/>
      <c r="GFO40" s="382"/>
      <c r="GFP40" s="382"/>
      <c r="GFQ40" s="382"/>
      <c r="GFR40" s="382"/>
      <c r="GFS40" s="382"/>
      <c r="GFT40" s="382"/>
      <c r="GFU40" s="382"/>
      <c r="GFV40" s="382"/>
      <c r="GFW40" s="382"/>
      <c r="GFX40" s="382"/>
      <c r="GFY40" s="382"/>
      <c r="GFZ40" s="382"/>
      <c r="GGA40" s="382"/>
      <c r="GGB40" s="382"/>
      <c r="GGC40" s="382"/>
      <c r="GGD40" s="382"/>
      <c r="GGE40" s="382"/>
      <c r="GGF40" s="382"/>
      <c r="GGG40" s="382"/>
      <c r="GGH40" s="382"/>
      <c r="GGI40" s="382"/>
      <c r="GGJ40" s="382"/>
      <c r="GGK40" s="382"/>
      <c r="GGL40" s="382"/>
      <c r="GGM40" s="382"/>
      <c r="GGN40" s="382"/>
      <c r="GGO40" s="382"/>
      <c r="GGP40" s="382"/>
      <c r="GGQ40" s="382"/>
      <c r="GGR40" s="382"/>
      <c r="GGS40" s="382"/>
      <c r="GGT40" s="382"/>
      <c r="GGU40" s="382"/>
      <c r="GGV40" s="382"/>
      <c r="GGW40" s="382"/>
      <c r="GGX40" s="382"/>
      <c r="GGY40" s="382"/>
      <c r="GGZ40" s="382"/>
      <c r="GHA40" s="382"/>
      <c r="GHB40" s="382"/>
      <c r="GHC40" s="382"/>
      <c r="GHD40" s="382"/>
      <c r="GHE40" s="382"/>
      <c r="GHF40" s="382"/>
      <c r="GHG40" s="382"/>
      <c r="GHH40" s="382"/>
      <c r="GHI40" s="382"/>
      <c r="GHJ40" s="382"/>
      <c r="GHK40" s="382"/>
      <c r="GHL40" s="382"/>
      <c r="GHM40" s="382"/>
      <c r="GHN40" s="382"/>
      <c r="GHO40" s="382"/>
      <c r="GHP40" s="382"/>
      <c r="GHQ40" s="382"/>
      <c r="GHR40" s="382"/>
      <c r="GHS40" s="382"/>
      <c r="GHT40" s="382"/>
      <c r="GHU40" s="382"/>
      <c r="GHV40" s="382"/>
      <c r="GHW40" s="382"/>
      <c r="GHX40" s="382"/>
      <c r="GHY40" s="382"/>
      <c r="GHZ40" s="382"/>
      <c r="GIA40" s="382"/>
      <c r="GIB40" s="382"/>
      <c r="GIC40" s="382"/>
      <c r="GID40" s="382"/>
      <c r="GIE40" s="382"/>
      <c r="GIF40" s="382"/>
      <c r="GIG40" s="382"/>
      <c r="GIH40" s="382"/>
      <c r="GII40" s="382"/>
      <c r="GIJ40" s="382"/>
      <c r="GIK40" s="382"/>
      <c r="GIL40" s="382"/>
      <c r="GIM40" s="382"/>
      <c r="GIN40" s="382"/>
      <c r="GIO40" s="382"/>
      <c r="GIP40" s="382"/>
      <c r="GIQ40" s="382"/>
      <c r="GIR40" s="382"/>
      <c r="GIS40" s="382"/>
      <c r="GIT40" s="382"/>
      <c r="GIU40" s="382"/>
      <c r="GIV40" s="382"/>
      <c r="GIW40" s="382"/>
      <c r="GIX40" s="382"/>
      <c r="GIY40" s="382"/>
      <c r="GIZ40" s="382"/>
      <c r="GJA40" s="382"/>
      <c r="GJB40" s="382"/>
      <c r="GJC40" s="382"/>
      <c r="GJD40" s="382"/>
      <c r="GJE40" s="382"/>
      <c r="GJF40" s="382"/>
      <c r="GJG40" s="382"/>
      <c r="GJH40" s="382"/>
      <c r="GJI40" s="382"/>
      <c r="GJJ40" s="382"/>
      <c r="GJK40" s="382"/>
      <c r="GJL40" s="382"/>
      <c r="GJM40" s="382"/>
      <c r="GJN40" s="382"/>
      <c r="GJO40" s="382"/>
      <c r="GJP40" s="382"/>
      <c r="GJQ40" s="382"/>
      <c r="GJR40" s="382"/>
      <c r="GJS40" s="382"/>
      <c r="GJT40" s="382"/>
      <c r="GJU40" s="382"/>
      <c r="GJV40" s="382"/>
      <c r="GJW40" s="382"/>
      <c r="GJX40" s="382"/>
      <c r="GJY40" s="382"/>
      <c r="GJZ40" s="382"/>
      <c r="GKA40" s="382"/>
      <c r="GKB40" s="382"/>
      <c r="GKC40" s="382"/>
      <c r="GKD40" s="382"/>
      <c r="GKE40" s="382"/>
      <c r="GKF40" s="382"/>
      <c r="GKG40" s="382"/>
      <c r="GKH40" s="382"/>
      <c r="GKI40" s="382"/>
      <c r="GKJ40" s="382"/>
      <c r="GKK40" s="382"/>
      <c r="GKL40" s="382"/>
      <c r="GKM40" s="382"/>
      <c r="GKN40" s="382"/>
      <c r="GKO40" s="382"/>
      <c r="GKP40" s="382"/>
      <c r="GKQ40" s="382"/>
      <c r="GKR40" s="382"/>
      <c r="GKS40" s="382"/>
      <c r="GKT40" s="382"/>
      <c r="GKU40" s="382"/>
      <c r="GKV40" s="382"/>
      <c r="GKW40" s="382"/>
      <c r="GKX40" s="382"/>
      <c r="GKY40" s="382"/>
      <c r="GKZ40" s="382"/>
      <c r="GLA40" s="382"/>
      <c r="GLB40" s="382"/>
      <c r="GLC40" s="382"/>
      <c r="GLD40" s="382"/>
      <c r="GLE40" s="382"/>
      <c r="GLF40" s="382"/>
      <c r="GLG40" s="382"/>
      <c r="GLH40" s="382"/>
      <c r="GLI40" s="382"/>
      <c r="GLJ40" s="382"/>
      <c r="GLK40" s="382"/>
      <c r="GLL40" s="382"/>
      <c r="GLM40" s="382"/>
      <c r="GLN40" s="382"/>
      <c r="GLO40" s="382"/>
      <c r="GLP40" s="382"/>
      <c r="GLQ40" s="382"/>
      <c r="GLR40" s="382"/>
      <c r="GLS40" s="382"/>
      <c r="GLT40" s="382"/>
      <c r="GLU40" s="382"/>
      <c r="GLV40" s="382"/>
      <c r="GLW40" s="382"/>
      <c r="GLX40" s="382"/>
      <c r="GLY40" s="382"/>
      <c r="GLZ40" s="382"/>
      <c r="GMA40" s="382"/>
      <c r="GMB40" s="382"/>
      <c r="GMC40" s="382"/>
      <c r="GMD40" s="382"/>
      <c r="GME40" s="382"/>
      <c r="GMF40" s="382"/>
      <c r="GMG40" s="382"/>
      <c r="GMH40" s="382"/>
      <c r="GMI40" s="382"/>
      <c r="GMJ40" s="382"/>
      <c r="GMK40" s="382"/>
      <c r="GML40" s="382"/>
      <c r="GMM40" s="382"/>
      <c r="GMN40" s="382"/>
      <c r="GMO40" s="382"/>
      <c r="GMP40" s="382"/>
      <c r="GMQ40" s="382"/>
      <c r="GMR40" s="382"/>
      <c r="GMS40" s="382"/>
      <c r="GMT40" s="382"/>
      <c r="GMU40" s="382"/>
      <c r="GMV40" s="382"/>
      <c r="GMW40" s="382"/>
      <c r="GMX40" s="382"/>
      <c r="GMY40" s="382"/>
      <c r="GMZ40" s="382"/>
      <c r="GNA40" s="382"/>
      <c r="GNB40" s="382"/>
      <c r="GNC40" s="382"/>
      <c r="GND40" s="382"/>
      <c r="GNE40" s="382"/>
      <c r="GNF40" s="382"/>
      <c r="GNG40" s="382"/>
      <c r="GNH40" s="382"/>
      <c r="GNI40" s="382"/>
      <c r="GNJ40" s="382"/>
      <c r="GNK40" s="382"/>
      <c r="GNL40" s="382"/>
      <c r="GNM40" s="382"/>
      <c r="GNN40" s="382"/>
      <c r="GNO40" s="382"/>
      <c r="GNP40" s="382"/>
      <c r="GNQ40" s="382"/>
      <c r="GNR40" s="382"/>
      <c r="GNS40" s="382"/>
      <c r="GNT40" s="382"/>
      <c r="GNU40" s="382"/>
      <c r="GNV40" s="382"/>
      <c r="GNW40" s="382"/>
      <c r="GNX40" s="382"/>
      <c r="GNY40" s="382"/>
      <c r="GNZ40" s="382"/>
      <c r="GOA40" s="382"/>
      <c r="GOB40" s="382"/>
      <c r="GOC40" s="382"/>
      <c r="GOD40" s="382"/>
      <c r="GOE40" s="382"/>
      <c r="GOF40" s="382"/>
      <c r="GOG40" s="382"/>
      <c r="GOH40" s="382"/>
      <c r="GOI40" s="382"/>
      <c r="GOJ40" s="382"/>
      <c r="GOK40" s="382"/>
      <c r="GOL40" s="382"/>
      <c r="GOM40" s="382"/>
      <c r="GON40" s="382"/>
      <c r="GOO40" s="382"/>
      <c r="GOP40" s="382"/>
      <c r="GOQ40" s="382"/>
      <c r="GOR40" s="382"/>
      <c r="GOS40" s="382"/>
      <c r="GOT40" s="382"/>
      <c r="GOU40" s="382"/>
      <c r="GOV40" s="382"/>
      <c r="GOW40" s="382"/>
      <c r="GOX40" s="382"/>
      <c r="GOY40" s="382"/>
      <c r="GOZ40" s="382"/>
      <c r="GPA40" s="382"/>
      <c r="GPB40" s="382"/>
      <c r="GPC40" s="382"/>
      <c r="GPD40" s="382"/>
      <c r="GPE40" s="382"/>
      <c r="GPF40" s="382"/>
      <c r="GPG40" s="382"/>
      <c r="GPH40" s="382"/>
      <c r="GPI40" s="382"/>
      <c r="GPJ40" s="382"/>
      <c r="GPK40" s="382"/>
      <c r="GPL40" s="382"/>
      <c r="GPM40" s="382"/>
      <c r="GPN40" s="382"/>
      <c r="GPO40" s="382"/>
      <c r="GPP40" s="382"/>
      <c r="GPQ40" s="382"/>
      <c r="GPR40" s="382"/>
      <c r="GPS40" s="382"/>
      <c r="GPT40" s="382"/>
      <c r="GPU40" s="382"/>
      <c r="GPV40" s="382"/>
      <c r="GPW40" s="382"/>
      <c r="GPX40" s="382"/>
      <c r="GPY40" s="382"/>
      <c r="GPZ40" s="382"/>
      <c r="GQA40" s="382"/>
      <c r="GQB40" s="382"/>
      <c r="GQC40" s="382"/>
      <c r="GQD40" s="382"/>
      <c r="GQE40" s="382"/>
      <c r="GQF40" s="382"/>
      <c r="GQG40" s="382"/>
      <c r="GQH40" s="382"/>
      <c r="GQI40" s="382"/>
      <c r="GQJ40" s="382"/>
      <c r="GQK40" s="382"/>
      <c r="GQL40" s="382"/>
      <c r="GQM40" s="382"/>
      <c r="GQN40" s="382"/>
      <c r="GQO40" s="382"/>
      <c r="GQP40" s="382"/>
      <c r="GQQ40" s="382"/>
      <c r="GQR40" s="382"/>
      <c r="GQS40" s="382"/>
      <c r="GQT40" s="382"/>
      <c r="GQU40" s="382"/>
      <c r="GQV40" s="382"/>
      <c r="GQW40" s="382"/>
      <c r="GQX40" s="382"/>
      <c r="GQY40" s="382"/>
      <c r="GQZ40" s="382"/>
      <c r="GRA40" s="382"/>
      <c r="GRB40" s="382"/>
      <c r="GRC40" s="382"/>
      <c r="GRD40" s="382"/>
      <c r="GRE40" s="382"/>
      <c r="GRF40" s="382"/>
      <c r="GRG40" s="382"/>
      <c r="GRH40" s="382"/>
      <c r="GRI40" s="382"/>
      <c r="GRJ40" s="382"/>
      <c r="GRK40" s="382"/>
      <c r="GRL40" s="382"/>
      <c r="GRM40" s="382"/>
      <c r="GRN40" s="382"/>
      <c r="GRO40" s="382"/>
      <c r="GRP40" s="382"/>
      <c r="GRQ40" s="382"/>
      <c r="GRR40" s="382"/>
      <c r="GRS40" s="382"/>
      <c r="GRT40" s="382"/>
      <c r="GRU40" s="382"/>
      <c r="GRV40" s="382"/>
      <c r="GRW40" s="382"/>
      <c r="GRX40" s="382"/>
      <c r="GRY40" s="382"/>
      <c r="GRZ40" s="382"/>
      <c r="GSA40" s="382"/>
      <c r="GSB40" s="382"/>
      <c r="GSC40" s="382"/>
      <c r="GSD40" s="382"/>
      <c r="GSE40" s="382"/>
      <c r="GSF40" s="382"/>
      <c r="GSG40" s="382"/>
      <c r="GSH40" s="382"/>
      <c r="GSI40" s="382"/>
      <c r="GSJ40" s="382"/>
      <c r="GSK40" s="382"/>
      <c r="GSL40" s="382"/>
      <c r="GSM40" s="382"/>
      <c r="GSN40" s="382"/>
      <c r="GSO40" s="382"/>
      <c r="GSP40" s="382"/>
      <c r="GSQ40" s="382"/>
      <c r="GSR40" s="382"/>
      <c r="GSS40" s="382"/>
      <c r="GST40" s="382"/>
      <c r="GSU40" s="382"/>
      <c r="GSV40" s="382"/>
      <c r="GSW40" s="382"/>
      <c r="GSX40" s="382"/>
      <c r="GSY40" s="382"/>
      <c r="GSZ40" s="382"/>
      <c r="GTA40" s="382"/>
      <c r="GTB40" s="382"/>
      <c r="GTC40" s="382"/>
      <c r="GTD40" s="382"/>
      <c r="GTE40" s="382"/>
      <c r="GTF40" s="382"/>
      <c r="GTG40" s="382"/>
      <c r="GTH40" s="382"/>
      <c r="GTI40" s="382"/>
      <c r="GTJ40" s="382"/>
      <c r="GTK40" s="382"/>
      <c r="GTL40" s="382"/>
      <c r="GTM40" s="382"/>
      <c r="GTN40" s="382"/>
      <c r="GTO40" s="382"/>
      <c r="GTP40" s="382"/>
      <c r="GTQ40" s="382"/>
      <c r="GTR40" s="382"/>
      <c r="GTS40" s="382"/>
      <c r="GTT40" s="382"/>
      <c r="GTU40" s="382"/>
      <c r="GTV40" s="382"/>
      <c r="GTW40" s="382"/>
      <c r="GTX40" s="382"/>
      <c r="GTY40" s="382"/>
      <c r="GTZ40" s="382"/>
      <c r="GUA40" s="382"/>
      <c r="GUB40" s="382"/>
      <c r="GUC40" s="382"/>
      <c r="GUD40" s="382"/>
      <c r="GUE40" s="382"/>
      <c r="GUF40" s="382"/>
      <c r="GUG40" s="382"/>
      <c r="GUH40" s="382"/>
      <c r="GUI40" s="382"/>
      <c r="GUJ40" s="382"/>
      <c r="GUK40" s="382"/>
      <c r="GUL40" s="382"/>
      <c r="GUM40" s="382"/>
      <c r="GUN40" s="382"/>
      <c r="GUO40" s="382"/>
      <c r="GUP40" s="382"/>
      <c r="GUQ40" s="382"/>
      <c r="GUR40" s="382"/>
      <c r="GUS40" s="382"/>
      <c r="GUT40" s="382"/>
      <c r="GUU40" s="382"/>
      <c r="GUV40" s="382"/>
      <c r="GUW40" s="382"/>
      <c r="GUX40" s="382"/>
      <c r="GUY40" s="382"/>
      <c r="GUZ40" s="382"/>
      <c r="GVA40" s="382"/>
      <c r="GVB40" s="382"/>
      <c r="GVC40" s="382"/>
      <c r="GVD40" s="382"/>
      <c r="GVE40" s="382"/>
      <c r="GVF40" s="382"/>
      <c r="GVG40" s="382"/>
      <c r="GVH40" s="382"/>
      <c r="GVI40" s="382"/>
      <c r="GVJ40" s="382"/>
      <c r="GVK40" s="382"/>
      <c r="GVL40" s="382"/>
      <c r="GVM40" s="382"/>
      <c r="GVN40" s="382"/>
      <c r="GVO40" s="382"/>
      <c r="GVP40" s="382"/>
      <c r="GVQ40" s="382"/>
      <c r="GVR40" s="382"/>
      <c r="GVS40" s="382"/>
      <c r="GVT40" s="382"/>
      <c r="GVU40" s="382"/>
      <c r="GVV40" s="382"/>
      <c r="GVW40" s="382"/>
      <c r="GVX40" s="382"/>
      <c r="GVY40" s="382"/>
      <c r="GVZ40" s="382"/>
      <c r="GWA40" s="382"/>
      <c r="GWB40" s="382"/>
      <c r="GWC40" s="382"/>
      <c r="GWD40" s="382"/>
      <c r="GWE40" s="382"/>
      <c r="GWF40" s="382"/>
      <c r="GWG40" s="382"/>
      <c r="GWH40" s="382"/>
      <c r="GWI40" s="382"/>
      <c r="GWJ40" s="382"/>
      <c r="GWK40" s="382"/>
      <c r="GWL40" s="382"/>
      <c r="GWM40" s="382"/>
      <c r="GWN40" s="382"/>
      <c r="GWO40" s="382"/>
      <c r="GWP40" s="382"/>
      <c r="GWQ40" s="382"/>
      <c r="GWR40" s="382"/>
      <c r="GWS40" s="382"/>
      <c r="GWT40" s="382"/>
      <c r="GWU40" s="382"/>
      <c r="GWV40" s="382"/>
      <c r="GWW40" s="382"/>
      <c r="GWX40" s="382"/>
      <c r="GWY40" s="382"/>
      <c r="GWZ40" s="382"/>
      <c r="GXA40" s="382"/>
      <c r="GXB40" s="382"/>
      <c r="GXC40" s="382"/>
      <c r="GXD40" s="382"/>
      <c r="GXE40" s="382"/>
      <c r="GXF40" s="382"/>
      <c r="GXG40" s="382"/>
      <c r="GXH40" s="382"/>
      <c r="GXI40" s="382"/>
      <c r="GXJ40" s="382"/>
      <c r="GXK40" s="382"/>
      <c r="GXL40" s="382"/>
      <c r="GXM40" s="382"/>
      <c r="GXN40" s="382"/>
      <c r="GXO40" s="382"/>
      <c r="GXP40" s="382"/>
      <c r="GXQ40" s="382"/>
      <c r="GXR40" s="382"/>
      <c r="GXS40" s="382"/>
      <c r="GXT40" s="382"/>
      <c r="GXU40" s="382"/>
      <c r="GXV40" s="382"/>
      <c r="GXW40" s="382"/>
      <c r="GXX40" s="382"/>
      <c r="GXY40" s="382"/>
      <c r="GXZ40" s="382"/>
      <c r="GYA40" s="382"/>
      <c r="GYB40" s="382"/>
      <c r="GYC40" s="382"/>
      <c r="GYD40" s="382"/>
      <c r="GYE40" s="382"/>
      <c r="GYF40" s="382"/>
      <c r="GYG40" s="382"/>
      <c r="GYH40" s="382"/>
    </row>
    <row r="41" spans="1:5390" s="267" customFormat="1" ht="13.5" thickBot="1" x14ac:dyDescent="0.25">
      <c r="A41" s="266"/>
      <c r="C41" s="290"/>
      <c r="D41" s="268"/>
      <c r="E41" s="269"/>
      <c r="F41" s="317"/>
      <c r="G41" s="270"/>
      <c r="H41" s="270"/>
      <c r="I41" s="270"/>
      <c r="J41" s="270"/>
      <c r="K41" s="270"/>
      <c r="L41" s="270"/>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270"/>
      <c r="AL41" s="271"/>
      <c r="AM41" s="271"/>
      <c r="AN41" s="271"/>
      <c r="AO41" s="271"/>
      <c r="AP41" s="271"/>
      <c r="AQ41" s="271"/>
      <c r="AR41" s="271"/>
      <c r="AS41" s="271"/>
      <c r="AT41" s="271"/>
      <c r="AU41" s="271"/>
      <c r="AV41" s="271"/>
      <c r="AW41" s="271"/>
      <c r="AX41" s="270"/>
      <c r="AY41" s="297"/>
      <c r="AZ41" s="297"/>
      <c r="BA41" s="297"/>
      <c r="BB41" s="304"/>
      <c r="BC41" s="304"/>
      <c r="BD41" s="304"/>
      <c r="BE41" s="304"/>
      <c r="BF41" s="304"/>
      <c r="BG41" s="304"/>
      <c r="BH41" s="304"/>
      <c r="BI41" s="304"/>
      <c r="BJ41" s="304"/>
      <c r="BK41" s="304"/>
      <c r="BL41" s="304"/>
      <c r="BM41" s="304"/>
      <c r="BN41" s="304"/>
      <c r="BO41" s="383"/>
      <c r="BP41" s="383"/>
      <c r="BQ41" s="383"/>
      <c r="BR41" s="383"/>
      <c r="BS41" s="383"/>
      <c r="BT41" s="383"/>
      <c r="BU41" s="383"/>
      <c r="BV41" s="383"/>
      <c r="BW41" s="383"/>
      <c r="BX41" s="383"/>
      <c r="BY41" s="383"/>
      <c r="BZ41" s="383"/>
      <c r="CA41" s="383"/>
      <c r="CB41" s="383"/>
      <c r="CC41" s="383"/>
      <c r="CD41" s="383"/>
      <c r="CE41" s="383"/>
      <c r="CF41" s="383"/>
      <c r="CG41" s="383"/>
      <c r="CH41" s="383"/>
      <c r="CI41" s="383"/>
      <c r="CJ41" s="383"/>
      <c r="CK41" s="383"/>
      <c r="CL41" s="383"/>
      <c r="CM41" s="383"/>
      <c r="CN41" s="383"/>
      <c r="CO41" s="383"/>
      <c r="CP41" s="383"/>
      <c r="CQ41" s="383"/>
      <c r="CR41" s="383"/>
      <c r="CS41" s="383"/>
      <c r="CT41" s="383"/>
      <c r="CU41" s="383"/>
      <c r="CV41" s="383"/>
      <c r="CW41" s="383"/>
      <c r="CX41" s="383"/>
      <c r="CY41" s="383"/>
      <c r="CZ41" s="383"/>
      <c r="DA41" s="383"/>
      <c r="DB41" s="383"/>
      <c r="DC41" s="383"/>
      <c r="DD41" s="383"/>
      <c r="DE41" s="383"/>
      <c r="DF41" s="383"/>
      <c r="DG41" s="383"/>
      <c r="DH41" s="383"/>
      <c r="DI41" s="383"/>
      <c r="DJ41" s="383"/>
      <c r="DK41" s="383"/>
      <c r="DL41" s="383"/>
      <c r="DM41" s="383"/>
      <c r="DN41" s="383"/>
      <c r="DO41" s="383"/>
      <c r="DP41" s="383"/>
      <c r="DQ41" s="383"/>
      <c r="DR41" s="383"/>
      <c r="DS41" s="383"/>
      <c r="DT41" s="383"/>
      <c r="DU41" s="383"/>
      <c r="DV41" s="383"/>
      <c r="DW41" s="383"/>
      <c r="DX41" s="383"/>
      <c r="DY41" s="383"/>
      <c r="DZ41" s="383"/>
      <c r="EA41" s="383"/>
      <c r="EB41" s="383"/>
      <c r="EC41" s="383"/>
      <c r="ED41" s="383"/>
      <c r="EE41" s="383"/>
      <c r="EF41" s="383"/>
      <c r="EG41" s="383"/>
      <c r="EH41" s="383"/>
      <c r="EI41" s="383"/>
      <c r="EJ41" s="383"/>
      <c r="EK41" s="383"/>
      <c r="EL41" s="383"/>
      <c r="EM41" s="383"/>
      <c r="EN41" s="383"/>
      <c r="EO41" s="383"/>
      <c r="EP41" s="383"/>
      <c r="EQ41" s="383"/>
      <c r="ER41" s="383"/>
      <c r="ES41" s="383"/>
      <c r="ET41" s="383"/>
      <c r="EU41" s="383"/>
      <c r="EV41" s="383"/>
      <c r="EW41" s="383"/>
      <c r="EX41" s="383"/>
      <c r="EY41" s="383"/>
      <c r="EZ41" s="383"/>
      <c r="FA41" s="383"/>
      <c r="FB41" s="383"/>
      <c r="FC41" s="383"/>
      <c r="FD41" s="383"/>
      <c r="FE41" s="383"/>
      <c r="FF41" s="383"/>
      <c r="FG41" s="383"/>
      <c r="FH41" s="383"/>
      <c r="FI41" s="383"/>
      <c r="FJ41" s="383"/>
      <c r="FK41" s="383"/>
      <c r="FL41" s="383"/>
      <c r="FM41" s="383"/>
      <c r="FN41" s="383"/>
      <c r="FO41" s="383"/>
      <c r="FP41" s="383"/>
      <c r="FQ41" s="383"/>
      <c r="FR41" s="383"/>
      <c r="FS41" s="383"/>
      <c r="FT41" s="383"/>
      <c r="FU41" s="383"/>
      <c r="FV41" s="383"/>
      <c r="FW41" s="383"/>
      <c r="FX41" s="383"/>
      <c r="FY41" s="383"/>
      <c r="FZ41" s="383"/>
      <c r="GA41" s="383"/>
      <c r="GB41" s="383"/>
      <c r="GC41" s="383"/>
      <c r="GD41" s="383"/>
      <c r="GE41" s="383"/>
      <c r="GF41" s="383"/>
      <c r="GG41" s="383"/>
      <c r="GH41" s="383"/>
      <c r="GI41" s="383"/>
      <c r="GJ41" s="383"/>
      <c r="GK41" s="383"/>
      <c r="GL41" s="383"/>
      <c r="GM41" s="383"/>
      <c r="GN41" s="383"/>
      <c r="GO41" s="383"/>
      <c r="GP41" s="383"/>
      <c r="GQ41" s="383"/>
      <c r="GR41" s="383"/>
      <c r="GS41" s="383"/>
      <c r="GT41" s="383"/>
      <c r="GU41" s="383"/>
      <c r="GV41" s="383"/>
      <c r="GW41" s="383"/>
      <c r="GX41" s="383"/>
      <c r="GY41" s="383"/>
      <c r="GZ41" s="383"/>
      <c r="HA41" s="383"/>
      <c r="HB41" s="383"/>
      <c r="HC41" s="383"/>
      <c r="HD41" s="383"/>
      <c r="HE41" s="383"/>
      <c r="HF41" s="383"/>
      <c r="HG41" s="383"/>
      <c r="HH41" s="383"/>
      <c r="HI41" s="383"/>
      <c r="HJ41" s="383"/>
      <c r="HK41" s="383"/>
      <c r="HL41" s="383"/>
      <c r="HM41" s="383"/>
      <c r="HN41" s="383"/>
      <c r="HO41" s="383"/>
      <c r="HP41" s="383"/>
      <c r="HQ41" s="383"/>
      <c r="HR41" s="383"/>
      <c r="HS41" s="383"/>
      <c r="HT41" s="383"/>
      <c r="HU41" s="383"/>
      <c r="HV41" s="383"/>
      <c r="HW41" s="383"/>
      <c r="HX41" s="383"/>
      <c r="HY41" s="383"/>
      <c r="HZ41" s="383"/>
      <c r="IA41" s="383"/>
      <c r="IB41" s="383"/>
      <c r="IC41" s="383"/>
      <c r="ID41" s="383"/>
      <c r="IE41" s="383"/>
      <c r="IF41" s="383"/>
      <c r="IG41" s="383"/>
      <c r="IH41" s="383"/>
      <c r="II41" s="383"/>
      <c r="IJ41" s="383"/>
      <c r="IK41" s="383"/>
      <c r="IL41" s="383"/>
      <c r="IM41" s="383"/>
      <c r="IN41" s="383"/>
      <c r="IO41" s="383"/>
      <c r="IP41" s="383"/>
      <c r="IQ41" s="383"/>
      <c r="IR41" s="383"/>
      <c r="IS41" s="383"/>
      <c r="IT41" s="383"/>
      <c r="IU41" s="383"/>
      <c r="IV41" s="383"/>
      <c r="IW41" s="383"/>
      <c r="IX41" s="383"/>
      <c r="IY41" s="383"/>
      <c r="IZ41" s="383"/>
      <c r="JA41" s="383"/>
      <c r="JB41" s="383"/>
      <c r="JC41" s="383"/>
      <c r="JD41" s="383"/>
      <c r="JE41" s="383"/>
      <c r="JF41" s="383"/>
      <c r="JG41" s="383"/>
      <c r="JH41" s="383"/>
      <c r="JI41" s="383"/>
      <c r="JJ41" s="383"/>
      <c r="JK41" s="383"/>
      <c r="JL41" s="383"/>
      <c r="JM41" s="383"/>
      <c r="JN41" s="383"/>
      <c r="JO41" s="383"/>
      <c r="JP41" s="383"/>
      <c r="JQ41" s="383"/>
      <c r="JR41" s="383"/>
      <c r="JS41" s="383"/>
      <c r="JT41" s="383"/>
      <c r="JU41" s="383"/>
      <c r="JV41" s="383"/>
      <c r="JW41" s="383"/>
      <c r="JX41" s="383"/>
      <c r="JY41" s="383"/>
      <c r="JZ41" s="383"/>
      <c r="KA41" s="383"/>
      <c r="KB41" s="383"/>
      <c r="KC41" s="383"/>
      <c r="KD41" s="383"/>
      <c r="KE41" s="383"/>
      <c r="KF41" s="383"/>
      <c r="KG41" s="383"/>
      <c r="KH41" s="383"/>
      <c r="KI41" s="383"/>
      <c r="KJ41" s="383"/>
      <c r="KK41" s="383"/>
      <c r="KL41" s="383"/>
      <c r="KM41" s="383"/>
      <c r="KN41" s="383"/>
      <c r="KO41" s="383"/>
      <c r="KP41" s="383"/>
      <c r="KQ41" s="383"/>
      <c r="KR41" s="383"/>
      <c r="KS41" s="383"/>
      <c r="KT41" s="383"/>
      <c r="KU41" s="383"/>
      <c r="KV41" s="383"/>
      <c r="KW41" s="383"/>
      <c r="KX41" s="383"/>
      <c r="KY41" s="383"/>
      <c r="KZ41" s="383"/>
      <c r="LA41" s="383"/>
      <c r="LB41" s="383"/>
      <c r="LC41" s="383"/>
      <c r="LD41" s="383"/>
      <c r="LE41" s="383"/>
      <c r="LF41" s="383"/>
      <c r="LG41" s="383"/>
      <c r="LH41" s="383"/>
      <c r="LI41" s="383"/>
      <c r="LJ41" s="383"/>
      <c r="LK41" s="383"/>
      <c r="LL41" s="383"/>
      <c r="LM41" s="383"/>
      <c r="LN41" s="383"/>
      <c r="LO41" s="383"/>
      <c r="LP41" s="383"/>
      <c r="LQ41" s="383"/>
      <c r="LR41" s="383"/>
      <c r="LS41" s="383"/>
      <c r="LT41" s="383"/>
      <c r="LU41" s="383"/>
      <c r="LV41" s="383"/>
      <c r="LW41" s="383"/>
      <c r="LX41" s="383"/>
      <c r="LY41" s="383"/>
      <c r="LZ41" s="383"/>
      <c r="MA41" s="383"/>
      <c r="MB41" s="383"/>
      <c r="MC41" s="383"/>
      <c r="MD41" s="383"/>
      <c r="ME41" s="383"/>
      <c r="MF41" s="383"/>
      <c r="MG41" s="383"/>
      <c r="MH41" s="383"/>
      <c r="MI41" s="383"/>
      <c r="MJ41" s="383"/>
      <c r="MK41" s="383"/>
      <c r="ML41" s="383"/>
      <c r="MM41" s="383"/>
      <c r="MN41" s="383"/>
      <c r="MO41" s="383"/>
      <c r="MP41" s="383"/>
      <c r="MQ41" s="383"/>
      <c r="MR41" s="383"/>
      <c r="MS41" s="383"/>
      <c r="MT41" s="383"/>
      <c r="MU41" s="383"/>
      <c r="MV41" s="383"/>
      <c r="MW41" s="383"/>
      <c r="MX41" s="383"/>
      <c r="MY41" s="383"/>
      <c r="MZ41" s="383"/>
      <c r="NA41" s="383"/>
      <c r="NB41" s="383"/>
      <c r="NC41" s="383"/>
      <c r="ND41" s="383"/>
      <c r="NE41" s="383"/>
      <c r="NF41" s="383"/>
      <c r="NG41" s="383"/>
      <c r="NH41" s="383"/>
      <c r="NI41" s="383"/>
      <c r="NJ41" s="383"/>
      <c r="NK41" s="383"/>
      <c r="NL41" s="383"/>
      <c r="NM41" s="383"/>
      <c r="NN41" s="383"/>
      <c r="NO41" s="383"/>
      <c r="NP41" s="383"/>
      <c r="NQ41" s="383"/>
      <c r="NR41" s="383"/>
      <c r="NS41" s="383"/>
      <c r="NT41" s="383"/>
      <c r="NU41" s="383"/>
      <c r="NV41" s="383"/>
      <c r="NW41" s="383"/>
      <c r="NX41" s="383"/>
      <c r="NY41" s="383"/>
      <c r="NZ41" s="383"/>
      <c r="OA41" s="383"/>
      <c r="OB41" s="383"/>
      <c r="OC41" s="383"/>
      <c r="OD41" s="383"/>
      <c r="OE41" s="383"/>
      <c r="OF41" s="383"/>
      <c r="OG41" s="383"/>
      <c r="OH41" s="383"/>
      <c r="OI41" s="383"/>
      <c r="OJ41" s="383"/>
      <c r="OK41" s="383"/>
      <c r="OL41" s="383"/>
      <c r="OM41" s="383"/>
      <c r="ON41" s="383"/>
      <c r="OO41" s="383"/>
      <c r="OP41" s="383"/>
      <c r="OQ41" s="383"/>
      <c r="OR41" s="383"/>
      <c r="OS41" s="383"/>
      <c r="OT41" s="383"/>
      <c r="OU41" s="383"/>
      <c r="OV41" s="383"/>
      <c r="OW41" s="383"/>
      <c r="OX41" s="383"/>
      <c r="OY41" s="383"/>
      <c r="OZ41" s="383"/>
      <c r="PA41" s="383"/>
      <c r="PB41" s="383"/>
      <c r="PC41" s="383"/>
      <c r="PD41" s="383"/>
      <c r="PE41" s="383"/>
      <c r="PF41" s="383"/>
      <c r="PG41" s="383"/>
      <c r="PH41" s="383"/>
      <c r="PI41" s="383"/>
      <c r="PJ41" s="383"/>
      <c r="PK41" s="383"/>
      <c r="PL41" s="383"/>
      <c r="PM41" s="383"/>
      <c r="PN41" s="383"/>
      <c r="PO41" s="383"/>
      <c r="PP41" s="383"/>
      <c r="PQ41" s="383"/>
      <c r="PR41" s="383"/>
      <c r="PS41" s="383"/>
      <c r="PT41" s="383"/>
      <c r="PU41" s="383"/>
      <c r="PV41" s="383"/>
      <c r="PW41" s="383"/>
      <c r="PX41" s="383"/>
      <c r="PY41" s="383"/>
      <c r="PZ41" s="383"/>
      <c r="QA41" s="383"/>
      <c r="QB41" s="383"/>
      <c r="QC41" s="383"/>
      <c r="QD41" s="383"/>
      <c r="QE41" s="383"/>
      <c r="QF41" s="383"/>
      <c r="QG41" s="383"/>
      <c r="QH41" s="383"/>
      <c r="QI41" s="383"/>
      <c r="QJ41" s="383"/>
      <c r="QK41" s="383"/>
      <c r="QL41" s="383"/>
      <c r="QM41" s="383"/>
      <c r="QN41" s="383"/>
      <c r="QO41" s="383"/>
      <c r="QP41" s="383"/>
      <c r="QQ41" s="383"/>
      <c r="QR41" s="383"/>
      <c r="QS41" s="383"/>
      <c r="QT41" s="383"/>
      <c r="QU41" s="383"/>
      <c r="QV41" s="383"/>
      <c r="QW41" s="383"/>
      <c r="QX41" s="383"/>
      <c r="QY41" s="383"/>
      <c r="QZ41" s="383"/>
      <c r="RA41" s="383"/>
      <c r="RB41" s="383"/>
      <c r="RC41" s="383"/>
      <c r="RD41" s="383"/>
      <c r="RE41" s="383"/>
      <c r="RF41" s="383"/>
      <c r="RG41" s="383"/>
      <c r="RH41" s="383"/>
      <c r="RI41" s="383"/>
      <c r="RJ41" s="383"/>
      <c r="RK41" s="383"/>
      <c r="RL41" s="383"/>
      <c r="RM41" s="383"/>
      <c r="RN41" s="383"/>
      <c r="RO41" s="383"/>
      <c r="RP41" s="383"/>
      <c r="RQ41" s="383"/>
      <c r="RR41" s="383"/>
      <c r="RS41" s="383"/>
      <c r="RT41" s="383"/>
      <c r="RU41" s="383"/>
      <c r="RV41" s="383"/>
      <c r="RW41" s="383"/>
      <c r="RX41" s="383"/>
      <c r="RY41" s="383"/>
      <c r="RZ41" s="383"/>
      <c r="SA41" s="383"/>
      <c r="SB41" s="383"/>
      <c r="SC41" s="383"/>
      <c r="SD41" s="383"/>
      <c r="SE41" s="383"/>
      <c r="SF41" s="383"/>
      <c r="SG41" s="383"/>
      <c r="SH41" s="383"/>
      <c r="SI41" s="383"/>
      <c r="SJ41" s="383"/>
      <c r="SK41" s="383"/>
      <c r="SL41" s="383"/>
      <c r="SM41" s="383"/>
      <c r="SN41" s="383"/>
      <c r="SO41" s="383"/>
      <c r="SP41" s="383"/>
      <c r="SQ41" s="383"/>
      <c r="SR41" s="383"/>
      <c r="SS41" s="383"/>
      <c r="ST41" s="383"/>
      <c r="SU41" s="383"/>
      <c r="SV41" s="383"/>
      <c r="SW41" s="383"/>
      <c r="SX41" s="383"/>
      <c r="SY41" s="383"/>
      <c r="SZ41" s="383"/>
      <c r="TA41" s="383"/>
      <c r="TB41" s="383"/>
      <c r="TC41" s="383"/>
      <c r="TD41" s="383"/>
      <c r="TE41" s="383"/>
      <c r="TF41" s="383"/>
      <c r="TG41" s="383"/>
      <c r="TH41" s="383"/>
      <c r="TI41" s="383"/>
      <c r="TJ41" s="383"/>
      <c r="TK41" s="383"/>
      <c r="TL41" s="383"/>
      <c r="TM41" s="383"/>
      <c r="TN41" s="383"/>
      <c r="TO41" s="383"/>
      <c r="TP41" s="383"/>
      <c r="TQ41" s="383"/>
      <c r="TR41" s="383"/>
      <c r="TS41" s="383"/>
      <c r="TT41" s="383"/>
      <c r="TU41" s="383"/>
      <c r="TV41" s="383"/>
      <c r="TW41" s="383"/>
      <c r="TX41" s="383"/>
      <c r="TY41" s="383"/>
      <c r="TZ41" s="383"/>
      <c r="UA41" s="383"/>
      <c r="UB41" s="383"/>
      <c r="UC41" s="383"/>
      <c r="UD41" s="383"/>
      <c r="UE41" s="383"/>
      <c r="UF41" s="383"/>
      <c r="UG41" s="383"/>
      <c r="UH41" s="383"/>
      <c r="UI41" s="383"/>
      <c r="UJ41" s="383"/>
      <c r="UK41" s="383"/>
      <c r="UL41" s="383"/>
      <c r="UM41" s="383"/>
      <c r="UN41" s="383"/>
      <c r="UO41" s="383"/>
      <c r="UP41" s="383"/>
      <c r="UQ41" s="383"/>
      <c r="UR41" s="383"/>
      <c r="US41" s="383"/>
      <c r="UT41" s="383"/>
      <c r="UU41" s="383"/>
      <c r="UV41" s="383"/>
      <c r="UW41" s="383"/>
      <c r="UX41" s="383"/>
      <c r="UY41" s="383"/>
      <c r="UZ41" s="383"/>
      <c r="VA41" s="383"/>
      <c r="VB41" s="383"/>
      <c r="VC41" s="383"/>
      <c r="VD41" s="383"/>
      <c r="VE41" s="383"/>
      <c r="VF41" s="383"/>
      <c r="VG41" s="383"/>
      <c r="VH41" s="383"/>
      <c r="VI41" s="383"/>
      <c r="VJ41" s="383"/>
      <c r="VK41" s="383"/>
      <c r="VL41" s="383"/>
      <c r="VM41" s="383"/>
      <c r="VN41" s="383"/>
      <c r="VO41" s="383"/>
      <c r="VP41" s="383"/>
      <c r="VQ41" s="383"/>
      <c r="VR41" s="383"/>
      <c r="VS41" s="383"/>
      <c r="VT41" s="383"/>
      <c r="VU41" s="383"/>
      <c r="VV41" s="383"/>
      <c r="VW41" s="383"/>
      <c r="VX41" s="383"/>
      <c r="VY41" s="383"/>
      <c r="VZ41" s="383"/>
      <c r="WA41" s="383"/>
      <c r="WB41" s="383"/>
      <c r="WC41" s="383"/>
      <c r="WD41" s="383"/>
      <c r="WE41" s="383"/>
      <c r="WF41" s="383"/>
      <c r="WG41" s="383"/>
      <c r="WH41" s="383"/>
      <c r="WI41" s="383"/>
      <c r="WJ41" s="383"/>
      <c r="WK41" s="383"/>
      <c r="WL41" s="383"/>
      <c r="WM41" s="383"/>
      <c r="WN41" s="383"/>
      <c r="WO41" s="383"/>
      <c r="WP41" s="383"/>
      <c r="WQ41" s="383"/>
      <c r="WR41" s="383"/>
      <c r="WS41" s="383"/>
      <c r="WT41" s="383"/>
      <c r="WU41" s="383"/>
      <c r="WV41" s="383"/>
      <c r="WW41" s="383"/>
      <c r="WX41" s="383"/>
      <c r="WY41" s="383"/>
      <c r="WZ41" s="383"/>
      <c r="XA41" s="383"/>
      <c r="XB41" s="383"/>
      <c r="XC41" s="383"/>
      <c r="XD41" s="383"/>
      <c r="XE41" s="383"/>
      <c r="XF41" s="383"/>
      <c r="XG41" s="383"/>
      <c r="XH41" s="383"/>
      <c r="XI41" s="383"/>
      <c r="XJ41" s="383"/>
      <c r="XK41" s="383"/>
      <c r="XL41" s="383"/>
      <c r="XM41" s="383"/>
      <c r="XN41" s="383"/>
      <c r="XO41" s="383"/>
      <c r="XP41" s="383"/>
      <c r="XQ41" s="383"/>
      <c r="XR41" s="383"/>
      <c r="XS41" s="383"/>
      <c r="XT41" s="383"/>
      <c r="XU41" s="383"/>
      <c r="XV41" s="383"/>
      <c r="XW41" s="383"/>
      <c r="XX41" s="383"/>
      <c r="XY41" s="383"/>
      <c r="XZ41" s="383"/>
      <c r="YA41" s="383"/>
      <c r="YB41" s="383"/>
      <c r="YC41" s="383"/>
      <c r="YD41" s="383"/>
      <c r="YE41" s="383"/>
      <c r="YF41" s="383"/>
      <c r="YG41" s="383"/>
      <c r="YH41" s="383"/>
      <c r="YI41" s="383"/>
      <c r="YJ41" s="383"/>
      <c r="YK41" s="383"/>
      <c r="YL41" s="383"/>
      <c r="YM41" s="383"/>
      <c r="YN41" s="383"/>
      <c r="YO41" s="383"/>
      <c r="YP41" s="383"/>
      <c r="YQ41" s="383"/>
      <c r="YR41" s="383"/>
      <c r="YS41" s="383"/>
      <c r="YT41" s="383"/>
      <c r="YU41" s="383"/>
      <c r="YV41" s="383"/>
      <c r="YW41" s="383"/>
      <c r="YX41" s="383"/>
      <c r="YY41" s="383"/>
      <c r="YZ41" s="383"/>
      <c r="ZA41" s="383"/>
      <c r="ZB41" s="383"/>
      <c r="ZC41" s="383"/>
      <c r="ZD41" s="383"/>
      <c r="ZE41" s="383"/>
      <c r="ZF41" s="383"/>
      <c r="ZG41" s="383"/>
      <c r="ZH41" s="383"/>
      <c r="ZI41" s="383"/>
      <c r="ZJ41" s="383"/>
      <c r="ZK41" s="383"/>
      <c r="ZL41" s="383"/>
      <c r="ZM41" s="383"/>
      <c r="ZN41" s="383"/>
      <c r="ZO41" s="383"/>
      <c r="ZP41" s="383"/>
      <c r="ZQ41" s="383"/>
      <c r="ZR41" s="383"/>
      <c r="ZS41" s="383"/>
      <c r="ZT41" s="383"/>
      <c r="ZU41" s="383"/>
      <c r="ZV41" s="383"/>
      <c r="ZW41" s="383"/>
      <c r="ZX41" s="383"/>
      <c r="ZY41" s="383"/>
      <c r="ZZ41" s="383"/>
      <c r="AAA41" s="383"/>
      <c r="AAB41" s="383"/>
      <c r="AAC41" s="383"/>
      <c r="AAD41" s="383"/>
      <c r="AAE41" s="383"/>
      <c r="AAF41" s="383"/>
      <c r="AAG41" s="383"/>
      <c r="AAH41" s="383"/>
      <c r="AAI41" s="383"/>
      <c r="AAJ41" s="383"/>
      <c r="AAK41" s="383"/>
      <c r="AAL41" s="383"/>
      <c r="AAM41" s="383"/>
      <c r="AAN41" s="383"/>
      <c r="AAO41" s="383"/>
      <c r="AAP41" s="383"/>
      <c r="AAQ41" s="383"/>
      <c r="AAR41" s="383"/>
      <c r="AAS41" s="383"/>
      <c r="AAT41" s="383"/>
      <c r="AAU41" s="383"/>
      <c r="AAV41" s="383"/>
      <c r="AAW41" s="383"/>
      <c r="AAX41" s="383"/>
      <c r="AAY41" s="383"/>
      <c r="AAZ41" s="383"/>
      <c r="ABA41" s="383"/>
      <c r="ABB41" s="383"/>
      <c r="ABC41" s="383"/>
      <c r="ABD41" s="383"/>
      <c r="ABE41" s="383"/>
      <c r="ABF41" s="383"/>
      <c r="ABG41" s="383"/>
      <c r="ABH41" s="383"/>
      <c r="ABI41" s="383"/>
      <c r="ABJ41" s="383"/>
      <c r="ABK41" s="383"/>
      <c r="ABL41" s="383"/>
      <c r="ABM41" s="383"/>
      <c r="ABN41" s="383"/>
      <c r="ABO41" s="383"/>
      <c r="ABP41" s="383"/>
      <c r="ABQ41" s="383"/>
      <c r="ABR41" s="383"/>
      <c r="ABS41" s="383"/>
      <c r="ABT41" s="383"/>
      <c r="ABU41" s="383"/>
      <c r="ABV41" s="383"/>
      <c r="ABW41" s="383"/>
      <c r="ABX41" s="383"/>
      <c r="ABY41" s="383"/>
      <c r="ABZ41" s="383"/>
      <c r="ACA41" s="383"/>
      <c r="ACB41" s="383"/>
      <c r="ACC41" s="383"/>
      <c r="ACD41" s="383"/>
      <c r="ACE41" s="383"/>
      <c r="ACF41" s="383"/>
      <c r="ACG41" s="383"/>
      <c r="ACH41" s="383"/>
      <c r="ACI41" s="383"/>
      <c r="ACJ41" s="383"/>
      <c r="ACK41" s="383"/>
      <c r="ACL41" s="383"/>
      <c r="ACM41" s="383"/>
      <c r="ACN41" s="383"/>
      <c r="ACO41" s="383"/>
      <c r="ACP41" s="383"/>
      <c r="ACQ41" s="383"/>
      <c r="ACR41" s="383"/>
      <c r="ACS41" s="383"/>
      <c r="ACT41" s="383"/>
      <c r="ACU41" s="383"/>
      <c r="ACV41" s="383"/>
      <c r="ACW41" s="383"/>
      <c r="ACX41" s="383"/>
      <c r="ACY41" s="383"/>
      <c r="ACZ41" s="383"/>
      <c r="ADA41" s="383"/>
      <c r="ADB41" s="383"/>
      <c r="ADC41" s="383"/>
      <c r="ADD41" s="383"/>
      <c r="ADE41" s="383"/>
      <c r="ADF41" s="383"/>
      <c r="ADG41" s="383"/>
      <c r="ADH41" s="383"/>
      <c r="ADI41" s="383"/>
      <c r="ADJ41" s="383"/>
      <c r="ADK41" s="383"/>
      <c r="ADL41" s="383"/>
      <c r="ADM41" s="383"/>
      <c r="ADN41" s="383"/>
      <c r="ADO41" s="383"/>
      <c r="ADP41" s="383"/>
      <c r="ADQ41" s="383"/>
      <c r="ADR41" s="383"/>
      <c r="ADS41" s="383"/>
      <c r="ADT41" s="383"/>
      <c r="ADU41" s="383"/>
      <c r="ADV41" s="383"/>
      <c r="ADW41" s="383"/>
      <c r="ADX41" s="383"/>
      <c r="ADY41" s="383"/>
      <c r="ADZ41" s="383"/>
      <c r="AEA41" s="383"/>
      <c r="AEB41" s="383"/>
      <c r="AEC41" s="383"/>
      <c r="AED41" s="383"/>
      <c r="AEE41" s="383"/>
      <c r="AEF41" s="383"/>
      <c r="AEG41" s="383"/>
      <c r="AEH41" s="383"/>
      <c r="AEI41" s="383"/>
      <c r="AEJ41" s="383"/>
      <c r="AEK41" s="383"/>
      <c r="AEL41" s="383"/>
      <c r="AEM41" s="383"/>
      <c r="AEN41" s="383"/>
      <c r="AEO41" s="383"/>
      <c r="AEP41" s="383"/>
      <c r="AEQ41" s="383"/>
      <c r="AER41" s="383"/>
      <c r="AES41" s="383"/>
      <c r="AET41" s="383"/>
      <c r="AEU41" s="383"/>
      <c r="AEV41" s="383"/>
      <c r="AEW41" s="383"/>
      <c r="AEX41" s="383"/>
      <c r="AEY41" s="383"/>
      <c r="AEZ41" s="383"/>
      <c r="AFA41" s="383"/>
      <c r="AFB41" s="383"/>
      <c r="AFC41" s="383"/>
      <c r="AFD41" s="383"/>
      <c r="AFE41" s="383"/>
      <c r="AFF41" s="383"/>
      <c r="AFG41" s="383"/>
      <c r="AFH41" s="383"/>
      <c r="AFI41" s="383"/>
      <c r="AFJ41" s="383"/>
      <c r="AFK41" s="383"/>
      <c r="AFL41" s="383"/>
      <c r="AFM41" s="383"/>
      <c r="AFN41" s="383"/>
      <c r="AFO41" s="383"/>
      <c r="AFP41" s="383"/>
      <c r="AFQ41" s="383"/>
      <c r="AFR41" s="383"/>
      <c r="AFS41" s="383"/>
      <c r="AFT41" s="383"/>
      <c r="AFU41" s="383"/>
      <c r="AFV41" s="383"/>
      <c r="AFW41" s="383"/>
      <c r="AFX41" s="383"/>
      <c r="AFY41" s="383"/>
      <c r="AFZ41" s="383"/>
      <c r="AGA41" s="383"/>
      <c r="AGB41" s="383"/>
      <c r="AGC41" s="383"/>
      <c r="AGD41" s="383"/>
      <c r="AGE41" s="383"/>
      <c r="AGF41" s="383"/>
      <c r="AGG41" s="383"/>
      <c r="AGH41" s="383"/>
      <c r="AGI41" s="383"/>
      <c r="AGJ41" s="383"/>
      <c r="AGK41" s="383"/>
      <c r="AGL41" s="383"/>
      <c r="AGM41" s="383"/>
      <c r="AGN41" s="383"/>
      <c r="AGO41" s="383"/>
      <c r="AGP41" s="383"/>
      <c r="AGQ41" s="383"/>
      <c r="AGR41" s="383"/>
      <c r="AGS41" s="383"/>
      <c r="AGT41" s="383"/>
      <c r="AGU41" s="383"/>
      <c r="AGV41" s="383"/>
      <c r="AGW41" s="383"/>
      <c r="AGX41" s="383"/>
      <c r="AGY41" s="383"/>
      <c r="AGZ41" s="383"/>
      <c r="AHA41" s="383"/>
      <c r="AHB41" s="383"/>
      <c r="AHC41" s="383"/>
      <c r="AHD41" s="383"/>
      <c r="AHE41" s="383"/>
      <c r="AHF41" s="383"/>
      <c r="AHG41" s="383"/>
      <c r="AHH41" s="383"/>
      <c r="AHI41" s="383"/>
      <c r="AHJ41" s="383"/>
      <c r="AHK41" s="383"/>
      <c r="AHL41" s="383"/>
      <c r="AHM41" s="383"/>
      <c r="AHN41" s="383"/>
      <c r="AHO41" s="383"/>
      <c r="AHP41" s="383"/>
      <c r="AHQ41" s="383"/>
      <c r="AHR41" s="383"/>
      <c r="AHS41" s="383"/>
      <c r="AHT41" s="383"/>
      <c r="AHU41" s="383"/>
      <c r="AHV41" s="383"/>
      <c r="AHW41" s="383"/>
      <c r="AHX41" s="383"/>
      <c r="AHY41" s="383"/>
      <c r="AHZ41" s="383"/>
      <c r="AIA41" s="383"/>
      <c r="AIB41" s="383"/>
      <c r="AIC41" s="383"/>
      <c r="AID41" s="383"/>
      <c r="AIE41" s="383"/>
      <c r="AIF41" s="383"/>
      <c r="AIG41" s="383"/>
      <c r="AIH41" s="383"/>
      <c r="AII41" s="383"/>
      <c r="AIJ41" s="383"/>
      <c r="AIK41" s="383"/>
      <c r="AIL41" s="383"/>
      <c r="AIM41" s="383"/>
      <c r="AIN41" s="383"/>
      <c r="AIO41" s="383"/>
      <c r="AIP41" s="383"/>
      <c r="AIQ41" s="383"/>
      <c r="AIR41" s="383"/>
      <c r="AIS41" s="383"/>
      <c r="AIT41" s="383"/>
      <c r="AIU41" s="383"/>
      <c r="AIV41" s="383"/>
      <c r="AIW41" s="383"/>
      <c r="AIX41" s="383"/>
      <c r="AIY41" s="383"/>
      <c r="AIZ41" s="383"/>
      <c r="AJA41" s="383"/>
      <c r="AJB41" s="383"/>
      <c r="AJC41" s="383"/>
      <c r="AJD41" s="383"/>
      <c r="AJE41" s="383"/>
      <c r="AJF41" s="383"/>
      <c r="AJG41" s="383"/>
      <c r="AJH41" s="383"/>
      <c r="AJI41" s="383"/>
      <c r="AJJ41" s="383"/>
      <c r="AJK41" s="383"/>
      <c r="AJL41" s="383"/>
      <c r="AJM41" s="383"/>
      <c r="AJN41" s="383"/>
      <c r="AJO41" s="383"/>
      <c r="AJP41" s="383"/>
      <c r="AJQ41" s="383"/>
      <c r="AJR41" s="383"/>
      <c r="AJS41" s="383"/>
      <c r="AJT41" s="383"/>
      <c r="AJU41" s="383"/>
      <c r="AJV41" s="383"/>
      <c r="AJW41" s="383"/>
      <c r="AJX41" s="383"/>
      <c r="AJY41" s="383"/>
      <c r="AJZ41" s="383"/>
      <c r="AKA41" s="383"/>
      <c r="AKB41" s="383"/>
      <c r="AKC41" s="383"/>
      <c r="AKD41" s="383"/>
      <c r="AKE41" s="383"/>
      <c r="AKF41" s="383"/>
      <c r="AKG41" s="383"/>
      <c r="AKH41" s="383"/>
      <c r="AKI41" s="383"/>
      <c r="AKJ41" s="383"/>
      <c r="AKK41" s="383"/>
      <c r="AKL41" s="383"/>
      <c r="AKM41" s="383"/>
      <c r="AKN41" s="383"/>
      <c r="AKO41" s="383"/>
      <c r="AKP41" s="383"/>
      <c r="AKQ41" s="383"/>
      <c r="AKR41" s="383"/>
      <c r="AKS41" s="383"/>
      <c r="AKT41" s="383"/>
      <c r="AKU41" s="383"/>
      <c r="AKV41" s="383"/>
      <c r="AKW41" s="383"/>
      <c r="AKX41" s="383"/>
      <c r="AKY41" s="383"/>
      <c r="AKZ41" s="383"/>
      <c r="ALA41" s="383"/>
      <c r="ALB41" s="383"/>
      <c r="ALC41" s="383"/>
      <c r="ALD41" s="383"/>
      <c r="ALE41" s="383"/>
      <c r="ALF41" s="383"/>
      <c r="ALG41" s="383"/>
      <c r="ALH41" s="383"/>
      <c r="ALI41" s="383"/>
      <c r="ALJ41" s="383"/>
      <c r="ALK41" s="383"/>
      <c r="ALL41" s="383"/>
      <c r="ALM41" s="383"/>
      <c r="ALN41" s="383"/>
      <c r="ALO41" s="383"/>
      <c r="ALP41" s="383"/>
      <c r="ALQ41" s="383"/>
      <c r="ALR41" s="383"/>
      <c r="ALS41" s="383"/>
      <c r="ALT41" s="383"/>
      <c r="ALU41" s="383"/>
      <c r="ALV41" s="383"/>
      <c r="ALW41" s="383"/>
      <c r="ALX41" s="383"/>
      <c r="ALY41" s="383"/>
      <c r="ALZ41" s="383"/>
      <c r="AMA41" s="383"/>
      <c r="AMB41" s="383"/>
      <c r="AMC41" s="383"/>
      <c r="AMD41" s="383"/>
      <c r="AME41" s="383"/>
      <c r="AMF41" s="383"/>
      <c r="AMG41" s="383"/>
      <c r="AMH41" s="383"/>
      <c r="AMI41" s="383"/>
      <c r="AMJ41" s="383"/>
      <c r="AMK41" s="383"/>
      <c r="AML41" s="383"/>
      <c r="AMM41" s="383"/>
      <c r="AMN41" s="383"/>
      <c r="AMO41" s="383"/>
      <c r="AMP41" s="383"/>
      <c r="AMQ41" s="383"/>
      <c r="AMR41" s="383"/>
      <c r="AMS41" s="383"/>
      <c r="AMT41" s="383"/>
      <c r="AMU41" s="383"/>
      <c r="AMV41" s="383"/>
      <c r="AMW41" s="383"/>
      <c r="AMX41" s="383"/>
      <c r="AMY41" s="383"/>
      <c r="AMZ41" s="383"/>
      <c r="ANA41" s="383"/>
      <c r="ANB41" s="383"/>
      <c r="ANC41" s="383"/>
      <c r="AND41" s="383"/>
      <c r="ANE41" s="383"/>
      <c r="ANF41" s="383"/>
      <c r="ANG41" s="383"/>
      <c r="ANH41" s="383"/>
      <c r="ANI41" s="383"/>
      <c r="ANJ41" s="383"/>
      <c r="ANK41" s="383"/>
      <c r="ANL41" s="383"/>
      <c r="ANM41" s="383"/>
      <c r="ANN41" s="383"/>
      <c r="ANO41" s="383"/>
      <c r="ANP41" s="383"/>
      <c r="ANQ41" s="383"/>
      <c r="ANR41" s="383"/>
      <c r="ANS41" s="383"/>
      <c r="ANT41" s="383"/>
      <c r="ANU41" s="383"/>
      <c r="ANV41" s="383"/>
      <c r="ANW41" s="383"/>
      <c r="ANX41" s="383"/>
      <c r="ANY41" s="383"/>
      <c r="ANZ41" s="383"/>
      <c r="AOA41" s="383"/>
      <c r="AOB41" s="383"/>
      <c r="AOC41" s="383"/>
      <c r="AOD41" s="383"/>
      <c r="AOE41" s="383"/>
      <c r="AOF41" s="383"/>
      <c r="AOG41" s="383"/>
      <c r="AOH41" s="383"/>
      <c r="AOI41" s="383"/>
      <c r="AOJ41" s="383"/>
      <c r="AOK41" s="383"/>
      <c r="AOL41" s="383"/>
      <c r="AOM41" s="383"/>
      <c r="AON41" s="383"/>
      <c r="AOO41" s="383"/>
      <c r="AOP41" s="383"/>
      <c r="AOQ41" s="383"/>
      <c r="AOR41" s="383"/>
      <c r="AOS41" s="383"/>
      <c r="AOT41" s="383"/>
      <c r="AOU41" s="383"/>
      <c r="AOV41" s="383"/>
      <c r="AOW41" s="383"/>
      <c r="AOX41" s="383"/>
      <c r="AOY41" s="383"/>
      <c r="AOZ41" s="383"/>
      <c r="APA41" s="383"/>
      <c r="APB41" s="383"/>
      <c r="APC41" s="383"/>
      <c r="APD41" s="383"/>
      <c r="APE41" s="383"/>
      <c r="APF41" s="383"/>
      <c r="APG41" s="383"/>
      <c r="APH41" s="383"/>
      <c r="API41" s="383"/>
      <c r="APJ41" s="383"/>
      <c r="APK41" s="383"/>
      <c r="APL41" s="383"/>
      <c r="APM41" s="383"/>
      <c r="APN41" s="383"/>
      <c r="APO41" s="383"/>
      <c r="APP41" s="383"/>
      <c r="APQ41" s="383"/>
      <c r="APR41" s="383"/>
      <c r="APS41" s="383"/>
      <c r="APT41" s="383"/>
      <c r="APU41" s="383"/>
      <c r="APV41" s="383"/>
      <c r="APW41" s="383"/>
      <c r="APX41" s="383"/>
      <c r="APY41" s="383"/>
      <c r="APZ41" s="383"/>
      <c r="AQA41" s="383"/>
      <c r="AQB41" s="383"/>
      <c r="AQC41" s="383"/>
      <c r="AQD41" s="383"/>
      <c r="AQE41" s="383"/>
      <c r="AQF41" s="383"/>
      <c r="AQG41" s="383"/>
      <c r="AQH41" s="383"/>
      <c r="AQI41" s="383"/>
      <c r="AQJ41" s="383"/>
      <c r="AQK41" s="383"/>
      <c r="AQL41" s="383"/>
      <c r="AQM41" s="383"/>
      <c r="AQN41" s="383"/>
      <c r="AQO41" s="383"/>
      <c r="AQP41" s="383"/>
      <c r="AQQ41" s="383"/>
      <c r="AQR41" s="383"/>
      <c r="AQS41" s="383"/>
      <c r="AQT41" s="383"/>
      <c r="AQU41" s="383"/>
      <c r="AQV41" s="383"/>
      <c r="AQW41" s="383"/>
      <c r="AQX41" s="383"/>
      <c r="AQY41" s="383"/>
      <c r="AQZ41" s="383"/>
      <c r="ARA41" s="383"/>
      <c r="ARB41" s="383"/>
      <c r="ARC41" s="383"/>
      <c r="ARD41" s="383"/>
      <c r="ARE41" s="383"/>
      <c r="ARF41" s="383"/>
      <c r="ARG41" s="383"/>
      <c r="ARH41" s="383"/>
      <c r="ARI41" s="383"/>
      <c r="ARJ41" s="383"/>
      <c r="ARK41" s="383"/>
      <c r="ARL41" s="383"/>
      <c r="ARM41" s="383"/>
      <c r="ARN41" s="383"/>
      <c r="ARO41" s="383"/>
      <c r="ARP41" s="383"/>
      <c r="ARQ41" s="383"/>
      <c r="ARR41" s="383"/>
      <c r="ARS41" s="383"/>
      <c r="ART41" s="383"/>
      <c r="ARU41" s="383"/>
      <c r="ARV41" s="383"/>
      <c r="ARW41" s="383"/>
      <c r="ARX41" s="383"/>
      <c r="ARY41" s="383"/>
      <c r="ARZ41" s="383"/>
      <c r="ASA41" s="383"/>
      <c r="ASB41" s="383"/>
      <c r="ASC41" s="383"/>
      <c r="ASD41" s="383"/>
      <c r="ASE41" s="383"/>
      <c r="ASF41" s="383"/>
      <c r="ASG41" s="383"/>
      <c r="ASH41" s="383"/>
      <c r="ASI41" s="383"/>
      <c r="ASJ41" s="383"/>
      <c r="ASK41" s="383"/>
      <c r="ASL41" s="383"/>
      <c r="ASM41" s="383"/>
      <c r="ASN41" s="383"/>
      <c r="ASO41" s="383"/>
      <c r="ASP41" s="383"/>
      <c r="ASQ41" s="383"/>
      <c r="ASR41" s="383"/>
      <c r="ASS41" s="383"/>
      <c r="AST41" s="383"/>
      <c r="ASU41" s="383"/>
      <c r="ASV41" s="383"/>
      <c r="ASW41" s="383"/>
      <c r="ASX41" s="383"/>
      <c r="ASY41" s="383"/>
      <c r="ASZ41" s="383"/>
      <c r="ATA41" s="383"/>
      <c r="ATB41" s="383"/>
      <c r="ATC41" s="383"/>
      <c r="ATD41" s="383"/>
      <c r="ATE41" s="383"/>
      <c r="ATF41" s="383"/>
      <c r="ATG41" s="383"/>
      <c r="ATH41" s="383"/>
      <c r="ATI41" s="383"/>
      <c r="ATJ41" s="383"/>
      <c r="ATK41" s="383"/>
      <c r="ATL41" s="383"/>
      <c r="ATM41" s="383"/>
      <c r="ATN41" s="383"/>
      <c r="ATO41" s="383"/>
      <c r="ATP41" s="383"/>
      <c r="ATQ41" s="383"/>
      <c r="ATR41" s="383"/>
      <c r="ATS41" s="383"/>
      <c r="ATT41" s="383"/>
      <c r="ATU41" s="383"/>
      <c r="ATV41" s="383"/>
      <c r="ATW41" s="383"/>
      <c r="ATX41" s="383"/>
      <c r="ATY41" s="383"/>
      <c r="ATZ41" s="383"/>
      <c r="AUA41" s="383"/>
      <c r="AUB41" s="383"/>
      <c r="AUC41" s="383"/>
      <c r="AUD41" s="383"/>
      <c r="AUE41" s="383"/>
      <c r="AUF41" s="383"/>
      <c r="AUG41" s="383"/>
      <c r="AUH41" s="383"/>
      <c r="AUI41" s="383"/>
      <c r="AUJ41" s="383"/>
      <c r="AUK41" s="383"/>
      <c r="AUL41" s="383"/>
      <c r="AUM41" s="383"/>
      <c r="AUN41" s="383"/>
      <c r="AUO41" s="383"/>
      <c r="AUP41" s="383"/>
      <c r="AUQ41" s="383"/>
      <c r="AUR41" s="383"/>
      <c r="AUS41" s="383"/>
      <c r="AUT41" s="383"/>
      <c r="AUU41" s="383"/>
      <c r="AUV41" s="383"/>
      <c r="AUW41" s="383"/>
      <c r="AUX41" s="383"/>
      <c r="AUY41" s="383"/>
      <c r="AUZ41" s="383"/>
      <c r="AVA41" s="383"/>
      <c r="AVB41" s="383"/>
      <c r="AVC41" s="383"/>
      <c r="AVD41" s="383"/>
      <c r="AVE41" s="383"/>
      <c r="AVF41" s="383"/>
      <c r="AVG41" s="383"/>
      <c r="AVH41" s="383"/>
      <c r="AVI41" s="383"/>
      <c r="AVJ41" s="383"/>
      <c r="AVK41" s="383"/>
      <c r="AVL41" s="383"/>
      <c r="AVM41" s="383"/>
      <c r="AVN41" s="383"/>
      <c r="AVO41" s="383"/>
      <c r="AVP41" s="383"/>
      <c r="AVQ41" s="383"/>
      <c r="AVR41" s="383"/>
      <c r="AVS41" s="383"/>
      <c r="AVT41" s="383"/>
      <c r="AVU41" s="383"/>
      <c r="AVV41" s="383"/>
      <c r="AVW41" s="383"/>
      <c r="AVX41" s="383"/>
      <c r="AVY41" s="383"/>
      <c r="AVZ41" s="383"/>
      <c r="AWA41" s="383"/>
      <c r="AWB41" s="383"/>
      <c r="AWC41" s="383"/>
      <c r="AWD41" s="383"/>
      <c r="AWE41" s="383"/>
      <c r="AWF41" s="383"/>
      <c r="AWG41" s="383"/>
      <c r="AWH41" s="383"/>
      <c r="AWI41" s="383"/>
      <c r="AWJ41" s="383"/>
      <c r="AWK41" s="383"/>
      <c r="AWL41" s="383"/>
      <c r="AWM41" s="383"/>
      <c r="AWN41" s="383"/>
      <c r="AWO41" s="383"/>
      <c r="AWP41" s="383"/>
      <c r="AWQ41" s="383"/>
      <c r="AWR41" s="383"/>
      <c r="AWS41" s="383"/>
      <c r="AWT41" s="383"/>
      <c r="AWU41" s="383"/>
      <c r="AWV41" s="383"/>
      <c r="AWW41" s="383"/>
      <c r="AWX41" s="383"/>
      <c r="AWY41" s="383"/>
      <c r="AWZ41" s="383"/>
      <c r="AXA41" s="383"/>
      <c r="AXB41" s="383"/>
      <c r="AXC41" s="383"/>
      <c r="AXD41" s="383"/>
      <c r="AXE41" s="383"/>
      <c r="AXF41" s="383"/>
      <c r="AXG41" s="383"/>
      <c r="AXH41" s="383"/>
      <c r="AXI41" s="383"/>
      <c r="AXJ41" s="383"/>
      <c r="AXK41" s="383"/>
      <c r="AXL41" s="383"/>
      <c r="AXM41" s="383"/>
      <c r="AXN41" s="383"/>
      <c r="AXO41" s="383"/>
      <c r="AXP41" s="383"/>
      <c r="AXQ41" s="383"/>
      <c r="AXR41" s="383"/>
      <c r="AXS41" s="383"/>
      <c r="AXT41" s="383"/>
      <c r="AXU41" s="383"/>
      <c r="AXV41" s="383"/>
      <c r="AXW41" s="383"/>
      <c r="AXX41" s="383"/>
      <c r="AXY41" s="383"/>
      <c r="AXZ41" s="383"/>
      <c r="AYA41" s="383"/>
      <c r="AYB41" s="383"/>
      <c r="AYC41" s="383"/>
      <c r="AYD41" s="383"/>
      <c r="AYE41" s="383"/>
      <c r="AYF41" s="383"/>
      <c r="AYG41" s="383"/>
      <c r="AYH41" s="383"/>
      <c r="AYI41" s="383"/>
      <c r="AYJ41" s="383"/>
      <c r="AYK41" s="383"/>
      <c r="AYL41" s="383"/>
      <c r="AYM41" s="383"/>
      <c r="AYN41" s="383"/>
      <c r="AYO41" s="383"/>
      <c r="AYP41" s="383"/>
      <c r="AYQ41" s="383"/>
      <c r="AYR41" s="383"/>
      <c r="AYS41" s="383"/>
      <c r="AYT41" s="383"/>
      <c r="AYU41" s="383"/>
      <c r="AYV41" s="383"/>
      <c r="AYW41" s="383"/>
      <c r="AYX41" s="383"/>
      <c r="AYY41" s="383"/>
      <c r="AYZ41" s="383"/>
      <c r="AZA41" s="383"/>
      <c r="AZB41" s="383"/>
      <c r="AZC41" s="383"/>
      <c r="AZD41" s="383"/>
      <c r="AZE41" s="383"/>
      <c r="AZF41" s="383"/>
      <c r="AZG41" s="383"/>
      <c r="AZH41" s="383"/>
      <c r="AZI41" s="383"/>
      <c r="AZJ41" s="383"/>
      <c r="AZK41" s="383"/>
      <c r="AZL41" s="383"/>
      <c r="AZM41" s="383"/>
      <c r="AZN41" s="383"/>
      <c r="AZO41" s="383"/>
      <c r="AZP41" s="383"/>
      <c r="AZQ41" s="383"/>
      <c r="AZR41" s="383"/>
      <c r="AZS41" s="383"/>
      <c r="AZT41" s="383"/>
      <c r="AZU41" s="383"/>
      <c r="AZV41" s="383"/>
      <c r="AZW41" s="383"/>
      <c r="AZX41" s="383"/>
      <c r="AZY41" s="383"/>
      <c r="AZZ41" s="383"/>
      <c r="BAA41" s="383"/>
      <c r="BAB41" s="383"/>
      <c r="BAC41" s="383"/>
      <c r="BAD41" s="383"/>
      <c r="BAE41" s="383"/>
      <c r="BAF41" s="383"/>
      <c r="BAG41" s="383"/>
      <c r="BAH41" s="383"/>
      <c r="BAI41" s="383"/>
      <c r="BAJ41" s="383"/>
      <c r="BAK41" s="383"/>
      <c r="BAL41" s="383"/>
      <c r="BAM41" s="383"/>
      <c r="BAN41" s="383"/>
      <c r="BAO41" s="383"/>
      <c r="BAP41" s="383"/>
      <c r="BAQ41" s="383"/>
      <c r="BAR41" s="383"/>
      <c r="BAS41" s="383"/>
      <c r="BAT41" s="383"/>
      <c r="BAU41" s="383"/>
      <c r="BAV41" s="383"/>
      <c r="BAW41" s="383"/>
      <c r="BAX41" s="383"/>
      <c r="BAY41" s="383"/>
      <c r="BAZ41" s="383"/>
      <c r="BBA41" s="383"/>
      <c r="BBB41" s="383"/>
      <c r="BBC41" s="383"/>
      <c r="BBD41" s="383"/>
      <c r="BBE41" s="383"/>
      <c r="BBF41" s="383"/>
      <c r="BBG41" s="383"/>
      <c r="BBH41" s="383"/>
      <c r="BBI41" s="383"/>
      <c r="BBJ41" s="383"/>
      <c r="BBK41" s="383"/>
      <c r="BBL41" s="383"/>
      <c r="BBM41" s="383"/>
      <c r="BBN41" s="383"/>
      <c r="BBO41" s="383"/>
      <c r="BBP41" s="383"/>
      <c r="BBQ41" s="383"/>
      <c r="BBR41" s="383"/>
      <c r="BBS41" s="383"/>
      <c r="BBT41" s="383"/>
      <c r="BBU41" s="383"/>
      <c r="BBV41" s="383"/>
      <c r="BBW41" s="383"/>
      <c r="BBX41" s="383"/>
      <c r="BBY41" s="383"/>
      <c r="BBZ41" s="383"/>
      <c r="BCA41" s="383"/>
      <c r="BCB41" s="383"/>
      <c r="BCC41" s="383"/>
      <c r="BCD41" s="383"/>
      <c r="BCE41" s="383"/>
      <c r="BCF41" s="383"/>
      <c r="BCG41" s="383"/>
      <c r="BCH41" s="383"/>
      <c r="BCI41" s="383"/>
      <c r="BCJ41" s="383"/>
      <c r="BCK41" s="383"/>
      <c r="BCL41" s="383"/>
      <c r="BCM41" s="383"/>
      <c r="BCN41" s="383"/>
      <c r="BCO41" s="383"/>
      <c r="BCP41" s="383"/>
      <c r="BCQ41" s="383"/>
      <c r="BCR41" s="383"/>
      <c r="BCS41" s="383"/>
      <c r="BCT41" s="383"/>
      <c r="BCU41" s="383"/>
      <c r="BCV41" s="383"/>
      <c r="BCW41" s="383"/>
      <c r="BCX41" s="383"/>
      <c r="BCY41" s="383"/>
      <c r="BCZ41" s="383"/>
      <c r="BDA41" s="383"/>
      <c r="BDB41" s="383"/>
      <c r="BDC41" s="383"/>
      <c r="BDD41" s="383"/>
      <c r="BDE41" s="383"/>
      <c r="BDF41" s="383"/>
      <c r="BDG41" s="383"/>
      <c r="BDH41" s="383"/>
      <c r="BDI41" s="383"/>
      <c r="BDJ41" s="383"/>
      <c r="BDK41" s="383"/>
      <c r="BDL41" s="383"/>
      <c r="BDM41" s="383"/>
      <c r="BDN41" s="383"/>
      <c r="BDO41" s="383"/>
      <c r="BDP41" s="383"/>
      <c r="BDQ41" s="383"/>
      <c r="BDR41" s="383"/>
      <c r="BDS41" s="383"/>
      <c r="BDT41" s="383"/>
      <c r="BDU41" s="383"/>
      <c r="BDV41" s="383"/>
      <c r="BDW41" s="383"/>
      <c r="BDX41" s="383"/>
      <c r="BDY41" s="383"/>
      <c r="BDZ41" s="383"/>
      <c r="BEA41" s="383"/>
      <c r="BEB41" s="383"/>
      <c r="BEC41" s="383"/>
      <c r="BED41" s="383"/>
      <c r="BEE41" s="383"/>
      <c r="BEF41" s="383"/>
      <c r="BEG41" s="383"/>
      <c r="BEH41" s="383"/>
      <c r="BEI41" s="383"/>
      <c r="BEJ41" s="383"/>
      <c r="BEK41" s="383"/>
      <c r="BEL41" s="383"/>
      <c r="BEM41" s="383"/>
      <c r="BEN41" s="383"/>
      <c r="BEO41" s="383"/>
      <c r="BEP41" s="383"/>
      <c r="BEQ41" s="383"/>
      <c r="BER41" s="383"/>
      <c r="BES41" s="383"/>
      <c r="BET41" s="383"/>
      <c r="BEU41" s="383"/>
      <c r="BEV41" s="383"/>
      <c r="BEW41" s="383"/>
      <c r="BEX41" s="383"/>
      <c r="BEY41" s="383"/>
      <c r="BEZ41" s="383"/>
      <c r="BFA41" s="383"/>
      <c r="BFB41" s="383"/>
      <c r="BFC41" s="383"/>
      <c r="BFD41" s="383"/>
      <c r="BFE41" s="383"/>
      <c r="BFF41" s="383"/>
      <c r="BFG41" s="383"/>
      <c r="BFH41" s="383"/>
      <c r="BFI41" s="383"/>
      <c r="BFJ41" s="383"/>
      <c r="BFK41" s="383"/>
      <c r="BFL41" s="383"/>
      <c r="BFM41" s="383"/>
      <c r="BFN41" s="383"/>
      <c r="BFO41" s="383"/>
      <c r="BFP41" s="383"/>
      <c r="BFQ41" s="383"/>
      <c r="BFR41" s="383"/>
      <c r="BFS41" s="383"/>
      <c r="BFT41" s="383"/>
      <c r="BFU41" s="383"/>
      <c r="BFV41" s="383"/>
      <c r="BFW41" s="383"/>
      <c r="BFX41" s="383"/>
      <c r="BFY41" s="383"/>
      <c r="BFZ41" s="383"/>
      <c r="BGA41" s="383"/>
      <c r="BGB41" s="383"/>
      <c r="BGC41" s="383"/>
      <c r="BGD41" s="383"/>
      <c r="BGE41" s="383"/>
      <c r="BGF41" s="383"/>
      <c r="BGG41" s="383"/>
      <c r="BGH41" s="383"/>
      <c r="BGI41" s="383"/>
      <c r="BGJ41" s="383"/>
      <c r="BGK41" s="383"/>
      <c r="BGL41" s="383"/>
      <c r="BGM41" s="383"/>
      <c r="BGN41" s="383"/>
      <c r="BGO41" s="383"/>
      <c r="BGP41" s="383"/>
      <c r="BGQ41" s="383"/>
      <c r="BGR41" s="383"/>
      <c r="BGS41" s="383"/>
      <c r="BGT41" s="383"/>
      <c r="BGU41" s="383"/>
      <c r="BGV41" s="383"/>
      <c r="BGW41" s="383"/>
      <c r="BGX41" s="383"/>
      <c r="BGY41" s="383"/>
      <c r="BGZ41" s="383"/>
      <c r="BHA41" s="383"/>
      <c r="BHB41" s="383"/>
      <c r="BHC41" s="383"/>
      <c r="BHD41" s="383"/>
      <c r="BHE41" s="383"/>
      <c r="BHF41" s="383"/>
      <c r="BHG41" s="383"/>
      <c r="BHH41" s="383"/>
      <c r="BHI41" s="383"/>
      <c r="BHJ41" s="383"/>
      <c r="BHK41" s="383"/>
      <c r="BHL41" s="383"/>
      <c r="BHM41" s="383"/>
      <c r="BHN41" s="383"/>
      <c r="BHO41" s="383"/>
      <c r="BHP41" s="383"/>
      <c r="BHQ41" s="383"/>
      <c r="BHR41" s="383"/>
      <c r="BHS41" s="383"/>
      <c r="BHT41" s="383"/>
      <c r="BHU41" s="383"/>
      <c r="BHV41" s="383"/>
      <c r="BHW41" s="383"/>
      <c r="BHX41" s="383"/>
      <c r="BHY41" s="383"/>
      <c r="BHZ41" s="383"/>
      <c r="BIA41" s="383"/>
      <c r="BIB41" s="383"/>
      <c r="BIC41" s="383"/>
      <c r="BID41" s="383"/>
      <c r="BIE41" s="383"/>
      <c r="BIF41" s="383"/>
      <c r="BIG41" s="383"/>
      <c r="BIH41" s="383"/>
      <c r="BII41" s="383"/>
      <c r="BIJ41" s="383"/>
      <c r="BIK41" s="383"/>
      <c r="BIL41" s="383"/>
      <c r="BIM41" s="383"/>
      <c r="BIN41" s="383"/>
      <c r="BIO41" s="383"/>
      <c r="BIP41" s="383"/>
      <c r="BIQ41" s="383"/>
      <c r="BIR41" s="383"/>
      <c r="BIS41" s="383"/>
      <c r="BIT41" s="383"/>
      <c r="BIU41" s="383"/>
      <c r="BIV41" s="383"/>
      <c r="BIW41" s="383"/>
      <c r="BIX41" s="383"/>
      <c r="BIY41" s="383"/>
      <c r="BIZ41" s="383"/>
      <c r="BJA41" s="383"/>
      <c r="BJB41" s="383"/>
      <c r="BJC41" s="383"/>
      <c r="BJD41" s="383"/>
      <c r="BJE41" s="383"/>
      <c r="BJF41" s="383"/>
      <c r="BJG41" s="383"/>
      <c r="BJH41" s="383"/>
      <c r="BJI41" s="383"/>
      <c r="BJJ41" s="383"/>
      <c r="BJK41" s="383"/>
      <c r="BJL41" s="383"/>
      <c r="BJM41" s="383"/>
      <c r="BJN41" s="383"/>
      <c r="BJO41" s="383"/>
      <c r="BJP41" s="383"/>
      <c r="BJQ41" s="383"/>
      <c r="BJR41" s="383"/>
      <c r="BJS41" s="383"/>
      <c r="BJT41" s="383"/>
      <c r="BJU41" s="383"/>
      <c r="BJV41" s="383"/>
      <c r="BJW41" s="383"/>
      <c r="BJX41" s="383"/>
      <c r="BJY41" s="383"/>
      <c r="BJZ41" s="383"/>
      <c r="BKA41" s="383"/>
      <c r="BKB41" s="383"/>
      <c r="BKC41" s="383"/>
      <c r="BKD41" s="383"/>
      <c r="BKE41" s="383"/>
      <c r="BKF41" s="383"/>
      <c r="BKG41" s="383"/>
      <c r="BKH41" s="383"/>
      <c r="BKI41" s="383"/>
      <c r="BKJ41" s="383"/>
      <c r="BKK41" s="383"/>
      <c r="BKL41" s="383"/>
      <c r="BKM41" s="383"/>
      <c r="BKN41" s="383"/>
      <c r="BKO41" s="383"/>
      <c r="BKP41" s="383"/>
      <c r="BKQ41" s="383"/>
      <c r="BKR41" s="383"/>
      <c r="BKS41" s="383"/>
      <c r="BKT41" s="383"/>
      <c r="BKU41" s="383"/>
      <c r="BKV41" s="383"/>
      <c r="BKW41" s="383"/>
      <c r="BKX41" s="383"/>
      <c r="BKY41" s="383"/>
      <c r="BKZ41" s="383"/>
      <c r="BLA41" s="383"/>
      <c r="BLB41" s="383"/>
      <c r="BLC41" s="383"/>
      <c r="BLD41" s="383"/>
      <c r="BLE41" s="383"/>
      <c r="BLF41" s="383"/>
      <c r="BLG41" s="383"/>
      <c r="BLH41" s="383"/>
      <c r="BLI41" s="383"/>
      <c r="BLJ41" s="383"/>
      <c r="BLK41" s="383"/>
      <c r="BLL41" s="383"/>
      <c r="BLM41" s="383"/>
      <c r="BLN41" s="383"/>
      <c r="BLO41" s="383"/>
      <c r="BLP41" s="383"/>
      <c r="BLQ41" s="383"/>
      <c r="BLR41" s="383"/>
      <c r="BLS41" s="383"/>
      <c r="BLT41" s="383"/>
      <c r="BLU41" s="383"/>
      <c r="BLV41" s="383"/>
      <c r="BLW41" s="383"/>
      <c r="BLX41" s="383"/>
      <c r="BLY41" s="383"/>
      <c r="BLZ41" s="383"/>
      <c r="BMA41" s="383"/>
      <c r="BMB41" s="383"/>
      <c r="BMC41" s="383"/>
      <c r="BMD41" s="383"/>
      <c r="BME41" s="383"/>
      <c r="BMF41" s="383"/>
      <c r="BMG41" s="383"/>
      <c r="BMH41" s="383"/>
      <c r="BMI41" s="383"/>
      <c r="BMJ41" s="383"/>
      <c r="BMK41" s="383"/>
      <c r="BML41" s="383"/>
      <c r="BMM41" s="383"/>
      <c r="BMN41" s="383"/>
      <c r="BMO41" s="383"/>
      <c r="BMP41" s="383"/>
      <c r="BMQ41" s="383"/>
      <c r="BMR41" s="383"/>
      <c r="BMS41" s="383"/>
      <c r="BMT41" s="383"/>
      <c r="BMU41" s="383"/>
      <c r="BMV41" s="383"/>
      <c r="BMW41" s="383"/>
      <c r="BMX41" s="383"/>
      <c r="BMY41" s="383"/>
      <c r="BMZ41" s="383"/>
      <c r="BNA41" s="383"/>
      <c r="BNB41" s="383"/>
      <c r="BNC41" s="383"/>
      <c r="BND41" s="383"/>
      <c r="BNE41" s="383"/>
      <c r="BNF41" s="383"/>
      <c r="BNG41" s="383"/>
      <c r="BNH41" s="383"/>
      <c r="BNI41" s="383"/>
      <c r="BNJ41" s="383"/>
      <c r="BNK41" s="383"/>
      <c r="BNL41" s="383"/>
      <c r="BNM41" s="383"/>
      <c r="BNN41" s="383"/>
      <c r="BNO41" s="383"/>
      <c r="BNP41" s="383"/>
      <c r="BNQ41" s="383"/>
      <c r="BNR41" s="383"/>
      <c r="BNS41" s="383"/>
      <c r="BNT41" s="383"/>
      <c r="BNU41" s="383"/>
      <c r="BNV41" s="383"/>
      <c r="BNW41" s="383"/>
      <c r="BNX41" s="383"/>
      <c r="BNY41" s="383"/>
      <c r="BNZ41" s="383"/>
      <c r="BOA41" s="383"/>
      <c r="BOB41" s="383"/>
      <c r="BOC41" s="383"/>
      <c r="BOD41" s="383"/>
      <c r="BOE41" s="383"/>
      <c r="BOF41" s="383"/>
      <c r="BOG41" s="383"/>
      <c r="BOH41" s="383"/>
      <c r="BOI41" s="383"/>
      <c r="BOJ41" s="383"/>
      <c r="BOK41" s="383"/>
      <c r="BOL41" s="383"/>
      <c r="BOM41" s="383"/>
      <c r="BON41" s="383"/>
      <c r="BOO41" s="383"/>
      <c r="BOP41" s="383"/>
      <c r="BOQ41" s="383"/>
      <c r="BOR41" s="383"/>
      <c r="BOS41" s="383"/>
      <c r="BOT41" s="383"/>
      <c r="BOU41" s="383"/>
      <c r="BOV41" s="383"/>
      <c r="BOW41" s="383"/>
      <c r="BOX41" s="383"/>
      <c r="BOY41" s="383"/>
      <c r="BOZ41" s="383"/>
      <c r="BPA41" s="383"/>
      <c r="BPB41" s="383"/>
      <c r="BPC41" s="383"/>
      <c r="BPD41" s="383"/>
      <c r="BPE41" s="383"/>
      <c r="BPF41" s="383"/>
      <c r="BPG41" s="383"/>
      <c r="BPH41" s="383"/>
      <c r="BPI41" s="383"/>
      <c r="BPJ41" s="383"/>
      <c r="BPK41" s="383"/>
      <c r="BPL41" s="383"/>
      <c r="BPM41" s="383"/>
      <c r="BPN41" s="383"/>
      <c r="BPO41" s="383"/>
      <c r="BPP41" s="383"/>
      <c r="BPQ41" s="383"/>
      <c r="BPR41" s="383"/>
      <c r="BPS41" s="383"/>
      <c r="BPT41" s="383"/>
      <c r="BPU41" s="383"/>
      <c r="BPV41" s="383"/>
      <c r="BPW41" s="383"/>
      <c r="BPX41" s="383"/>
      <c r="BPY41" s="383"/>
      <c r="BPZ41" s="383"/>
      <c r="BQA41" s="383"/>
      <c r="BQB41" s="383"/>
      <c r="BQC41" s="383"/>
      <c r="BQD41" s="383"/>
      <c r="BQE41" s="383"/>
      <c r="BQF41" s="383"/>
      <c r="BQG41" s="383"/>
      <c r="BQH41" s="383"/>
      <c r="BQI41" s="383"/>
      <c r="BQJ41" s="383"/>
      <c r="BQK41" s="383"/>
      <c r="BQL41" s="383"/>
      <c r="BQM41" s="383"/>
      <c r="BQN41" s="383"/>
      <c r="BQO41" s="383"/>
      <c r="BQP41" s="383"/>
      <c r="BQQ41" s="383"/>
      <c r="BQR41" s="383"/>
      <c r="BQS41" s="383"/>
      <c r="BQT41" s="383"/>
      <c r="BQU41" s="383"/>
      <c r="BQV41" s="383"/>
      <c r="BQW41" s="383"/>
      <c r="BQX41" s="383"/>
      <c r="BQY41" s="383"/>
      <c r="BQZ41" s="383"/>
      <c r="BRA41" s="383"/>
      <c r="BRB41" s="383"/>
      <c r="BRC41" s="383"/>
      <c r="BRD41" s="383"/>
      <c r="BRE41" s="383"/>
      <c r="BRF41" s="383"/>
      <c r="BRG41" s="383"/>
      <c r="BRH41" s="383"/>
      <c r="BRI41" s="383"/>
      <c r="BRJ41" s="383"/>
      <c r="BRK41" s="383"/>
      <c r="BRL41" s="383"/>
      <c r="BRM41" s="383"/>
      <c r="BRN41" s="383"/>
      <c r="BRO41" s="383"/>
      <c r="BRP41" s="383"/>
      <c r="BRQ41" s="383"/>
      <c r="BRR41" s="383"/>
      <c r="BRS41" s="383"/>
      <c r="BRT41" s="383"/>
      <c r="BRU41" s="383"/>
      <c r="BRV41" s="383"/>
      <c r="BRW41" s="383"/>
      <c r="BRX41" s="383"/>
      <c r="BRY41" s="383"/>
      <c r="BRZ41" s="383"/>
      <c r="BSA41" s="383"/>
      <c r="BSB41" s="383"/>
      <c r="BSC41" s="383"/>
      <c r="BSD41" s="383"/>
      <c r="BSE41" s="383"/>
      <c r="BSF41" s="383"/>
      <c r="BSG41" s="383"/>
      <c r="BSH41" s="383"/>
      <c r="BSI41" s="383"/>
      <c r="BSJ41" s="383"/>
      <c r="BSK41" s="383"/>
      <c r="BSL41" s="383"/>
      <c r="BSM41" s="383"/>
      <c r="BSN41" s="383"/>
      <c r="BSO41" s="383"/>
      <c r="BSP41" s="383"/>
      <c r="BSQ41" s="383"/>
      <c r="BSR41" s="383"/>
      <c r="BSS41" s="383"/>
      <c r="BST41" s="383"/>
      <c r="BSU41" s="383"/>
      <c r="BSV41" s="383"/>
      <c r="BSW41" s="383"/>
      <c r="BSX41" s="383"/>
      <c r="BSY41" s="383"/>
      <c r="BSZ41" s="383"/>
      <c r="BTA41" s="383"/>
      <c r="BTB41" s="383"/>
      <c r="BTC41" s="383"/>
      <c r="BTD41" s="383"/>
      <c r="BTE41" s="383"/>
      <c r="BTF41" s="383"/>
      <c r="BTG41" s="383"/>
      <c r="BTH41" s="383"/>
      <c r="BTI41" s="383"/>
      <c r="BTJ41" s="383"/>
      <c r="BTK41" s="383"/>
      <c r="BTL41" s="383"/>
      <c r="BTM41" s="383"/>
      <c r="BTN41" s="383"/>
      <c r="BTO41" s="383"/>
      <c r="BTP41" s="383"/>
      <c r="BTQ41" s="383"/>
      <c r="BTR41" s="383"/>
      <c r="BTS41" s="383"/>
      <c r="BTT41" s="383"/>
      <c r="BTU41" s="383"/>
      <c r="BTV41" s="383"/>
      <c r="BTW41" s="383"/>
      <c r="BTX41" s="383"/>
      <c r="BTY41" s="383"/>
      <c r="BTZ41" s="383"/>
      <c r="BUA41" s="383"/>
      <c r="BUB41" s="383"/>
      <c r="BUC41" s="383"/>
      <c r="BUD41" s="383"/>
      <c r="BUE41" s="383"/>
      <c r="BUF41" s="383"/>
      <c r="BUG41" s="383"/>
      <c r="BUH41" s="383"/>
      <c r="BUI41" s="383"/>
      <c r="BUJ41" s="383"/>
      <c r="BUK41" s="383"/>
      <c r="BUL41" s="383"/>
      <c r="BUM41" s="383"/>
      <c r="BUN41" s="383"/>
      <c r="BUO41" s="383"/>
      <c r="BUP41" s="383"/>
      <c r="BUQ41" s="383"/>
      <c r="BUR41" s="383"/>
      <c r="BUS41" s="383"/>
      <c r="BUT41" s="383"/>
      <c r="BUU41" s="383"/>
      <c r="BUV41" s="383"/>
      <c r="BUW41" s="383"/>
      <c r="BUX41" s="383"/>
      <c r="BUY41" s="383"/>
      <c r="BUZ41" s="383"/>
      <c r="BVA41" s="383"/>
      <c r="BVB41" s="383"/>
      <c r="BVC41" s="383"/>
      <c r="BVD41" s="383"/>
      <c r="BVE41" s="383"/>
      <c r="BVF41" s="383"/>
      <c r="BVG41" s="383"/>
      <c r="BVH41" s="383"/>
      <c r="BVI41" s="383"/>
      <c r="BVJ41" s="383"/>
      <c r="BVK41" s="383"/>
      <c r="BVL41" s="383"/>
      <c r="BVM41" s="383"/>
      <c r="BVN41" s="383"/>
      <c r="BVO41" s="383"/>
      <c r="BVP41" s="383"/>
      <c r="BVQ41" s="383"/>
      <c r="BVR41" s="383"/>
      <c r="BVS41" s="383"/>
      <c r="BVT41" s="383"/>
      <c r="BVU41" s="383"/>
      <c r="BVV41" s="383"/>
      <c r="BVW41" s="383"/>
      <c r="BVX41" s="383"/>
      <c r="BVY41" s="383"/>
      <c r="BVZ41" s="383"/>
      <c r="BWA41" s="383"/>
      <c r="BWB41" s="383"/>
      <c r="BWC41" s="383"/>
      <c r="BWD41" s="383"/>
      <c r="BWE41" s="383"/>
      <c r="BWF41" s="383"/>
      <c r="BWG41" s="383"/>
      <c r="BWH41" s="383"/>
      <c r="BWI41" s="383"/>
      <c r="BWJ41" s="383"/>
      <c r="BWK41" s="383"/>
      <c r="BWL41" s="383"/>
      <c r="BWM41" s="383"/>
      <c r="BWN41" s="383"/>
      <c r="BWO41" s="383"/>
      <c r="BWP41" s="383"/>
      <c r="BWQ41" s="383"/>
      <c r="BWR41" s="383"/>
      <c r="BWS41" s="383"/>
      <c r="BWT41" s="383"/>
      <c r="BWU41" s="383"/>
      <c r="BWV41" s="383"/>
      <c r="BWW41" s="383"/>
      <c r="BWX41" s="383"/>
      <c r="BWY41" s="383"/>
      <c r="BWZ41" s="383"/>
      <c r="BXA41" s="383"/>
      <c r="BXB41" s="383"/>
      <c r="BXC41" s="383"/>
      <c r="BXD41" s="383"/>
      <c r="BXE41" s="383"/>
      <c r="BXF41" s="383"/>
      <c r="BXG41" s="383"/>
      <c r="BXH41" s="383"/>
      <c r="BXI41" s="383"/>
      <c r="BXJ41" s="383"/>
      <c r="BXK41" s="383"/>
      <c r="BXL41" s="383"/>
      <c r="BXM41" s="383"/>
      <c r="BXN41" s="383"/>
      <c r="BXO41" s="383"/>
      <c r="BXP41" s="383"/>
      <c r="BXQ41" s="383"/>
      <c r="BXR41" s="383"/>
      <c r="BXS41" s="383"/>
      <c r="BXT41" s="383"/>
      <c r="BXU41" s="383"/>
      <c r="BXV41" s="383"/>
      <c r="BXW41" s="383"/>
      <c r="BXX41" s="383"/>
      <c r="BXY41" s="383"/>
      <c r="BXZ41" s="383"/>
      <c r="BYA41" s="383"/>
      <c r="BYB41" s="383"/>
      <c r="BYC41" s="383"/>
      <c r="BYD41" s="383"/>
      <c r="BYE41" s="383"/>
      <c r="BYF41" s="383"/>
      <c r="BYG41" s="383"/>
      <c r="BYH41" s="383"/>
      <c r="BYI41" s="383"/>
      <c r="BYJ41" s="383"/>
      <c r="BYK41" s="383"/>
      <c r="BYL41" s="383"/>
      <c r="BYM41" s="383"/>
      <c r="BYN41" s="383"/>
      <c r="BYO41" s="383"/>
      <c r="BYP41" s="383"/>
      <c r="BYQ41" s="383"/>
      <c r="BYR41" s="383"/>
      <c r="BYS41" s="383"/>
      <c r="BYT41" s="383"/>
      <c r="BYU41" s="383"/>
      <c r="BYV41" s="383"/>
      <c r="BYW41" s="383"/>
      <c r="BYX41" s="383"/>
      <c r="BYY41" s="383"/>
      <c r="BYZ41" s="383"/>
      <c r="BZA41" s="383"/>
      <c r="BZB41" s="383"/>
      <c r="BZC41" s="383"/>
      <c r="BZD41" s="383"/>
      <c r="BZE41" s="383"/>
      <c r="BZF41" s="383"/>
      <c r="BZG41" s="383"/>
      <c r="BZH41" s="383"/>
      <c r="BZI41" s="383"/>
      <c r="BZJ41" s="383"/>
      <c r="BZK41" s="383"/>
      <c r="BZL41" s="383"/>
      <c r="BZM41" s="383"/>
      <c r="BZN41" s="383"/>
      <c r="BZO41" s="383"/>
      <c r="BZP41" s="383"/>
      <c r="BZQ41" s="383"/>
      <c r="BZR41" s="383"/>
      <c r="BZS41" s="383"/>
      <c r="BZT41" s="383"/>
      <c r="BZU41" s="383"/>
      <c r="BZV41" s="383"/>
      <c r="BZW41" s="383"/>
      <c r="BZX41" s="383"/>
      <c r="BZY41" s="383"/>
      <c r="BZZ41" s="383"/>
      <c r="CAA41" s="383"/>
      <c r="CAB41" s="383"/>
      <c r="CAC41" s="383"/>
      <c r="CAD41" s="383"/>
      <c r="CAE41" s="383"/>
      <c r="CAF41" s="383"/>
      <c r="CAG41" s="383"/>
      <c r="CAH41" s="383"/>
      <c r="CAI41" s="383"/>
      <c r="CAJ41" s="383"/>
      <c r="CAK41" s="383"/>
      <c r="CAL41" s="383"/>
      <c r="CAM41" s="383"/>
      <c r="CAN41" s="383"/>
      <c r="CAO41" s="383"/>
      <c r="CAP41" s="383"/>
      <c r="CAQ41" s="383"/>
      <c r="CAR41" s="383"/>
      <c r="CAS41" s="383"/>
      <c r="CAT41" s="383"/>
      <c r="CAU41" s="383"/>
      <c r="CAV41" s="383"/>
      <c r="CAW41" s="383"/>
      <c r="CAX41" s="383"/>
      <c r="CAY41" s="383"/>
      <c r="CAZ41" s="383"/>
      <c r="CBA41" s="383"/>
      <c r="CBB41" s="383"/>
      <c r="CBC41" s="383"/>
      <c r="CBD41" s="383"/>
      <c r="CBE41" s="383"/>
      <c r="CBF41" s="383"/>
      <c r="CBG41" s="383"/>
      <c r="CBH41" s="383"/>
      <c r="CBI41" s="383"/>
      <c r="CBJ41" s="383"/>
      <c r="CBK41" s="383"/>
      <c r="CBL41" s="383"/>
      <c r="CBM41" s="383"/>
      <c r="CBN41" s="383"/>
      <c r="CBO41" s="383"/>
      <c r="CBP41" s="383"/>
      <c r="CBQ41" s="383"/>
      <c r="CBR41" s="383"/>
      <c r="CBS41" s="383"/>
      <c r="CBT41" s="383"/>
      <c r="CBU41" s="383"/>
      <c r="CBV41" s="383"/>
      <c r="CBW41" s="383"/>
      <c r="CBX41" s="383"/>
      <c r="CBY41" s="383"/>
      <c r="CBZ41" s="383"/>
      <c r="CCA41" s="383"/>
      <c r="CCB41" s="383"/>
      <c r="CCC41" s="383"/>
      <c r="CCD41" s="383"/>
      <c r="CCE41" s="383"/>
      <c r="CCF41" s="383"/>
      <c r="CCG41" s="383"/>
      <c r="CCH41" s="383"/>
      <c r="CCI41" s="383"/>
      <c r="CCJ41" s="383"/>
      <c r="CCK41" s="383"/>
      <c r="CCL41" s="383"/>
      <c r="CCM41" s="383"/>
      <c r="CCN41" s="383"/>
      <c r="CCO41" s="383"/>
      <c r="CCP41" s="383"/>
      <c r="CCQ41" s="383"/>
      <c r="CCR41" s="383"/>
      <c r="CCS41" s="383"/>
      <c r="CCT41" s="383"/>
      <c r="CCU41" s="383"/>
      <c r="CCV41" s="383"/>
      <c r="CCW41" s="383"/>
      <c r="CCX41" s="383"/>
      <c r="CCY41" s="383"/>
      <c r="CCZ41" s="383"/>
      <c r="CDA41" s="383"/>
      <c r="CDB41" s="383"/>
      <c r="CDC41" s="383"/>
      <c r="CDD41" s="383"/>
      <c r="CDE41" s="383"/>
      <c r="CDF41" s="383"/>
      <c r="CDG41" s="383"/>
      <c r="CDH41" s="383"/>
      <c r="CDI41" s="383"/>
      <c r="CDJ41" s="383"/>
      <c r="CDK41" s="383"/>
      <c r="CDL41" s="383"/>
      <c r="CDM41" s="383"/>
      <c r="CDN41" s="383"/>
      <c r="CDO41" s="383"/>
      <c r="CDP41" s="383"/>
      <c r="CDQ41" s="383"/>
      <c r="CDR41" s="383"/>
      <c r="CDS41" s="383"/>
      <c r="CDT41" s="383"/>
      <c r="CDU41" s="383"/>
      <c r="CDV41" s="383"/>
      <c r="CDW41" s="383"/>
      <c r="CDX41" s="383"/>
      <c r="CDY41" s="383"/>
      <c r="CDZ41" s="383"/>
      <c r="CEA41" s="383"/>
      <c r="CEB41" s="383"/>
      <c r="CEC41" s="383"/>
      <c r="CED41" s="383"/>
      <c r="CEE41" s="383"/>
      <c r="CEF41" s="383"/>
      <c r="CEG41" s="383"/>
      <c r="CEH41" s="383"/>
      <c r="CEI41" s="383"/>
      <c r="CEJ41" s="383"/>
      <c r="CEK41" s="383"/>
      <c r="CEL41" s="383"/>
      <c r="CEM41" s="383"/>
      <c r="CEN41" s="383"/>
      <c r="CEO41" s="383"/>
      <c r="CEP41" s="383"/>
      <c r="CEQ41" s="383"/>
      <c r="CER41" s="383"/>
      <c r="CES41" s="383"/>
      <c r="CET41" s="383"/>
      <c r="CEU41" s="383"/>
      <c r="CEV41" s="383"/>
      <c r="CEW41" s="383"/>
      <c r="CEX41" s="383"/>
      <c r="CEY41" s="383"/>
      <c r="CEZ41" s="383"/>
      <c r="CFA41" s="383"/>
      <c r="CFB41" s="383"/>
      <c r="CFC41" s="383"/>
      <c r="CFD41" s="383"/>
      <c r="CFE41" s="383"/>
      <c r="CFF41" s="383"/>
      <c r="CFG41" s="383"/>
      <c r="CFH41" s="383"/>
      <c r="CFI41" s="383"/>
      <c r="CFJ41" s="383"/>
      <c r="CFK41" s="383"/>
      <c r="CFL41" s="383"/>
      <c r="CFM41" s="383"/>
      <c r="CFN41" s="383"/>
      <c r="CFO41" s="383"/>
      <c r="CFP41" s="383"/>
      <c r="CFQ41" s="383"/>
      <c r="CFR41" s="383"/>
      <c r="CFS41" s="383"/>
      <c r="CFT41" s="383"/>
      <c r="CFU41" s="383"/>
      <c r="CFV41" s="383"/>
      <c r="CFW41" s="383"/>
      <c r="CFX41" s="383"/>
      <c r="CFY41" s="383"/>
      <c r="CFZ41" s="383"/>
      <c r="CGA41" s="383"/>
      <c r="CGB41" s="383"/>
      <c r="CGC41" s="383"/>
      <c r="CGD41" s="383"/>
      <c r="CGE41" s="383"/>
      <c r="CGF41" s="383"/>
      <c r="CGG41" s="383"/>
      <c r="CGH41" s="383"/>
      <c r="CGI41" s="383"/>
      <c r="CGJ41" s="383"/>
      <c r="CGK41" s="383"/>
      <c r="CGL41" s="383"/>
      <c r="CGM41" s="383"/>
      <c r="CGN41" s="383"/>
      <c r="CGO41" s="383"/>
      <c r="CGP41" s="383"/>
      <c r="CGQ41" s="383"/>
      <c r="CGR41" s="383"/>
      <c r="CGS41" s="383"/>
      <c r="CGT41" s="383"/>
      <c r="CGU41" s="383"/>
      <c r="CGV41" s="383"/>
      <c r="CGW41" s="383"/>
      <c r="CGX41" s="383"/>
      <c r="CGY41" s="383"/>
      <c r="CGZ41" s="383"/>
      <c r="CHA41" s="383"/>
      <c r="CHB41" s="383"/>
      <c r="CHC41" s="383"/>
      <c r="CHD41" s="383"/>
      <c r="CHE41" s="383"/>
      <c r="CHF41" s="383"/>
      <c r="CHG41" s="383"/>
      <c r="CHH41" s="383"/>
      <c r="CHI41" s="383"/>
      <c r="CHJ41" s="383"/>
      <c r="CHK41" s="383"/>
      <c r="CHL41" s="383"/>
      <c r="CHM41" s="383"/>
      <c r="CHN41" s="383"/>
      <c r="CHO41" s="383"/>
      <c r="CHP41" s="383"/>
      <c r="CHQ41" s="383"/>
      <c r="CHR41" s="383"/>
      <c r="CHS41" s="383"/>
      <c r="CHT41" s="383"/>
      <c r="CHU41" s="383"/>
      <c r="CHV41" s="383"/>
      <c r="CHW41" s="383"/>
      <c r="CHX41" s="383"/>
      <c r="CHY41" s="383"/>
      <c r="CHZ41" s="383"/>
      <c r="CIA41" s="383"/>
      <c r="CIB41" s="383"/>
      <c r="CIC41" s="383"/>
      <c r="CID41" s="383"/>
      <c r="CIE41" s="383"/>
      <c r="CIF41" s="383"/>
      <c r="CIG41" s="383"/>
      <c r="CIH41" s="383"/>
      <c r="CII41" s="383"/>
      <c r="CIJ41" s="383"/>
      <c r="CIK41" s="383"/>
      <c r="CIL41" s="383"/>
      <c r="CIM41" s="383"/>
      <c r="CIN41" s="383"/>
      <c r="CIO41" s="383"/>
      <c r="CIP41" s="383"/>
      <c r="CIQ41" s="383"/>
      <c r="CIR41" s="383"/>
      <c r="CIS41" s="383"/>
      <c r="CIT41" s="383"/>
      <c r="CIU41" s="383"/>
      <c r="CIV41" s="383"/>
      <c r="CIW41" s="383"/>
      <c r="CIX41" s="383"/>
      <c r="CIY41" s="383"/>
      <c r="CIZ41" s="383"/>
      <c r="CJA41" s="383"/>
      <c r="CJB41" s="383"/>
      <c r="CJC41" s="383"/>
      <c r="CJD41" s="383"/>
      <c r="CJE41" s="383"/>
      <c r="CJF41" s="383"/>
      <c r="CJG41" s="383"/>
      <c r="CJH41" s="383"/>
      <c r="CJI41" s="383"/>
      <c r="CJJ41" s="383"/>
      <c r="CJK41" s="383"/>
      <c r="CJL41" s="383"/>
      <c r="CJM41" s="383"/>
      <c r="CJN41" s="383"/>
      <c r="CJO41" s="383"/>
      <c r="CJP41" s="383"/>
      <c r="CJQ41" s="383"/>
      <c r="CJR41" s="383"/>
      <c r="CJS41" s="383"/>
      <c r="CJT41" s="383"/>
      <c r="CJU41" s="383"/>
      <c r="CJV41" s="383"/>
      <c r="CJW41" s="383"/>
      <c r="CJX41" s="383"/>
      <c r="CJY41" s="383"/>
      <c r="CJZ41" s="383"/>
      <c r="CKA41" s="383"/>
      <c r="CKB41" s="383"/>
      <c r="CKC41" s="383"/>
      <c r="CKD41" s="383"/>
      <c r="CKE41" s="383"/>
      <c r="CKF41" s="383"/>
      <c r="CKG41" s="383"/>
      <c r="CKH41" s="383"/>
      <c r="CKI41" s="383"/>
      <c r="CKJ41" s="383"/>
      <c r="CKK41" s="383"/>
      <c r="CKL41" s="383"/>
      <c r="CKM41" s="383"/>
      <c r="CKN41" s="383"/>
      <c r="CKO41" s="383"/>
      <c r="CKP41" s="383"/>
      <c r="CKQ41" s="383"/>
      <c r="CKR41" s="383"/>
      <c r="CKS41" s="383"/>
      <c r="CKT41" s="383"/>
      <c r="CKU41" s="383"/>
      <c r="CKV41" s="383"/>
      <c r="CKW41" s="383"/>
      <c r="CKX41" s="383"/>
      <c r="CKY41" s="383"/>
      <c r="CKZ41" s="383"/>
      <c r="CLA41" s="383"/>
      <c r="CLB41" s="383"/>
      <c r="CLC41" s="383"/>
      <c r="CLD41" s="383"/>
      <c r="CLE41" s="383"/>
      <c r="CLF41" s="383"/>
      <c r="CLG41" s="383"/>
      <c r="CLH41" s="383"/>
      <c r="CLI41" s="383"/>
      <c r="CLJ41" s="383"/>
      <c r="CLK41" s="383"/>
      <c r="CLL41" s="383"/>
      <c r="CLM41" s="383"/>
      <c r="CLN41" s="383"/>
      <c r="CLO41" s="383"/>
      <c r="CLP41" s="383"/>
      <c r="CLQ41" s="383"/>
      <c r="CLR41" s="383"/>
      <c r="CLS41" s="383"/>
      <c r="CLT41" s="383"/>
      <c r="CLU41" s="383"/>
      <c r="CLV41" s="383"/>
      <c r="CLW41" s="383"/>
      <c r="CLX41" s="383"/>
      <c r="CLY41" s="383"/>
      <c r="CLZ41" s="383"/>
      <c r="CMA41" s="383"/>
      <c r="CMB41" s="383"/>
      <c r="CMC41" s="383"/>
      <c r="CMD41" s="383"/>
      <c r="CME41" s="383"/>
      <c r="CMF41" s="383"/>
      <c r="CMG41" s="383"/>
      <c r="CMH41" s="383"/>
      <c r="CMI41" s="383"/>
      <c r="CMJ41" s="383"/>
      <c r="CMK41" s="383"/>
      <c r="CML41" s="383"/>
      <c r="CMM41" s="383"/>
      <c r="CMN41" s="383"/>
      <c r="CMO41" s="383"/>
      <c r="CMP41" s="383"/>
      <c r="CMQ41" s="383"/>
      <c r="CMR41" s="383"/>
      <c r="CMS41" s="383"/>
      <c r="CMT41" s="383"/>
      <c r="CMU41" s="383"/>
      <c r="CMV41" s="383"/>
      <c r="CMW41" s="383"/>
      <c r="CMX41" s="383"/>
      <c r="CMY41" s="383"/>
      <c r="CMZ41" s="383"/>
      <c r="CNA41" s="383"/>
      <c r="CNB41" s="383"/>
      <c r="CNC41" s="383"/>
      <c r="CND41" s="383"/>
      <c r="CNE41" s="383"/>
      <c r="CNF41" s="383"/>
      <c r="CNG41" s="383"/>
      <c r="CNH41" s="383"/>
      <c r="CNI41" s="383"/>
      <c r="CNJ41" s="383"/>
      <c r="CNK41" s="383"/>
      <c r="CNL41" s="383"/>
      <c r="CNM41" s="383"/>
      <c r="CNN41" s="383"/>
      <c r="CNO41" s="383"/>
      <c r="CNP41" s="383"/>
      <c r="CNQ41" s="383"/>
      <c r="CNR41" s="383"/>
      <c r="CNS41" s="383"/>
      <c r="CNT41" s="383"/>
      <c r="CNU41" s="383"/>
      <c r="CNV41" s="383"/>
      <c r="CNW41" s="383"/>
      <c r="CNX41" s="383"/>
      <c r="CNY41" s="383"/>
      <c r="CNZ41" s="383"/>
      <c r="COA41" s="383"/>
      <c r="COB41" s="383"/>
      <c r="COC41" s="383"/>
      <c r="COD41" s="383"/>
      <c r="COE41" s="383"/>
      <c r="COF41" s="383"/>
      <c r="COG41" s="383"/>
      <c r="COH41" s="383"/>
      <c r="COI41" s="383"/>
      <c r="COJ41" s="383"/>
      <c r="COK41" s="383"/>
      <c r="COL41" s="383"/>
      <c r="COM41" s="383"/>
      <c r="CON41" s="383"/>
      <c r="COO41" s="383"/>
      <c r="COP41" s="383"/>
      <c r="COQ41" s="383"/>
      <c r="COR41" s="383"/>
      <c r="COS41" s="383"/>
      <c r="COT41" s="383"/>
      <c r="COU41" s="383"/>
      <c r="COV41" s="383"/>
      <c r="COW41" s="383"/>
      <c r="COX41" s="383"/>
      <c r="COY41" s="383"/>
      <c r="COZ41" s="383"/>
      <c r="CPA41" s="383"/>
      <c r="CPB41" s="383"/>
      <c r="CPC41" s="383"/>
      <c r="CPD41" s="383"/>
      <c r="CPE41" s="383"/>
      <c r="CPF41" s="383"/>
      <c r="CPG41" s="383"/>
      <c r="CPH41" s="383"/>
      <c r="CPI41" s="383"/>
      <c r="CPJ41" s="383"/>
      <c r="CPK41" s="383"/>
      <c r="CPL41" s="383"/>
      <c r="CPM41" s="383"/>
      <c r="CPN41" s="383"/>
      <c r="CPO41" s="383"/>
      <c r="CPP41" s="383"/>
      <c r="CPQ41" s="383"/>
      <c r="CPR41" s="383"/>
      <c r="CPS41" s="383"/>
      <c r="CPT41" s="383"/>
      <c r="CPU41" s="383"/>
      <c r="CPV41" s="383"/>
      <c r="CPW41" s="383"/>
      <c r="CPX41" s="383"/>
      <c r="CPY41" s="383"/>
      <c r="CPZ41" s="383"/>
      <c r="CQA41" s="383"/>
      <c r="CQB41" s="383"/>
      <c r="CQC41" s="383"/>
      <c r="CQD41" s="383"/>
      <c r="CQE41" s="383"/>
      <c r="CQF41" s="383"/>
      <c r="CQG41" s="383"/>
      <c r="CQH41" s="383"/>
      <c r="CQI41" s="383"/>
      <c r="CQJ41" s="383"/>
      <c r="CQK41" s="383"/>
      <c r="CQL41" s="383"/>
      <c r="CQM41" s="383"/>
      <c r="CQN41" s="383"/>
      <c r="CQO41" s="383"/>
      <c r="CQP41" s="383"/>
      <c r="CQQ41" s="383"/>
      <c r="CQR41" s="383"/>
      <c r="CQS41" s="383"/>
      <c r="CQT41" s="383"/>
      <c r="CQU41" s="383"/>
      <c r="CQV41" s="383"/>
      <c r="CQW41" s="383"/>
      <c r="CQX41" s="383"/>
      <c r="CQY41" s="383"/>
      <c r="CQZ41" s="383"/>
      <c r="CRA41" s="383"/>
      <c r="CRB41" s="383"/>
      <c r="CRC41" s="383"/>
      <c r="CRD41" s="383"/>
      <c r="CRE41" s="383"/>
      <c r="CRF41" s="383"/>
      <c r="CRG41" s="383"/>
      <c r="CRH41" s="383"/>
      <c r="CRI41" s="383"/>
      <c r="CRJ41" s="383"/>
      <c r="CRK41" s="383"/>
      <c r="CRL41" s="383"/>
      <c r="CRM41" s="383"/>
      <c r="CRN41" s="383"/>
      <c r="CRO41" s="383"/>
      <c r="CRP41" s="383"/>
      <c r="CRQ41" s="383"/>
      <c r="CRR41" s="383"/>
      <c r="CRS41" s="383"/>
      <c r="CRT41" s="383"/>
      <c r="CRU41" s="383"/>
      <c r="CRV41" s="383"/>
      <c r="CRW41" s="383"/>
      <c r="CRX41" s="383"/>
      <c r="CRY41" s="383"/>
      <c r="CRZ41" s="383"/>
      <c r="CSA41" s="383"/>
      <c r="CSB41" s="383"/>
      <c r="CSC41" s="383"/>
      <c r="CSD41" s="383"/>
      <c r="CSE41" s="383"/>
      <c r="CSF41" s="383"/>
      <c r="CSG41" s="383"/>
      <c r="CSH41" s="383"/>
      <c r="CSI41" s="383"/>
      <c r="CSJ41" s="383"/>
      <c r="CSK41" s="383"/>
      <c r="CSL41" s="383"/>
      <c r="CSM41" s="383"/>
      <c r="CSN41" s="383"/>
      <c r="CSO41" s="383"/>
      <c r="CSP41" s="383"/>
      <c r="CSQ41" s="383"/>
      <c r="CSR41" s="383"/>
      <c r="CSS41" s="383"/>
      <c r="CST41" s="383"/>
      <c r="CSU41" s="383"/>
      <c r="CSV41" s="383"/>
      <c r="CSW41" s="383"/>
      <c r="CSX41" s="383"/>
      <c r="CSY41" s="383"/>
      <c r="CSZ41" s="383"/>
      <c r="CTA41" s="383"/>
      <c r="CTB41" s="383"/>
      <c r="CTC41" s="383"/>
      <c r="CTD41" s="383"/>
      <c r="CTE41" s="383"/>
      <c r="CTF41" s="383"/>
      <c r="CTG41" s="383"/>
      <c r="CTH41" s="383"/>
      <c r="CTI41" s="383"/>
      <c r="CTJ41" s="383"/>
      <c r="CTK41" s="383"/>
      <c r="CTL41" s="383"/>
      <c r="CTM41" s="383"/>
      <c r="CTN41" s="383"/>
      <c r="CTO41" s="383"/>
      <c r="CTP41" s="383"/>
      <c r="CTQ41" s="383"/>
      <c r="CTR41" s="383"/>
      <c r="CTS41" s="383"/>
      <c r="CTT41" s="383"/>
      <c r="CTU41" s="383"/>
      <c r="CTV41" s="383"/>
      <c r="CTW41" s="383"/>
      <c r="CTX41" s="383"/>
      <c r="CTY41" s="383"/>
      <c r="CTZ41" s="383"/>
      <c r="CUA41" s="383"/>
      <c r="CUB41" s="383"/>
      <c r="CUC41" s="383"/>
      <c r="CUD41" s="383"/>
      <c r="CUE41" s="383"/>
      <c r="CUF41" s="383"/>
      <c r="CUG41" s="383"/>
      <c r="CUH41" s="383"/>
      <c r="CUI41" s="383"/>
      <c r="CUJ41" s="383"/>
      <c r="CUK41" s="383"/>
      <c r="CUL41" s="383"/>
      <c r="CUM41" s="383"/>
      <c r="CUN41" s="383"/>
      <c r="CUO41" s="383"/>
      <c r="CUP41" s="383"/>
      <c r="CUQ41" s="383"/>
      <c r="CUR41" s="383"/>
      <c r="CUS41" s="383"/>
      <c r="CUT41" s="383"/>
      <c r="CUU41" s="383"/>
      <c r="CUV41" s="383"/>
      <c r="CUW41" s="383"/>
      <c r="CUX41" s="383"/>
      <c r="CUY41" s="383"/>
      <c r="CUZ41" s="383"/>
      <c r="CVA41" s="383"/>
      <c r="CVB41" s="383"/>
      <c r="CVC41" s="383"/>
      <c r="CVD41" s="383"/>
      <c r="CVE41" s="383"/>
      <c r="CVF41" s="383"/>
      <c r="CVG41" s="383"/>
      <c r="CVH41" s="383"/>
      <c r="CVI41" s="383"/>
      <c r="CVJ41" s="383"/>
      <c r="CVK41" s="383"/>
      <c r="CVL41" s="383"/>
      <c r="CVM41" s="383"/>
      <c r="CVN41" s="383"/>
      <c r="CVO41" s="383"/>
      <c r="CVP41" s="383"/>
      <c r="CVQ41" s="383"/>
      <c r="CVR41" s="383"/>
      <c r="CVS41" s="383"/>
      <c r="CVT41" s="383"/>
      <c r="CVU41" s="383"/>
      <c r="CVV41" s="383"/>
      <c r="CVW41" s="383"/>
      <c r="CVX41" s="383"/>
      <c r="CVY41" s="383"/>
      <c r="CVZ41" s="383"/>
      <c r="CWA41" s="383"/>
      <c r="CWB41" s="383"/>
      <c r="CWC41" s="383"/>
      <c r="CWD41" s="383"/>
      <c r="CWE41" s="383"/>
      <c r="CWF41" s="383"/>
      <c r="CWG41" s="383"/>
      <c r="CWH41" s="383"/>
      <c r="CWI41" s="383"/>
      <c r="CWJ41" s="383"/>
      <c r="CWK41" s="383"/>
      <c r="CWL41" s="383"/>
      <c r="CWM41" s="383"/>
      <c r="CWN41" s="383"/>
      <c r="CWO41" s="383"/>
      <c r="CWP41" s="383"/>
      <c r="CWQ41" s="383"/>
      <c r="CWR41" s="383"/>
      <c r="CWS41" s="383"/>
      <c r="CWT41" s="383"/>
      <c r="CWU41" s="383"/>
      <c r="CWV41" s="383"/>
      <c r="CWW41" s="383"/>
      <c r="CWX41" s="383"/>
      <c r="CWY41" s="383"/>
      <c r="CWZ41" s="383"/>
      <c r="CXA41" s="383"/>
      <c r="CXB41" s="383"/>
      <c r="CXC41" s="383"/>
      <c r="CXD41" s="383"/>
      <c r="CXE41" s="383"/>
      <c r="CXF41" s="383"/>
      <c r="CXG41" s="383"/>
      <c r="CXH41" s="383"/>
      <c r="CXI41" s="383"/>
      <c r="CXJ41" s="383"/>
      <c r="CXK41" s="383"/>
      <c r="CXL41" s="383"/>
      <c r="CXM41" s="383"/>
      <c r="CXN41" s="383"/>
      <c r="CXO41" s="383"/>
      <c r="CXP41" s="383"/>
      <c r="CXQ41" s="383"/>
      <c r="CXR41" s="383"/>
      <c r="CXS41" s="383"/>
      <c r="CXT41" s="383"/>
      <c r="CXU41" s="383"/>
      <c r="CXV41" s="383"/>
      <c r="CXW41" s="383"/>
      <c r="CXX41" s="383"/>
      <c r="CXY41" s="383"/>
      <c r="CXZ41" s="383"/>
      <c r="CYA41" s="383"/>
      <c r="CYB41" s="383"/>
      <c r="CYC41" s="383"/>
      <c r="CYD41" s="383"/>
      <c r="CYE41" s="383"/>
      <c r="CYF41" s="383"/>
      <c r="CYG41" s="383"/>
      <c r="CYH41" s="383"/>
      <c r="CYI41" s="383"/>
      <c r="CYJ41" s="383"/>
      <c r="CYK41" s="383"/>
      <c r="CYL41" s="383"/>
      <c r="CYM41" s="383"/>
      <c r="CYN41" s="383"/>
      <c r="CYO41" s="383"/>
      <c r="CYP41" s="383"/>
      <c r="CYQ41" s="383"/>
      <c r="CYR41" s="383"/>
      <c r="CYS41" s="383"/>
      <c r="CYT41" s="383"/>
      <c r="CYU41" s="383"/>
      <c r="CYV41" s="383"/>
      <c r="CYW41" s="383"/>
      <c r="CYX41" s="383"/>
      <c r="CYY41" s="383"/>
      <c r="CYZ41" s="383"/>
      <c r="CZA41" s="383"/>
      <c r="CZB41" s="383"/>
      <c r="CZC41" s="383"/>
      <c r="CZD41" s="383"/>
      <c r="CZE41" s="383"/>
      <c r="CZF41" s="383"/>
      <c r="CZG41" s="383"/>
      <c r="CZH41" s="383"/>
      <c r="CZI41" s="383"/>
      <c r="CZJ41" s="383"/>
      <c r="CZK41" s="383"/>
      <c r="CZL41" s="383"/>
      <c r="CZM41" s="383"/>
      <c r="CZN41" s="383"/>
      <c r="CZO41" s="383"/>
      <c r="CZP41" s="383"/>
      <c r="CZQ41" s="383"/>
      <c r="CZR41" s="383"/>
      <c r="CZS41" s="383"/>
      <c r="CZT41" s="383"/>
      <c r="CZU41" s="383"/>
      <c r="CZV41" s="383"/>
      <c r="CZW41" s="383"/>
      <c r="CZX41" s="383"/>
      <c r="CZY41" s="383"/>
      <c r="CZZ41" s="383"/>
      <c r="DAA41" s="383"/>
      <c r="DAB41" s="383"/>
      <c r="DAC41" s="383"/>
      <c r="DAD41" s="383"/>
      <c r="DAE41" s="383"/>
      <c r="DAF41" s="383"/>
      <c r="DAG41" s="383"/>
      <c r="DAH41" s="383"/>
      <c r="DAI41" s="383"/>
      <c r="DAJ41" s="383"/>
      <c r="DAK41" s="383"/>
      <c r="DAL41" s="383"/>
      <c r="DAM41" s="383"/>
      <c r="DAN41" s="383"/>
      <c r="DAO41" s="383"/>
      <c r="DAP41" s="383"/>
      <c r="DAQ41" s="383"/>
      <c r="DAR41" s="383"/>
      <c r="DAS41" s="383"/>
      <c r="DAT41" s="383"/>
      <c r="DAU41" s="383"/>
      <c r="DAV41" s="383"/>
      <c r="DAW41" s="383"/>
      <c r="DAX41" s="383"/>
      <c r="DAY41" s="383"/>
      <c r="DAZ41" s="383"/>
      <c r="DBA41" s="383"/>
      <c r="DBB41" s="383"/>
      <c r="DBC41" s="383"/>
      <c r="DBD41" s="383"/>
      <c r="DBE41" s="383"/>
      <c r="DBF41" s="383"/>
      <c r="DBG41" s="383"/>
      <c r="DBH41" s="383"/>
      <c r="DBI41" s="383"/>
      <c r="DBJ41" s="383"/>
      <c r="DBK41" s="383"/>
      <c r="DBL41" s="383"/>
      <c r="DBM41" s="383"/>
      <c r="DBN41" s="383"/>
      <c r="DBO41" s="383"/>
      <c r="DBP41" s="383"/>
      <c r="DBQ41" s="383"/>
      <c r="DBR41" s="383"/>
      <c r="DBS41" s="383"/>
      <c r="DBT41" s="383"/>
      <c r="DBU41" s="383"/>
      <c r="DBV41" s="383"/>
      <c r="DBW41" s="383"/>
      <c r="DBX41" s="383"/>
      <c r="DBY41" s="383"/>
      <c r="DBZ41" s="383"/>
      <c r="DCA41" s="383"/>
      <c r="DCB41" s="383"/>
      <c r="DCC41" s="383"/>
      <c r="DCD41" s="383"/>
      <c r="DCE41" s="383"/>
      <c r="DCF41" s="383"/>
      <c r="DCG41" s="383"/>
      <c r="DCH41" s="383"/>
      <c r="DCI41" s="383"/>
      <c r="DCJ41" s="383"/>
      <c r="DCK41" s="383"/>
      <c r="DCL41" s="383"/>
      <c r="DCM41" s="383"/>
      <c r="DCN41" s="383"/>
      <c r="DCO41" s="383"/>
      <c r="DCP41" s="383"/>
      <c r="DCQ41" s="383"/>
      <c r="DCR41" s="383"/>
      <c r="DCS41" s="383"/>
      <c r="DCT41" s="383"/>
      <c r="DCU41" s="383"/>
      <c r="DCV41" s="383"/>
      <c r="DCW41" s="383"/>
      <c r="DCX41" s="383"/>
      <c r="DCY41" s="383"/>
      <c r="DCZ41" s="383"/>
      <c r="DDA41" s="383"/>
      <c r="DDB41" s="383"/>
      <c r="DDC41" s="383"/>
      <c r="DDD41" s="383"/>
      <c r="DDE41" s="383"/>
      <c r="DDF41" s="383"/>
      <c r="DDG41" s="383"/>
      <c r="DDH41" s="383"/>
      <c r="DDI41" s="383"/>
      <c r="DDJ41" s="383"/>
      <c r="DDK41" s="383"/>
      <c r="DDL41" s="383"/>
      <c r="DDM41" s="383"/>
      <c r="DDN41" s="383"/>
      <c r="DDO41" s="383"/>
      <c r="DDP41" s="383"/>
      <c r="DDQ41" s="383"/>
      <c r="DDR41" s="383"/>
      <c r="DDS41" s="383"/>
      <c r="DDT41" s="383"/>
      <c r="DDU41" s="383"/>
      <c r="DDV41" s="383"/>
      <c r="DDW41" s="383"/>
      <c r="DDX41" s="383"/>
      <c r="DDY41" s="383"/>
      <c r="DDZ41" s="383"/>
      <c r="DEA41" s="383"/>
      <c r="DEB41" s="383"/>
      <c r="DEC41" s="383"/>
      <c r="DED41" s="383"/>
      <c r="DEE41" s="383"/>
      <c r="DEF41" s="383"/>
      <c r="DEG41" s="383"/>
      <c r="DEH41" s="383"/>
      <c r="DEI41" s="383"/>
      <c r="DEJ41" s="383"/>
      <c r="DEK41" s="383"/>
      <c r="DEL41" s="383"/>
      <c r="DEM41" s="383"/>
      <c r="DEN41" s="383"/>
      <c r="DEO41" s="383"/>
      <c r="DEP41" s="383"/>
      <c r="DEQ41" s="383"/>
      <c r="DER41" s="383"/>
      <c r="DES41" s="383"/>
      <c r="DET41" s="383"/>
      <c r="DEU41" s="383"/>
      <c r="DEV41" s="383"/>
      <c r="DEW41" s="383"/>
      <c r="DEX41" s="383"/>
      <c r="DEY41" s="383"/>
      <c r="DEZ41" s="383"/>
      <c r="DFA41" s="383"/>
      <c r="DFB41" s="383"/>
      <c r="DFC41" s="383"/>
      <c r="DFD41" s="383"/>
      <c r="DFE41" s="383"/>
      <c r="DFF41" s="383"/>
      <c r="DFG41" s="383"/>
      <c r="DFH41" s="383"/>
      <c r="DFI41" s="383"/>
      <c r="DFJ41" s="383"/>
      <c r="DFK41" s="383"/>
      <c r="DFL41" s="383"/>
      <c r="DFM41" s="383"/>
      <c r="DFN41" s="383"/>
      <c r="DFO41" s="383"/>
      <c r="DFP41" s="383"/>
      <c r="DFQ41" s="383"/>
      <c r="DFR41" s="383"/>
      <c r="DFS41" s="383"/>
      <c r="DFT41" s="383"/>
      <c r="DFU41" s="383"/>
      <c r="DFV41" s="383"/>
      <c r="DFW41" s="383"/>
      <c r="DFX41" s="383"/>
      <c r="DFY41" s="383"/>
      <c r="DFZ41" s="383"/>
      <c r="DGA41" s="383"/>
      <c r="DGB41" s="383"/>
      <c r="DGC41" s="383"/>
      <c r="DGD41" s="383"/>
      <c r="DGE41" s="383"/>
      <c r="DGF41" s="383"/>
      <c r="DGG41" s="383"/>
      <c r="DGH41" s="383"/>
      <c r="DGI41" s="383"/>
      <c r="DGJ41" s="383"/>
      <c r="DGK41" s="383"/>
      <c r="DGL41" s="383"/>
      <c r="DGM41" s="383"/>
      <c r="DGN41" s="383"/>
      <c r="DGO41" s="383"/>
      <c r="DGP41" s="383"/>
      <c r="DGQ41" s="383"/>
      <c r="DGR41" s="383"/>
      <c r="DGS41" s="383"/>
      <c r="DGT41" s="383"/>
      <c r="DGU41" s="383"/>
      <c r="DGV41" s="383"/>
      <c r="DGW41" s="383"/>
      <c r="DGX41" s="383"/>
      <c r="DGY41" s="383"/>
      <c r="DGZ41" s="383"/>
      <c r="DHA41" s="383"/>
      <c r="DHB41" s="383"/>
      <c r="DHC41" s="383"/>
      <c r="DHD41" s="383"/>
      <c r="DHE41" s="383"/>
      <c r="DHF41" s="383"/>
      <c r="DHG41" s="383"/>
      <c r="DHH41" s="383"/>
      <c r="DHI41" s="383"/>
      <c r="DHJ41" s="383"/>
      <c r="DHK41" s="383"/>
      <c r="DHL41" s="383"/>
      <c r="DHM41" s="383"/>
      <c r="DHN41" s="383"/>
      <c r="DHO41" s="383"/>
      <c r="DHP41" s="383"/>
      <c r="DHQ41" s="383"/>
      <c r="DHR41" s="383"/>
      <c r="DHS41" s="383"/>
      <c r="DHT41" s="383"/>
      <c r="DHU41" s="383"/>
      <c r="DHV41" s="383"/>
      <c r="DHW41" s="383"/>
      <c r="DHX41" s="383"/>
      <c r="DHY41" s="383"/>
      <c r="DHZ41" s="383"/>
      <c r="DIA41" s="383"/>
      <c r="DIB41" s="383"/>
      <c r="DIC41" s="383"/>
      <c r="DID41" s="383"/>
      <c r="DIE41" s="383"/>
      <c r="DIF41" s="383"/>
      <c r="DIG41" s="383"/>
      <c r="DIH41" s="383"/>
      <c r="DII41" s="383"/>
      <c r="DIJ41" s="383"/>
      <c r="DIK41" s="383"/>
      <c r="DIL41" s="383"/>
      <c r="DIM41" s="383"/>
      <c r="DIN41" s="383"/>
      <c r="DIO41" s="383"/>
      <c r="DIP41" s="383"/>
      <c r="DIQ41" s="383"/>
      <c r="DIR41" s="383"/>
      <c r="DIS41" s="383"/>
      <c r="DIT41" s="383"/>
      <c r="DIU41" s="383"/>
      <c r="DIV41" s="383"/>
      <c r="DIW41" s="383"/>
      <c r="DIX41" s="383"/>
      <c r="DIY41" s="383"/>
      <c r="DIZ41" s="383"/>
      <c r="DJA41" s="383"/>
      <c r="DJB41" s="383"/>
      <c r="DJC41" s="383"/>
      <c r="DJD41" s="383"/>
      <c r="DJE41" s="383"/>
      <c r="DJF41" s="383"/>
      <c r="DJG41" s="383"/>
      <c r="DJH41" s="383"/>
      <c r="DJI41" s="383"/>
      <c r="DJJ41" s="383"/>
      <c r="DJK41" s="383"/>
      <c r="DJL41" s="383"/>
      <c r="DJM41" s="383"/>
      <c r="DJN41" s="383"/>
      <c r="DJO41" s="383"/>
      <c r="DJP41" s="383"/>
      <c r="DJQ41" s="383"/>
      <c r="DJR41" s="383"/>
      <c r="DJS41" s="383"/>
      <c r="DJT41" s="383"/>
      <c r="DJU41" s="383"/>
      <c r="DJV41" s="383"/>
      <c r="DJW41" s="383"/>
      <c r="DJX41" s="383"/>
      <c r="DJY41" s="383"/>
      <c r="DJZ41" s="383"/>
      <c r="DKA41" s="383"/>
      <c r="DKB41" s="383"/>
      <c r="DKC41" s="383"/>
      <c r="DKD41" s="383"/>
      <c r="DKE41" s="383"/>
      <c r="DKF41" s="383"/>
      <c r="DKG41" s="383"/>
      <c r="DKH41" s="383"/>
      <c r="DKI41" s="383"/>
      <c r="DKJ41" s="383"/>
      <c r="DKK41" s="383"/>
      <c r="DKL41" s="383"/>
      <c r="DKM41" s="383"/>
      <c r="DKN41" s="383"/>
      <c r="DKO41" s="383"/>
      <c r="DKP41" s="383"/>
      <c r="DKQ41" s="383"/>
      <c r="DKR41" s="383"/>
      <c r="DKS41" s="383"/>
      <c r="DKT41" s="383"/>
      <c r="DKU41" s="383"/>
      <c r="DKV41" s="383"/>
      <c r="DKW41" s="383"/>
      <c r="DKX41" s="383"/>
      <c r="DKY41" s="383"/>
      <c r="DKZ41" s="383"/>
      <c r="DLA41" s="383"/>
      <c r="DLB41" s="383"/>
      <c r="DLC41" s="383"/>
      <c r="DLD41" s="383"/>
      <c r="DLE41" s="383"/>
      <c r="DLF41" s="383"/>
      <c r="DLG41" s="383"/>
      <c r="DLH41" s="383"/>
      <c r="DLI41" s="383"/>
      <c r="DLJ41" s="383"/>
      <c r="DLK41" s="383"/>
      <c r="DLL41" s="383"/>
      <c r="DLM41" s="383"/>
      <c r="DLN41" s="383"/>
      <c r="DLO41" s="383"/>
      <c r="DLP41" s="383"/>
      <c r="DLQ41" s="383"/>
      <c r="DLR41" s="383"/>
      <c r="DLS41" s="383"/>
      <c r="DLT41" s="383"/>
      <c r="DLU41" s="383"/>
      <c r="DLV41" s="383"/>
      <c r="DLW41" s="383"/>
      <c r="DLX41" s="383"/>
      <c r="DLY41" s="383"/>
      <c r="DLZ41" s="383"/>
      <c r="DMA41" s="383"/>
      <c r="DMB41" s="383"/>
      <c r="DMC41" s="383"/>
      <c r="DMD41" s="383"/>
      <c r="DME41" s="383"/>
      <c r="DMF41" s="383"/>
      <c r="DMG41" s="383"/>
      <c r="DMH41" s="383"/>
      <c r="DMI41" s="383"/>
      <c r="DMJ41" s="383"/>
      <c r="DMK41" s="383"/>
      <c r="DML41" s="383"/>
      <c r="DMM41" s="383"/>
      <c r="DMN41" s="383"/>
      <c r="DMO41" s="383"/>
      <c r="DMP41" s="383"/>
      <c r="DMQ41" s="383"/>
      <c r="DMR41" s="383"/>
      <c r="DMS41" s="383"/>
      <c r="DMT41" s="383"/>
      <c r="DMU41" s="383"/>
      <c r="DMV41" s="383"/>
      <c r="DMW41" s="383"/>
      <c r="DMX41" s="383"/>
      <c r="DMY41" s="383"/>
      <c r="DMZ41" s="383"/>
      <c r="DNA41" s="383"/>
      <c r="DNB41" s="383"/>
      <c r="DNC41" s="383"/>
      <c r="DND41" s="383"/>
      <c r="DNE41" s="383"/>
      <c r="DNF41" s="383"/>
      <c r="DNG41" s="383"/>
      <c r="DNH41" s="383"/>
      <c r="DNI41" s="383"/>
      <c r="DNJ41" s="383"/>
      <c r="DNK41" s="383"/>
      <c r="DNL41" s="383"/>
      <c r="DNM41" s="383"/>
      <c r="DNN41" s="383"/>
      <c r="DNO41" s="383"/>
      <c r="DNP41" s="383"/>
      <c r="DNQ41" s="383"/>
      <c r="DNR41" s="383"/>
      <c r="DNS41" s="383"/>
      <c r="DNT41" s="383"/>
      <c r="DNU41" s="383"/>
      <c r="DNV41" s="383"/>
      <c r="DNW41" s="383"/>
      <c r="DNX41" s="383"/>
      <c r="DNY41" s="383"/>
      <c r="DNZ41" s="383"/>
      <c r="DOA41" s="383"/>
      <c r="DOB41" s="383"/>
      <c r="DOC41" s="383"/>
      <c r="DOD41" s="383"/>
      <c r="DOE41" s="383"/>
      <c r="DOF41" s="383"/>
      <c r="DOG41" s="383"/>
      <c r="DOH41" s="383"/>
      <c r="DOI41" s="383"/>
      <c r="DOJ41" s="383"/>
      <c r="DOK41" s="383"/>
      <c r="DOL41" s="383"/>
      <c r="DOM41" s="383"/>
      <c r="DON41" s="383"/>
      <c r="DOO41" s="383"/>
      <c r="DOP41" s="383"/>
      <c r="DOQ41" s="383"/>
      <c r="DOR41" s="383"/>
      <c r="DOS41" s="383"/>
      <c r="DOT41" s="383"/>
      <c r="DOU41" s="383"/>
      <c r="DOV41" s="383"/>
      <c r="DOW41" s="383"/>
      <c r="DOX41" s="383"/>
      <c r="DOY41" s="383"/>
      <c r="DOZ41" s="383"/>
      <c r="DPA41" s="383"/>
      <c r="DPB41" s="383"/>
      <c r="DPC41" s="383"/>
      <c r="DPD41" s="383"/>
      <c r="DPE41" s="383"/>
      <c r="DPF41" s="383"/>
      <c r="DPG41" s="383"/>
      <c r="DPH41" s="383"/>
      <c r="DPI41" s="383"/>
      <c r="DPJ41" s="383"/>
      <c r="DPK41" s="383"/>
      <c r="DPL41" s="383"/>
      <c r="DPM41" s="383"/>
      <c r="DPN41" s="383"/>
      <c r="DPO41" s="383"/>
      <c r="DPP41" s="383"/>
      <c r="DPQ41" s="383"/>
      <c r="DPR41" s="383"/>
      <c r="DPS41" s="383"/>
      <c r="DPT41" s="383"/>
      <c r="DPU41" s="383"/>
      <c r="DPV41" s="383"/>
      <c r="DPW41" s="383"/>
      <c r="DPX41" s="383"/>
      <c r="DPY41" s="383"/>
      <c r="DPZ41" s="383"/>
      <c r="DQA41" s="383"/>
      <c r="DQB41" s="383"/>
      <c r="DQC41" s="383"/>
      <c r="DQD41" s="383"/>
      <c r="DQE41" s="383"/>
      <c r="DQF41" s="383"/>
      <c r="DQG41" s="383"/>
      <c r="DQH41" s="383"/>
      <c r="DQI41" s="383"/>
      <c r="DQJ41" s="383"/>
      <c r="DQK41" s="383"/>
      <c r="DQL41" s="383"/>
      <c r="DQM41" s="383"/>
      <c r="DQN41" s="383"/>
      <c r="DQO41" s="383"/>
      <c r="DQP41" s="383"/>
      <c r="DQQ41" s="383"/>
      <c r="DQR41" s="383"/>
      <c r="DQS41" s="383"/>
      <c r="DQT41" s="383"/>
      <c r="DQU41" s="383"/>
      <c r="DQV41" s="383"/>
      <c r="DQW41" s="383"/>
      <c r="DQX41" s="383"/>
      <c r="DQY41" s="383"/>
      <c r="DQZ41" s="383"/>
      <c r="DRA41" s="383"/>
      <c r="DRB41" s="383"/>
      <c r="DRC41" s="383"/>
      <c r="DRD41" s="383"/>
      <c r="DRE41" s="383"/>
      <c r="DRF41" s="383"/>
      <c r="DRG41" s="383"/>
      <c r="DRH41" s="383"/>
      <c r="DRI41" s="383"/>
      <c r="DRJ41" s="383"/>
      <c r="DRK41" s="383"/>
      <c r="DRL41" s="383"/>
      <c r="DRM41" s="383"/>
      <c r="DRN41" s="383"/>
      <c r="DRO41" s="383"/>
      <c r="DRP41" s="383"/>
      <c r="DRQ41" s="383"/>
      <c r="DRR41" s="383"/>
      <c r="DRS41" s="383"/>
      <c r="DRT41" s="383"/>
      <c r="DRU41" s="383"/>
      <c r="DRV41" s="383"/>
      <c r="DRW41" s="383"/>
      <c r="DRX41" s="383"/>
      <c r="DRY41" s="383"/>
      <c r="DRZ41" s="383"/>
      <c r="DSA41" s="383"/>
      <c r="DSB41" s="383"/>
      <c r="DSC41" s="383"/>
      <c r="DSD41" s="383"/>
      <c r="DSE41" s="383"/>
      <c r="DSF41" s="383"/>
      <c r="DSG41" s="383"/>
      <c r="DSH41" s="383"/>
      <c r="DSI41" s="383"/>
      <c r="DSJ41" s="383"/>
      <c r="DSK41" s="383"/>
      <c r="DSL41" s="383"/>
      <c r="DSM41" s="383"/>
      <c r="DSN41" s="383"/>
      <c r="DSO41" s="383"/>
      <c r="DSP41" s="383"/>
      <c r="DSQ41" s="383"/>
      <c r="DSR41" s="383"/>
      <c r="DSS41" s="383"/>
      <c r="DST41" s="383"/>
      <c r="DSU41" s="383"/>
      <c r="DSV41" s="383"/>
      <c r="DSW41" s="383"/>
      <c r="DSX41" s="383"/>
      <c r="DSY41" s="383"/>
      <c r="DSZ41" s="383"/>
      <c r="DTA41" s="383"/>
      <c r="DTB41" s="383"/>
      <c r="DTC41" s="383"/>
      <c r="DTD41" s="383"/>
      <c r="DTE41" s="383"/>
      <c r="DTF41" s="383"/>
      <c r="DTG41" s="383"/>
      <c r="DTH41" s="383"/>
      <c r="DTI41" s="383"/>
      <c r="DTJ41" s="383"/>
      <c r="DTK41" s="383"/>
      <c r="DTL41" s="383"/>
      <c r="DTM41" s="383"/>
      <c r="DTN41" s="383"/>
      <c r="DTO41" s="383"/>
      <c r="DTP41" s="383"/>
      <c r="DTQ41" s="383"/>
      <c r="DTR41" s="383"/>
      <c r="DTS41" s="383"/>
      <c r="DTT41" s="383"/>
      <c r="DTU41" s="383"/>
      <c r="DTV41" s="383"/>
      <c r="DTW41" s="383"/>
      <c r="DTX41" s="383"/>
      <c r="DTY41" s="383"/>
      <c r="DTZ41" s="383"/>
      <c r="DUA41" s="383"/>
      <c r="DUB41" s="383"/>
      <c r="DUC41" s="383"/>
      <c r="DUD41" s="383"/>
      <c r="DUE41" s="383"/>
      <c r="DUF41" s="383"/>
      <c r="DUG41" s="383"/>
      <c r="DUH41" s="383"/>
      <c r="DUI41" s="383"/>
      <c r="DUJ41" s="383"/>
      <c r="DUK41" s="383"/>
      <c r="DUL41" s="383"/>
      <c r="DUM41" s="383"/>
      <c r="DUN41" s="383"/>
      <c r="DUO41" s="383"/>
      <c r="DUP41" s="383"/>
      <c r="DUQ41" s="383"/>
      <c r="DUR41" s="383"/>
      <c r="DUS41" s="383"/>
      <c r="DUT41" s="383"/>
      <c r="DUU41" s="383"/>
      <c r="DUV41" s="383"/>
      <c r="DUW41" s="383"/>
      <c r="DUX41" s="383"/>
      <c r="DUY41" s="383"/>
      <c r="DUZ41" s="383"/>
      <c r="DVA41" s="383"/>
      <c r="DVB41" s="383"/>
      <c r="DVC41" s="383"/>
      <c r="DVD41" s="383"/>
      <c r="DVE41" s="383"/>
      <c r="DVF41" s="383"/>
      <c r="DVG41" s="383"/>
      <c r="DVH41" s="383"/>
      <c r="DVI41" s="383"/>
      <c r="DVJ41" s="383"/>
      <c r="DVK41" s="383"/>
      <c r="DVL41" s="383"/>
      <c r="DVM41" s="383"/>
      <c r="DVN41" s="383"/>
      <c r="DVO41" s="383"/>
      <c r="DVP41" s="383"/>
      <c r="DVQ41" s="383"/>
      <c r="DVR41" s="383"/>
      <c r="DVS41" s="383"/>
      <c r="DVT41" s="383"/>
      <c r="DVU41" s="383"/>
      <c r="DVV41" s="383"/>
      <c r="DVW41" s="383"/>
      <c r="DVX41" s="383"/>
      <c r="DVY41" s="383"/>
      <c r="DVZ41" s="383"/>
      <c r="DWA41" s="383"/>
      <c r="DWB41" s="383"/>
      <c r="DWC41" s="383"/>
      <c r="DWD41" s="383"/>
      <c r="DWE41" s="383"/>
      <c r="DWF41" s="383"/>
      <c r="DWG41" s="383"/>
      <c r="DWH41" s="383"/>
      <c r="DWI41" s="383"/>
      <c r="DWJ41" s="383"/>
      <c r="DWK41" s="383"/>
      <c r="DWL41" s="383"/>
      <c r="DWM41" s="383"/>
      <c r="DWN41" s="383"/>
      <c r="DWO41" s="383"/>
      <c r="DWP41" s="383"/>
      <c r="DWQ41" s="383"/>
      <c r="DWR41" s="383"/>
      <c r="DWS41" s="383"/>
      <c r="DWT41" s="383"/>
      <c r="DWU41" s="383"/>
      <c r="DWV41" s="383"/>
      <c r="DWW41" s="383"/>
      <c r="DWX41" s="383"/>
      <c r="DWY41" s="383"/>
      <c r="DWZ41" s="383"/>
      <c r="DXA41" s="383"/>
      <c r="DXB41" s="383"/>
      <c r="DXC41" s="383"/>
      <c r="DXD41" s="383"/>
      <c r="DXE41" s="383"/>
      <c r="DXF41" s="383"/>
      <c r="DXG41" s="383"/>
      <c r="DXH41" s="383"/>
      <c r="DXI41" s="383"/>
      <c r="DXJ41" s="383"/>
      <c r="DXK41" s="383"/>
      <c r="DXL41" s="383"/>
      <c r="DXM41" s="383"/>
      <c r="DXN41" s="383"/>
      <c r="DXO41" s="383"/>
      <c r="DXP41" s="383"/>
      <c r="DXQ41" s="383"/>
      <c r="DXR41" s="383"/>
      <c r="DXS41" s="383"/>
      <c r="DXT41" s="383"/>
      <c r="DXU41" s="383"/>
      <c r="DXV41" s="383"/>
      <c r="DXW41" s="383"/>
      <c r="DXX41" s="383"/>
      <c r="DXY41" s="383"/>
      <c r="DXZ41" s="383"/>
      <c r="DYA41" s="383"/>
      <c r="DYB41" s="383"/>
      <c r="DYC41" s="383"/>
      <c r="DYD41" s="383"/>
      <c r="DYE41" s="383"/>
      <c r="DYF41" s="383"/>
      <c r="DYG41" s="383"/>
      <c r="DYH41" s="383"/>
      <c r="DYI41" s="383"/>
      <c r="DYJ41" s="383"/>
      <c r="DYK41" s="383"/>
      <c r="DYL41" s="383"/>
      <c r="DYM41" s="383"/>
      <c r="DYN41" s="383"/>
      <c r="DYO41" s="383"/>
      <c r="DYP41" s="383"/>
      <c r="DYQ41" s="383"/>
      <c r="DYR41" s="383"/>
      <c r="DYS41" s="383"/>
      <c r="DYT41" s="383"/>
      <c r="DYU41" s="383"/>
      <c r="DYV41" s="383"/>
      <c r="DYW41" s="383"/>
      <c r="DYX41" s="383"/>
      <c r="DYY41" s="383"/>
      <c r="DYZ41" s="383"/>
      <c r="DZA41" s="383"/>
      <c r="DZB41" s="383"/>
      <c r="DZC41" s="383"/>
      <c r="DZD41" s="383"/>
      <c r="DZE41" s="383"/>
      <c r="DZF41" s="383"/>
      <c r="DZG41" s="383"/>
      <c r="DZH41" s="383"/>
      <c r="DZI41" s="383"/>
      <c r="DZJ41" s="383"/>
      <c r="DZK41" s="383"/>
      <c r="DZL41" s="383"/>
      <c r="DZM41" s="383"/>
      <c r="DZN41" s="383"/>
      <c r="DZO41" s="383"/>
      <c r="DZP41" s="383"/>
      <c r="DZQ41" s="383"/>
      <c r="DZR41" s="383"/>
      <c r="DZS41" s="383"/>
      <c r="DZT41" s="383"/>
      <c r="DZU41" s="383"/>
      <c r="DZV41" s="383"/>
      <c r="DZW41" s="383"/>
      <c r="DZX41" s="383"/>
      <c r="DZY41" s="383"/>
      <c r="DZZ41" s="383"/>
      <c r="EAA41" s="383"/>
      <c r="EAB41" s="383"/>
      <c r="EAC41" s="383"/>
      <c r="EAD41" s="383"/>
      <c r="EAE41" s="383"/>
      <c r="EAF41" s="383"/>
      <c r="EAG41" s="383"/>
      <c r="EAH41" s="383"/>
      <c r="EAI41" s="383"/>
      <c r="EAJ41" s="383"/>
      <c r="EAK41" s="383"/>
      <c r="EAL41" s="383"/>
      <c r="EAM41" s="383"/>
      <c r="EAN41" s="383"/>
      <c r="EAO41" s="383"/>
      <c r="EAP41" s="383"/>
      <c r="EAQ41" s="383"/>
      <c r="EAR41" s="383"/>
      <c r="EAS41" s="383"/>
      <c r="EAT41" s="383"/>
      <c r="EAU41" s="383"/>
      <c r="EAV41" s="383"/>
      <c r="EAW41" s="383"/>
      <c r="EAX41" s="383"/>
      <c r="EAY41" s="383"/>
      <c r="EAZ41" s="383"/>
      <c r="EBA41" s="383"/>
      <c r="EBB41" s="383"/>
      <c r="EBC41" s="383"/>
      <c r="EBD41" s="383"/>
      <c r="EBE41" s="383"/>
      <c r="EBF41" s="383"/>
      <c r="EBG41" s="383"/>
      <c r="EBH41" s="383"/>
      <c r="EBI41" s="383"/>
      <c r="EBJ41" s="383"/>
      <c r="EBK41" s="383"/>
      <c r="EBL41" s="383"/>
      <c r="EBM41" s="383"/>
      <c r="EBN41" s="383"/>
      <c r="EBO41" s="383"/>
      <c r="EBP41" s="383"/>
      <c r="EBQ41" s="383"/>
      <c r="EBR41" s="383"/>
      <c r="EBS41" s="383"/>
      <c r="EBT41" s="383"/>
      <c r="EBU41" s="383"/>
      <c r="EBV41" s="383"/>
      <c r="EBW41" s="383"/>
      <c r="EBX41" s="383"/>
      <c r="EBY41" s="383"/>
      <c r="EBZ41" s="383"/>
      <c r="ECA41" s="383"/>
      <c r="ECB41" s="383"/>
      <c r="ECC41" s="383"/>
      <c r="ECD41" s="383"/>
      <c r="ECE41" s="383"/>
      <c r="ECF41" s="383"/>
      <c r="ECG41" s="383"/>
      <c r="ECH41" s="383"/>
      <c r="ECI41" s="383"/>
      <c r="ECJ41" s="383"/>
      <c r="ECK41" s="383"/>
      <c r="ECL41" s="383"/>
      <c r="ECM41" s="383"/>
      <c r="ECN41" s="383"/>
      <c r="ECO41" s="383"/>
      <c r="ECP41" s="383"/>
      <c r="ECQ41" s="383"/>
      <c r="ECR41" s="383"/>
      <c r="ECS41" s="383"/>
      <c r="ECT41" s="383"/>
      <c r="ECU41" s="383"/>
      <c r="ECV41" s="383"/>
      <c r="ECW41" s="383"/>
      <c r="ECX41" s="383"/>
      <c r="ECY41" s="383"/>
      <c r="ECZ41" s="383"/>
      <c r="EDA41" s="383"/>
      <c r="EDB41" s="383"/>
      <c r="EDC41" s="383"/>
      <c r="EDD41" s="383"/>
      <c r="EDE41" s="383"/>
      <c r="EDF41" s="383"/>
      <c r="EDG41" s="383"/>
      <c r="EDH41" s="383"/>
      <c r="EDI41" s="383"/>
      <c r="EDJ41" s="383"/>
      <c r="EDK41" s="383"/>
      <c r="EDL41" s="383"/>
      <c r="EDM41" s="383"/>
      <c r="EDN41" s="383"/>
      <c r="EDO41" s="383"/>
      <c r="EDP41" s="383"/>
      <c r="EDQ41" s="383"/>
      <c r="EDR41" s="383"/>
      <c r="EDS41" s="383"/>
      <c r="EDT41" s="383"/>
      <c r="EDU41" s="383"/>
      <c r="EDV41" s="383"/>
      <c r="EDW41" s="383"/>
      <c r="EDX41" s="383"/>
      <c r="EDY41" s="383"/>
      <c r="EDZ41" s="383"/>
      <c r="EEA41" s="383"/>
      <c r="EEB41" s="383"/>
      <c r="EEC41" s="383"/>
      <c r="EED41" s="383"/>
      <c r="EEE41" s="383"/>
      <c r="EEF41" s="383"/>
      <c r="EEG41" s="383"/>
      <c r="EEH41" s="383"/>
      <c r="EEI41" s="383"/>
      <c r="EEJ41" s="383"/>
      <c r="EEK41" s="383"/>
      <c r="EEL41" s="383"/>
      <c r="EEM41" s="383"/>
      <c r="EEN41" s="383"/>
      <c r="EEO41" s="383"/>
      <c r="EEP41" s="383"/>
      <c r="EEQ41" s="383"/>
      <c r="EER41" s="383"/>
      <c r="EES41" s="383"/>
      <c r="EET41" s="383"/>
      <c r="EEU41" s="383"/>
      <c r="EEV41" s="383"/>
      <c r="EEW41" s="383"/>
      <c r="EEX41" s="383"/>
      <c r="EEY41" s="383"/>
      <c r="EEZ41" s="383"/>
      <c r="EFA41" s="383"/>
      <c r="EFB41" s="383"/>
      <c r="EFC41" s="383"/>
      <c r="EFD41" s="383"/>
      <c r="EFE41" s="383"/>
      <c r="EFF41" s="383"/>
      <c r="EFG41" s="383"/>
      <c r="EFH41" s="383"/>
      <c r="EFI41" s="383"/>
      <c r="EFJ41" s="383"/>
      <c r="EFK41" s="383"/>
      <c r="EFL41" s="383"/>
      <c r="EFM41" s="383"/>
      <c r="EFN41" s="383"/>
      <c r="EFO41" s="383"/>
      <c r="EFP41" s="383"/>
      <c r="EFQ41" s="383"/>
      <c r="EFR41" s="383"/>
      <c r="EFS41" s="383"/>
      <c r="EFT41" s="383"/>
      <c r="EFU41" s="383"/>
      <c r="EFV41" s="383"/>
      <c r="EFW41" s="383"/>
      <c r="EFX41" s="383"/>
      <c r="EFY41" s="383"/>
      <c r="EFZ41" s="383"/>
      <c r="EGA41" s="383"/>
      <c r="EGB41" s="383"/>
      <c r="EGC41" s="383"/>
      <c r="EGD41" s="383"/>
      <c r="EGE41" s="383"/>
      <c r="EGF41" s="383"/>
      <c r="EGG41" s="383"/>
      <c r="EGH41" s="383"/>
      <c r="EGI41" s="383"/>
      <c r="EGJ41" s="383"/>
      <c r="EGK41" s="383"/>
      <c r="EGL41" s="383"/>
      <c r="EGM41" s="383"/>
      <c r="EGN41" s="383"/>
      <c r="EGO41" s="383"/>
      <c r="EGP41" s="383"/>
      <c r="EGQ41" s="383"/>
      <c r="EGR41" s="383"/>
      <c r="EGS41" s="383"/>
      <c r="EGT41" s="383"/>
      <c r="EGU41" s="383"/>
      <c r="EGV41" s="383"/>
      <c r="EGW41" s="383"/>
      <c r="EGX41" s="383"/>
      <c r="EGY41" s="383"/>
      <c r="EGZ41" s="383"/>
      <c r="EHA41" s="383"/>
      <c r="EHB41" s="383"/>
      <c r="EHC41" s="383"/>
      <c r="EHD41" s="383"/>
      <c r="EHE41" s="383"/>
      <c r="EHF41" s="383"/>
      <c r="EHG41" s="383"/>
      <c r="EHH41" s="383"/>
      <c r="EHI41" s="383"/>
      <c r="EHJ41" s="383"/>
      <c r="EHK41" s="383"/>
      <c r="EHL41" s="383"/>
      <c r="EHM41" s="383"/>
      <c r="EHN41" s="383"/>
      <c r="EHO41" s="383"/>
      <c r="EHP41" s="383"/>
      <c r="EHQ41" s="383"/>
      <c r="EHR41" s="383"/>
      <c r="EHS41" s="383"/>
      <c r="EHT41" s="383"/>
      <c r="EHU41" s="383"/>
      <c r="EHV41" s="383"/>
      <c r="EHW41" s="383"/>
      <c r="EHX41" s="383"/>
      <c r="EHY41" s="383"/>
      <c r="EHZ41" s="383"/>
      <c r="EIA41" s="383"/>
      <c r="EIB41" s="383"/>
      <c r="EIC41" s="383"/>
      <c r="EID41" s="383"/>
      <c r="EIE41" s="383"/>
      <c r="EIF41" s="383"/>
      <c r="EIG41" s="383"/>
      <c r="EIH41" s="383"/>
      <c r="EII41" s="383"/>
      <c r="EIJ41" s="383"/>
      <c r="EIK41" s="383"/>
      <c r="EIL41" s="383"/>
      <c r="EIM41" s="383"/>
      <c r="EIN41" s="383"/>
      <c r="EIO41" s="383"/>
      <c r="EIP41" s="383"/>
      <c r="EIQ41" s="383"/>
      <c r="EIR41" s="383"/>
      <c r="EIS41" s="383"/>
      <c r="EIT41" s="383"/>
      <c r="EIU41" s="383"/>
      <c r="EIV41" s="383"/>
      <c r="EIW41" s="383"/>
      <c r="EIX41" s="383"/>
      <c r="EIY41" s="383"/>
      <c r="EIZ41" s="383"/>
      <c r="EJA41" s="383"/>
      <c r="EJB41" s="383"/>
      <c r="EJC41" s="383"/>
      <c r="EJD41" s="383"/>
      <c r="EJE41" s="383"/>
      <c r="EJF41" s="383"/>
      <c r="EJG41" s="383"/>
      <c r="EJH41" s="383"/>
      <c r="EJI41" s="383"/>
      <c r="EJJ41" s="383"/>
      <c r="EJK41" s="383"/>
      <c r="EJL41" s="383"/>
      <c r="EJM41" s="383"/>
      <c r="EJN41" s="383"/>
      <c r="EJO41" s="383"/>
      <c r="EJP41" s="383"/>
      <c r="EJQ41" s="383"/>
      <c r="EJR41" s="383"/>
      <c r="EJS41" s="383"/>
      <c r="EJT41" s="383"/>
      <c r="EJU41" s="383"/>
      <c r="EJV41" s="383"/>
      <c r="EJW41" s="383"/>
      <c r="EJX41" s="383"/>
      <c r="EJY41" s="383"/>
      <c r="EJZ41" s="383"/>
      <c r="EKA41" s="383"/>
      <c r="EKB41" s="383"/>
      <c r="EKC41" s="383"/>
      <c r="EKD41" s="383"/>
      <c r="EKE41" s="383"/>
      <c r="EKF41" s="383"/>
      <c r="EKG41" s="383"/>
      <c r="EKH41" s="383"/>
      <c r="EKI41" s="383"/>
      <c r="EKJ41" s="383"/>
      <c r="EKK41" s="383"/>
      <c r="EKL41" s="383"/>
      <c r="EKM41" s="383"/>
      <c r="EKN41" s="383"/>
      <c r="EKO41" s="383"/>
      <c r="EKP41" s="383"/>
      <c r="EKQ41" s="383"/>
      <c r="EKR41" s="383"/>
      <c r="EKS41" s="383"/>
      <c r="EKT41" s="383"/>
      <c r="EKU41" s="383"/>
      <c r="EKV41" s="383"/>
      <c r="EKW41" s="383"/>
      <c r="EKX41" s="383"/>
      <c r="EKY41" s="383"/>
      <c r="EKZ41" s="383"/>
      <c r="ELA41" s="383"/>
      <c r="ELB41" s="383"/>
      <c r="ELC41" s="383"/>
      <c r="ELD41" s="383"/>
      <c r="ELE41" s="383"/>
      <c r="ELF41" s="383"/>
      <c r="ELG41" s="383"/>
      <c r="ELH41" s="383"/>
      <c r="ELI41" s="383"/>
      <c r="ELJ41" s="383"/>
      <c r="ELK41" s="383"/>
      <c r="ELL41" s="383"/>
      <c r="ELM41" s="383"/>
      <c r="ELN41" s="383"/>
      <c r="ELO41" s="383"/>
      <c r="ELP41" s="383"/>
      <c r="ELQ41" s="383"/>
      <c r="ELR41" s="383"/>
      <c r="ELS41" s="383"/>
      <c r="ELT41" s="383"/>
      <c r="ELU41" s="383"/>
      <c r="ELV41" s="383"/>
      <c r="ELW41" s="383"/>
      <c r="ELX41" s="383"/>
      <c r="ELY41" s="383"/>
      <c r="ELZ41" s="383"/>
      <c r="EMA41" s="383"/>
      <c r="EMB41" s="383"/>
      <c r="EMC41" s="383"/>
      <c r="EMD41" s="383"/>
      <c r="EME41" s="383"/>
      <c r="EMF41" s="383"/>
      <c r="EMG41" s="383"/>
      <c r="EMH41" s="383"/>
      <c r="EMI41" s="383"/>
      <c r="EMJ41" s="383"/>
      <c r="EMK41" s="383"/>
      <c r="EML41" s="383"/>
      <c r="EMM41" s="383"/>
      <c r="EMN41" s="383"/>
      <c r="EMO41" s="383"/>
      <c r="EMP41" s="383"/>
      <c r="EMQ41" s="383"/>
      <c r="EMR41" s="383"/>
      <c r="EMS41" s="383"/>
      <c r="EMT41" s="383"/>
      <c r="EMU41" s="383"/>
      <c r="EMV41" s="383"/>
      <c r="EMW41" s="383"/>
      <c r="EMX41" s="383"/>
      <c r="EMY41" s="383"/>
      <c r="EMZ41" s="383"/>
      <c r="ENA41" s="383"/>
      <c r="ENB41" s="383"/>
      <c r="ENC41" s="383"/>
      <c r="END41" s="383"/>
      <c r="ENE41" s="383"/>
      <c r="ENF41" s="383"/>
      <c r="ENG41" s="383"/>
      <c r="ENH41" s="383"/>
      <c r="ENI41" s="383"/>
      <c r="ENJ41" s="383"/>
      <c r="ENK41" s="383"/>
      <c r="ENL41" s="383"/>
      <c r="ENM41" s="383"/>
      <c r="ENN41" s="383"/>
      <c r="ENO41" s="383"/>
      <c r="ENP41" s="383"/>
      <c r="ENQ41" s="383"/>
      <c r="ENR41" s="383"/>
      <c r="ENS41" s="383"/>
      <c r="ENT41" s="383"/>
      <c r="ENU41" s="383"/>
      <c r="ENV41" s="383"/>
      <c r="ENW41" s="383"/>
      <c r="ENX41" s="383"/>
      <c r="ENY41" s="383"/>
      <c r="ENZ41" s="383"/>
      <c r="EOA41" s="383"/>
      <c r="EOB41" s="383"/>
      <c r="EOC41" s="383"/>
      <c r="EOD41" s="383"/>
      <c r="EOE41" s="383"/>
      <c r="EOF41" s="383"/>
      <c r="EOG41" s="383"/>
      <c r="EOH41" s="383"/>
      <c r="EOI41" s="383"/>
      <c r="EOJ41" s="383"/>
      <c r="EOK41" s="383"/>
      <c r="EOL41" s="383"/>
      <c r="EOM41" s="383"/>
      <c r="EON41" s="383"/>
      <c r="EOO41" s="383"/>
      <c r="EOP41" s="383"/>
      <c r="EOQ41" s="383"/>
      <c r="EOR41" s="383"/>
      <c r="EOS41" s="383"/>
      <c r="EOT41" s="383"/>
      <c r="EOU41" s="383"/>
      <c r="EOV41" s="383"/>
      <c r="EOW41" s="383"/>
      <c r="EOX41" s="383"/>
      <c r="EOY41" s="383"/>
      <c r="EOZ41" s="383"/>
      <c r="EPA41" s="383"/>
      <c r="EPB41" s="383"/>
      <c r="EPC41" s="383"/>
      <c r="EPD41" s="383"/>
      <c r="EPE41" s="383"/>
      <c r="EPF41" s="383"/>
      <c r="EPG41" s="383"/>
      <c r="EPH41" s="383"/>
      <c r="EPI41" s="383"/>
      <c r="EPJ41" s="383"/>
      <c r="EPK41" s="383"/>
      <c r="EPL41" s="383"/>
      <c r="EPM41" s="383"/>
      <c r="EPN41" s="383"/>
      <c r="EPO41" s="383"/>
      <c r="EPP41" s="383"/>
      <c r="EPQ41" s="383"/>
      <c r="EPR41" s="383"/>
      <c r="EPS41" s="383"/>
      <c r="EPT41" s="383"/>
      <c r="EPU41" s="383"/>
      <c r="EPV41" s="383"/>
      <c r="EPW41" s="383"/>
      <c r="EPX41" s="383"/>
      <c r="EPY41" s="383"/>
      <c r="EPZ41" s="383"/>
      <c r="EQA41" s="383"/>
      <c r="EQB41" s="383"/>
      <c r="EQC41" s="383"/>
      <c r="EQD41" s="383"/>
      <c r="EQE41" s="383"/>
      <c r="EQF41" s="383"/>
      <c r="EQG41" s="383"/>
      <c r="EQH41" s="383"/>
      <c r="EQI41" s="383"/>
      <c r="EQJ41" s="383"/>
      <c r="EQK41" s="383"/>
      <c r="EQL41" s="383"/>
      <c r="EQM41" s="383"/>
      <c r="EQN41" s="383"/>
      <c r="EQO41" s="383"/>
      <c r="EQP41" s="383"/>
      <c r="EQQ41" s="383"/>
      <c r="EQR41" s="383"/>
      <c r="EQS41" s="383"/>
      <c r="EQT41" s="383"/>
      <c r="EQU41" s="383"/>
      <c r="EQV41" s="383"/>
      <c r="EQW41" s="383"/>
      <c r="EQX41" s="383"/>
      <c r="EQY41" s="383"/>
      <c r="EQZ41" s="383"/>
      <c r="ERA41" s="383"/>
      <c r="ERB41" s="383"/>
      <c r="ERC41" s="383"/>
      <c r="ERD41" s="383"/>
      <c r="ERE41" s="383"/>
      <c r="ERF41" s="383"/>
      <c r="ERG41" s="383"/>
      <c r="ERH41" s="383"/>
      <c r="ERI41" s="383"/>
      <c r="ERJ41" s="383"/>
      <c r="ERK41" s="383"/>
      <c r="ERL41" s="383"/>
      <c r="ERM41" s="383"/>
      <c r="ERN41" s="383"/>
      <c r="ERO41" s="383"/>
      <c r="ERP41" s="383"/>
      <c r="ERQ41" s="383"/>
      <c r="ERR41" s="383"/>
      <c r="ERS41" s="383"/>
      <c r="ERT41" s="383"/>
      <c r="ERU41" s="383"/>
      <c r="ERV41" s="383"/>
      <c r="ERW41" s="383"/>
      <c r="ERX41" s="383"/>
      <c r="ERY41" s="383"/>
      <c r="ERZ41" s="383"/>
      <c r="ESA41" s="383"/>
      <c r="ESB41" s="383"/>
      <c r="ESC41" s="383"/>
      <c r="ESD41" s="383"/>
      <c r="ESE41" s="383"/>
      <c r="ESF41" s="383"/>
      <c r="ESG41" s="383"/>
      <c r="ESH41" s="383"/>
      <c r="ESI41" s="383"/>
      <c r="ESJ41" s="383"/>
      <c r="ESK41" s="383"/>
      <c r="ESL41" s="383"/>
      <c r="ESM41" s="383"/>
      <c r="ESN41" s="383"/>
      <c r="ESO41" s="383"/>
      <c r="ESP41" s="383"/>
      <c r="ESQ41" s="383"/>
      <c r="ESR41" s="383"/>
      <c r="ESS41" s="383"/>
      <c r="EST41" s="383"/>
      <c r="ESU41" s="383"/>
      <c r="ESV41" s="383"/>
      <c r="ESW41" s="383"/>
      <c r="ESX41" s="383"/>
      <c r="ESY41" s="383"/>
      <c r="ESZ41" s="383"/>
      <c r="ETA41" s="383"/>
      <c r="ETB41" s="383"/>
      <c r="ETC41" s="383"/>
      <c r="ETD41" s="383"/>
      <c r="ETE41" s="383"/>
      <c r="ETF41" s="383"/>
      <c r="ETG41" s="383"/>
      <c r="ETH41" s="383"/>
      <c r="ETI41" s="383"/>
      <c r="ETJ41" s="383"/>
      <c r="ETK41" s="383"/>
      <c r="ETL41" s="383"/>
      <c r="ETM41" s="383"/>
      <c r="ETN41" s="383"/>
      <c r="ETO41" s="383"/>
      <c r="ETP41" s="383"/>
      <c r="ETQ41" s="383"/>
      <c r="ETR41" s="383"/>
      <c r="ETS41" s="383"/>
      <c r="ETT41" s="383"/>
      <c r="ETU41" s="383"/>
      <c r="ETV41" s="383"/>
      <c r="ETW41" s="383"/>
      <c r="ETX41" s="383"/>
      <c r="ETY41" s="383"/>
      <c r="ETZ41" s="383"/>
      <c r="EUA41" s="383"/>
      <c r="EUB41" s="383"/>
      <c r="EUC41" s="383"/>
      <c r="EUD41" s="383"/>
      <c r="EUE41" s="383"/>
      <c r="EUF41" s="383"/>
      <c r="EUG41" s="383"/>
      <c r="EUH41" s="383"/>
      <c r="EUI41" s="383"/>
      <c r="EUJ41" s="383"/>
      <c r="EUK41" s="383"/>
      <c r="EUL41" s="383"/>
      <c r="EUM41" s="383"/>
      <c r="EUN41" s="383"/>
      <c r="EUO41" s="383"/>
      <c r="EUP41" s="383"/>
      <c r="EUQ41" s="383"/>
      <c r="EUR41" s="383"/>
      <c r="EUS41" s="383"/>
      <c r="EUT41" s="383"/>
      <c r="EUU41" s="383"/>
      <c r="EUV41" s="383"/>
      <c r="EUW41" s="383"/>
      <c r="EUX41" s="383"/>
      <c r="EUY41" s="383"/>
      <c r="EUZ41" s="383"/>
      <c r="EVA41" s="383"/>
      <c r="EVB41" s="383"/>
      <c r="EVC41" s="383"/>
      <c r="EVD41" s="383"/>
      <c r="EVE41" s="383"/>
      <c r="EVF41" s="383"/>
      <c r="EVG41" s="383"/>
      <c r="EVH41" s="383"/>
      <c r="EVI41" s="383"/>
      <c r="EVJ41" s="383"/>
      <c r="EVK41" s="383"/>
      <c r="EVL41" s="383"/>
      <c r="EVM41" s="383"/>
      <c r="EVN41" s="383"/>
      <c r="EVO41" s="383"/>
      <c r="EVP41" s="383"/>
      <c r="EVQ41" s="383"/>
      <c r="EVR41" s="383"/>
      <c r="EVS41" s="383"/>
      <c r="EVT41" s="383"/>
      <c r="EVU41" s="383"/>
      <c r="EVV41" s="383"/>
      <c r="EVW41" s="383"/>
      <c r="EVX41" s="383"/>
      <c r="EVY41" s="383"/>
      <c r="EVZ41" s="383"/>
      <c r="EWA41" s="383"/>
      <c r="EWB41" s="383"/>
      <c r="EWC41" s="383"/>
      <c r="EWD41" s="383"/>
      <c r="EWE41" s="383"/>
      <c r="EWF41" s="383"/>
      <c r="EWG41" s="383"/>
      <c r="EWH41" s="383"/>
      <c r="EWI41" s="383"/>
      <c r="EWJ41" s="383"/>
      <c r="EWK41" s="383"/>
      <c r="EWL41" s="383"/>
      <c r="EWM41" s="383"/>
      <c r="EWN41" s="383"/>
      <c r="EWO41" s="383"/>
      <c r="EWP41" s="383"/>
      <c r="EWQ41" s="383"/>
      <c r="EWR41" s="383"/>
      <c r="EWS41" s="383"/>
      <c r="EWT41" s="383"/>
      <c r="EWU41" s="383"/>
      <c r="EWV41" s="383"/>
      <c r="EWW41" s="383"/>
      <c r="EWX41" s="383"/>
      <c r="EWY41" s="383"/>
      <c r="EWZ41" s="383"/>
      <c r="EXA41" s="383"/>
      <c r="EXB41" s="383"/>
      <c r="EXC41" s="383"/>
      <c r="EXD41" s="383"/>
      <c r="EXE41" s="383"/>
      <c r="EXF41" s="383"/>
      <c r="EXG41" s="383"/>
      <c r="EXH41" s="383"/>
      <c r="EXI41" s="383"/>
      <c r="EXJ41" s="383"/>
      <c r="EXK41" s="383"/>
      <c r="EXL41" s="383"/>
      <c r="EXM41" s="383"/>
      <c r="EXN41" s="383"/>
      <c r="EXO41" s="383"/>
      <c r="EXP41" s="383"/>
      <c r="EXQ41" s="383"/>
      <c r="EXR41" s="383"/>
      <c r="EXS41" s="383"/>
      <c r="EXT41" s="383"/>
      <c r="EXU41" s="383"/>
      <c r="EXV41" s="383"/>
      <c r="EXW41" s="383"/>
      <c r="EXX41" s="383"/>
      <c r="EXY41" s="383"/>
      <c r="EXZ41" s="383"/>
      <c r="EYA41" s="383"/>
      <c r="EYB41" s="383"/>
      <c r="EYC41" s="383"/>
      <c r="EYD41" s="383"/>
      <c r="EYE41" s="383"/>
      <c r="EYF41" s="383"/>
      <c r="EYG41" s="383"/>
      <c r="EYH41" s="383"/>
      <c r="EYI41" s="383"/>
      <c r="EYJ41" s="383"/>
      <c r="EYK41" s="383"/>
      <c r="EYL41" s="383"/>
      <c r="EYM41" s="383"/>
      <c r="EYN41" s="383"/>
      <c r="EYO41" s="383"/>
      <c r="EYP41" s="383"/>
      <c r="EYQ41" s="383"/>
      <c r="EYR41" s="383"/>
      <c r="EYS41" s="383"/>
      <c r="EYT41" s="383"/>
      <c r="EYU41" s="383"/>
      <c r="EYV41" s="383"/>
      <c r="EYW41" s="383"/>
      <c r="EYX41" s="383"/>
      <c r="EYY41" s="383"/>
      <c r="EYZ41" s="383"/>
      <c r="EZA41" s="383"/>
      <c r="EZB41" s="383"/>
      <c r="EZC41" s="383"/>
      <c r="EZD41" s="383"/>
      <c r="EZE41" s="383"/>
      <c r="EZF41" s="383"/>
      <c r="EZG41" s="383"/>
      <c r="EZH41" s="383"/>
      <c r="EZI41" s="383"/>
      <c r="EZJ41" s="383"/>
      <c r="EZK41" s="383"/>
      <c r="EZL41" s="383"/>
      <c r="EZM41" s="383"/>
      <c r="EZN41" s="383"/>
      <c r="EZO41" s="383"/>
      <c r="EZP41" s="383"/>
      <c r="EZQ41" s="383"/>
      <c r="EZR41" s="383"/>
      <c r="EZS41" s="383"/>
      <c r="EZT41" s="383"/>
      <c r="EZU41" s="383"/>
      <c r="EZV41" s="383"/>
      <c r="EZW41" s="383"/>
      <c r="EZX41" s="383"/>
      <c r="EZY41" s="383"/>
      <c r="EZZ41" s="383"/>
      <c r="FAA41" s="383"/>
      <c r="FAB41" s="383"/>
      <c r="FAC41" s="383"/>
      <c r="FAD41" s="383"/>
      <c r="FAE41" s="383"/>
      <c r="FAF41" s="383"/>
      <c r="FAG41" s="383"/>
      <c r="FAH41" s="383"/>
      <c r="FAI41" s="383"/>
      <c r="FAJ41" s="383"/>
      <c r="FAK41" s="383"/>
      <c r="FAL41" s="383"/>
      <c r="FAM41" s="383"/>
      <c r="FAN41" s="383"/>
      <c r="FAO41" s="383"/>
      <c r="FAP41" s="383"/>
      <c r="FAQ41" s="383"/>
      <c r="FAR41" s="383"/>
      <c r="FAS41" s="383"/>
      <c r="FAT41" s="383"/>
      <c r="FAU41" s="383"/>
      <c r="FAV41" s="383"/>
      <c r="FAW41" s="383"/>
      <c r="FAX41" s="383"/>
      <c r="FAY41" s="383"/>
      <c r="FAZ41" s="383"/>
      <c r="FBA41" s="383"/>
      <c r="FBB41" s="383"/>
      <c r="FBC41" s="383"/>
      <c r="FBD41" s="383"/>
      <c r="FBE41" s="383"/>
      <c r="FBF41" s="383"/>
      <c r="FBG41" s="383"/>
      <c r="FBH41" s="383"/>
      <c r="FBI41" s="383"/>
      <c r="FBJ41" s="383"/>
      <c r="FBK41" s="383"/>
      <c r="FBL41" s="383"/>
      <c r="FBM41" s="383"/>
      <c r="FBN41" s="383"/>
      <c r="FBO41" s="383"/>
      <c r="FBP41" s="383"/>
      <c r="FBQ41" s="383"/>
      <c r="FBR41" s="383"/>
      <c r="FBS41" s="383"/>
      <c r="FBT41" s="383"/>
      <c r="FBU41" s="383"/>
      <c r="FBV41" s="383"/>
      <c r="FBW41" s="383"/>
      <c r="FBX41" s="383"/>
      <c r="FBY41" s="383"/>
      <c r="FBZ41" s="383"/>
      <c r="FCA41" s="383"/>
      <c r="FCB41" s="383"/>
      <c r="FCC41" s="383"/>
      <c r="FCD41" s="383"/>
      <c r="FCE41" s="383"/>
      <c r="FCF41" s="383"/>
      <c r="FCG41" s="383"/>
      <c r="FCH41" s="383"/>
      <c r="FCI41" s="383"/>
      <c r="FCJ41" s="383"/>
      <c r="FCK41" s="383"/>
      <c r="FCL41" s="383"/>
      <c r="FCM41" s="383"/>
      <c r="FCN41" s="383"/>
      <c r="FCO41" s="383"/>
      <c r="FCP41" s="383"/>
      <c r="FCQ41" s="383"/>
      <c r="FCR41" s="383"/>
      <c r="FCS41" s="383"/>
      <c r="FCT41" s="383"/>
      <c r="FCU41" s="383"/>
      <c r="FCV41" s="383"/>
      <c r="FCW41" s="383"/>
      <c r="FCX41" s="383"/>
      <c r="FCY41" s="383"/>
      <c r="FCZ41" s="383"/>
      <c r="FDA41" s="383"/>
      <c r="FDB41" s="383"/>
      <c r="FDC41" s="383"/>
      <c r="FDD41" s="383"/>
      <c r="FDE41" s="383"/>
      <c r="FDF41" s="383"/>
      <c r="FDG41" s="383"/>
      <c r="FDH41" s="383"/>
      <c r="FDI41" s="383"/>
      <c r="FDJ41" s="383"/>
      <c r="FDK41" s="383"/>
      <c r="FDL41" s="383"/>
      <c r="FDM41" s="383"/>
      <c r="FDN41" s="383"/>
      <c r="FDO41" s="383"/>
      <c r="FDP41" s="383"/>
      <c r="FDQ41" s="383"/>
      <c r="FDR41" s="383"/>
      <c r="FDS41" s="383"/>
      <c r="FDT41" s="383"/>
      <c r="FDU41" s="383"/>
      <c r="FDV41" s="383"/>
      <c r="FDW41" s="383"/>
      <c r="FDX41" s="383"/>
      <c r="FDY41" s="383"/>
      <c r="FDZ41" s="383"/>
      <c r="FEA41" s="383"/>
      <c r="FEB41" s="383"/>
      <c r="FEC41" s="383"/>
      <c r="FED41" s="383"/>
      <c r="FEE41" s="383"/>
      <c r="FEF41" s="383"/>
      <c r="FEG41" s="383"/>
      <c r="FEH41" s="383"/>
      <c r="FEI41" s="383"/>
      <c r="FEJ41" s="383"/>
      <c r="FEK41" s="383"/>
      <c r="FEL41" s="383"/>
      <c r="FEM41" s="383"/>
      <c r="FEN41" s="383"/>
      <c r="FEO41" s="383"/>
      <c r="FEP41" s="383"/>
      <c r="FEQ41" s="383"/>
      <c r="FER41" s="383"/>
      <c r="FES41" s="383"/>
      <c r="FET41" s="383"/>
      <c r="FEU41" s="383"/>
      <c r="FEV41" s="383"/>
      <c r="FEW41" s="383"/>
      <c r="FEX41" s="383"/>
      <c r="FEY41" s="383"/>
      <c r="FEZ41" s="383"/>
      <c r="FFA41" s="383"/>
      <c r="FFB41" s="383"/>
      <c r="FFC41" s="383"/>
      <c r="FFD41" s="383"/>
      <c r="FFE41" s="383"/>
      <c r="FFF41" s="383"/>
      <c r="FFG41" s="383"/>
      <c r="FFH41" s="383"/>
      <c r="FFI41" s="383"/>
      <c r="FFJ41" s="383"/>
      <c r="FFK41" s="383"/>
      <c r="FFL41" s="383"/>
      <c r="FFM41" s="383"/>
      <c r="FFN41" s="383"/>
      <c r="FFO41" s="383"/>
      <c r="FFP41" s="383"/>
      <c r="FFQ41" s="383"/>
      <c r="FFR41" s="383"/>
      <c r="FFS41" s="383"/>
      <c r="FFT41" s="383"/>
      <c r="FFU41" s="383"/>
      <c r="FFV41" s="383"/>
      <c r="FFW41" s="383"/>
      <c r="FFX41" s="383"/>
      <c r="FFY41" s="383"/>
      <c r="FFZ41" s="383"/>
      <c r="FGA41" s="383"/>
      <c r="FGB41" s="383"/>
      <c r="FGC41" s="383"/>
      <c r="FGD41" s="383"/>
      <c r="FGE41" s="383"/>
      <c r="FGF41" s="383"/>
      <c r="FGG41" s="383"/>
      <c r="FGH41" s="383"/>
      <c r="FGI41" s="383"/>
      <c r="FGJ41" s="383"/>
      <c r="FGK41" s="383"/>
      <c r="FGL41" s="383"/>
      <c r="FGM41" s="383"/>
      <c r="FGN41" s="383"/>
      <c r="FGO41" s="383"/>
      <c r="FGP41" s="383"/>
      <c r="FGQ41" s="383"/>
      <c r="FGR41" s="383"/>
      <c r="FGS41" s="383"/>
      <c r="FGT41" s="383"/>
      <c r="FGU41" s="383"/>
      <c r="FGV41" s="383"/>
      <c r="FGW41" s="383"/>
      <c r="FGX41" s="383"/>
      <c r="FGY41" s="383"/>
      <c r="FGZ41" s="383"/>
      <c r="FHA41" s="383"/>
      <c r="FHB41" s="383"/>
      <c r="FHC41" s="383"/>
      <c r="FHD41" s="383"/>
      <c r="FHE41" s="383"/>
      <c r="FHF41" s="383"/>
      <c r="FHG41" s="383"/>
      <c r="FHH41" s="383"/>
      <c r="FHI41" s="383"/>
      <c r="FHJ41" s="383"/>
      <c r="FHK41" s="383"/>
      <c r="FHL41" s="383"/>
      <c r="FHM41" s="383"/>
      <c r="FHN41" s="383"/>
      <c r="FHO41" s="383"/>
      <c r="FHP41" s="383"/>
      <c r="FHQ41" s="383"/>
      <c r="FHR41" s="383"/>
      <c r="FHS41" s="383"/>
      <c r="FHT41" s="383"/>
      <c r="FHU41" s="383"/>
      <c r="FHV41" s="383"/>
      <c r="FHW41" s="383"/>
      <c r="FHX41" s="383"/>
      <c r="FHY41" s="383"/>
      <c r="FHZ41" s="383"/>
      <c r="FIA41" s="383"/>
      <c r="FIB41" s="383"/>
      <c r="FIC41" s="383"/>
      <c r="FID41" s="383"/>
      <c r="FIE41" s="383"/>
      <c r="FIF41" s="383"/>
      <c r="FIG41" s="383"/>
      <c r="FIH41" s="383"/>
      <c r="FII41" s="383"/>
      <c r="FIJ41" s="383"/>
      <c r="FIK41" s="383"/>
      <c r="FIL41" s="383"/>
      <c r="FIM41" s="383"/>
      <c r="FIN41" s="383"/>
      <c r="FIO41" s="383"/>
      <c r="FIP41" s="383"/>
      <c r="FIQ41" s="383"/>
      <c r="FIR41" s="383"/>
      <c r="FIS41" s="383"/>
      <c r="FIT41" s="383"/>
      <c r="FIU41" s="383"/>
      <c r="FIV41" s="383"/>
      <c r="FIW41" s="383"/>
      <c r="FIX41" s="383"/>
      <c r="FIY41" s="383"/>
      <c r="FIZ41" s="383"/>
      <c r="FJA41" s="383"/>
      <c r="FJB41" s="383"/>
      <c r="FJC41" s="383"/>
      <c r="FJD41" s="383"/>
      <c r="FJE41" s="383"/>
      <c r="FJF41" s="383"/>
      <c r="FJG41" s="383"/>
      <c r="FJH41" s="383"/>
      <c r="FJI41" s="383"/>
      <c r="FJJ41" s="383"/>
      <c r="FJK41" s="383"/>
      <c r="FJL41" s="383"/>
      <c r="FJM41" s="383"/>
      <c r="FJN41" s="383"/>
      <c r="FJO41" s="383"/>
      <c r="FJP41" s="383"/>
      <c r="FJQ41" s="383"/>
      <c r="FJR41" s="383"/>
      <c r="FJS41" s="383"/>
      <c r="FJT41" s="383"/>
      <c r="FJU41" s="383"/>
      <c r="FJV41" s="383"/>
      <c r="FJW41" s="383"/>
      <c r="FJX41" s="383"/>
      <c r="FJY41" s="383"/>
      <c r="FJZ41" s="383"/>
      <c r="FKA41" s="383"/>
      <c r="FKB41" s="383"/>
      <c r="FKC41" s="383"/>
      <c r="FKD41" s="383"/>
      <c r="FKE41" s="383"/>
      <c r="FKF41" s="383"/>
      <c r="FKG41" s="383"/>
      <c r="FKH41" s="383"/>
      <c r="FKI41" s="383"/>
      <c r="FKJ41" s="383"/>
      <c r="FKK41" s="383"/>
      <c r="FKL41" s="383"/>
      <c r="FKM41" s="383"/>
      <c r="FKN41" s="383"/>
      <c r="FKO41" s="383"/>
      <c r="FKP41" s="383"/>
      <c r="FKQ41" s="383"/>
      <c r="FKR41" s="383"/>
      <c r="FKS41" s="383"/>
      <c r="FKT41" s="383"/>
      <c r="FKU41" s="383"/>
      <c r="FKV41" s="383"/>
      <c r="FKW41" s="383"/>
      <c r="FKX41" s="383"/>
      <c r="FKY41" s="383"/>
      <c r="FKZ41" s="383"/>
      <c r="FLA41" s="383"/>
      <c r="FLB41" s="383"/>
      <c r="FLC41" s="383"/>
      <c r="FLD41" s="383"/>
      <c r="FLE41" s="383"/>
      <c r="FLF41" s="383"/>
      <c r="FLG41" s="383"/>
      <c r="FLH41" s="383"/>
      <c r="FLI41" s="383"/>
      <c r="FLJ41" s="383"/>
      <c r="FLK41" s="383"/>
      <c r="FLL41" s="383"/>
      <c r="FLM41" s="383"/>
      <c r="FLN41" s="383"/>
      <c r="FLO41" s="383"/>
      <c r="FLP41" s="383"/>
      <c r="FLQ41" s="383"/>
      <c r="FLR41" s="383"/>
      <c r="FLS41" s="383"/>
      <c r="FLT41" s="383"/>
      <c r="FLU41" s="383"/>
      <c r="FLV41" s="383"/>
      <c r="FLW41" s="383"/>
      <c r="FLX41" s="383"/>
      <c r="FLY41" s="383"/>
      <c r="FLZ41" s="383"/>
      <c r="FMA41" s="383"/>
      <c r="FMB41" s="383"/>
      <c r="FMC41" s="383"/>
      <c r="FMD41" s="383"/>
      <c r="FME41" s="383"/>
      <c r="FMF41" s="383"/>
      <c r="FMG41" s="383"/>
      <c r="FMH41" s="383"/>
      <c r="FMI41" s="383"/>
      <c r="FMJ41" s="383"/>
      <c r="FMK41" s="383"/>
      <c r="FML41" s="383"/>
      <c r="FMM41" s="383"/>
      <c r="FMN41" s="383"/>
      <c r="FMO41" s="383"/>
      <c r="FMP41" s="383"/>
      <c r="FMQ41" s="383"/>
      <c r="FMR41" s="383"/>
      <c r="FMS41" s="383"/>
      <c r="FMT41" s="383"/>
      <c r="FMU41" s="383"/>
      <c r="FMV41" s="383"/>
      <c r="FMW41" s="383"/>
      <c r="FMX41" s="383"/>
      <c r="FMY41" s="383"/>
      <c r="FMZ41" s="383"/>
      <c r="FNA41" s="383"/>
      <c r="FNB41" s="383"/>
      <c r="FNC41" s="383"/>
      <c r="FND41" s="383"/>
      <c r="FNE41" s="383"/>
      <c r="FNF41" s="383"/>
      <c r="FNG41" s="383"/>
      <c r="FNH41" s="383"/>
      <c r="FNI41" s="383"/>
      <c r="FNJ41" s="383"/>
      <c r="FNK41" s="383"/>
      <c r="FNL41" s="383"/>
      <c r="FNM41" s="383"/>
      <c r="FNN41" s="383"/>
      <c r="FNO41" s="383"/>
      <c r="FNP41" s="383"/>
      <c r="FNQ41" s="383"/>
      <c r="FNR41" s="383"/>
      <c r="FNS41" s="383"/>
      <c r="FNT41" s="383"/>
      <c r="FNU41" s="383"/>
      <c r="FNV41" s="383"/>
      <c r="FNW41" s="383"/>
      <c r="FNX41" s="383"/>
      <c r="FNY41" s="383"/>
      <c r="FNZ41" s="383"/>
      <c r="FOA41" s="383"/>
      <c r="FOB41" s="383"/>
      <c r="FOC41" s="383"/>
      <c r="FOD41" s="383"/>
      <c r="FOE41" s="383"/>
      <c r="FOF41" s="383"/>
      <c r="FOG41" s="383"/>
      <c r="FOH41" s="383"/>
      <c r="FOI41" s="383"/>
      <c r="FOJ41" s="383"/>
      <c r="FOK41" s="383"/>
      <c r="FOL41" s="383"/>
      <c r="FOM41" s="383"/>
      <c r="FON41" s="383"/>
      <c r="FOO41" s="383"/>
      <c r="FOP41" s="383"/>
      <c r="FOQ41" s="383"/>
      <c r="FOR41" s="383"/>
      <c r="FOS41" s="383"/>
      <c r="FOT41" s="383"/>
      <c r="FOU41" s="383"/>
      <c r="FOV41" s="383"/>
      <c r="FOW41" s="383"/>
      <c r="FOX41" s="383"/>
      <c r="FOY41" s="383"/>
      <c r="FOZ41" s="383"/>
      <c r="FPA41" s="383"/>
      <c r="FPB41" s="383"/>
      <c r="FPC41" s="383"/>
      <c r="FPD41" s="383"/>
      <c r="FPE41" s="383"/>
      <c r="FPF41" s="383"/>
      <c r="FPG41" s="383"/>
      <c r="FPH41" s="383"/>
      <c r="FPI41" s="383"/>
      <c r="FPJ41" s="383"/>
      <c r="FPK41" s="383"/>
      <c r="FPL41" s="383"/>
      <c r="FPM41" s="383"/>
      <c r="FPN41" s="383"/>
      <c r="FPO41" s="383"/>
      <c r="FPP41" s="383"/>
      <c r="FPQ41" s="383"/>
      <c r="FPR41" s="383"/>
      <c r="FPS41" s="383"/>
      <c r="FPT41" s="383"/>
      <c r="FPU41" s="383"/>
      <c r="FPV41" s="383"/>
      <c r="FPW41" s="383"/>
      <c r="FPX41" s="383"/>
      <c r="FPY41" s="383"/>
      <c r="FPZ41" s="383"/>
      <c r="FQA41" s="383"/>
      <c r="FQB41" s="383"/>
      <c r="FQC41" s="383"/>
      <c r="FQD41" s="383"/>
      <c r="FQE41" s="383"/>
      <c r="FQF41" s="383"/>
      <c r="FQG41" s="383"/>
      <c r="FQH41" s="383"/>
      <c r="FQI41" s="383"/>
      <c r="FQJ41" s="383"/>
      <c r="FQK41" s="383"/>
      <c r="FQL41" s="383"/>
      <c r="FQM41" s="383"/>
      <c r="FQN41" s="383"/>
      <c r="FQO41" s="383"/>
      <c r="FQP41" s="383"/>
      <c r="FQQ41" s="383"/>
      <c r="FQR41" s="383"/>
      <c r="FQS41" s="383"/>
      <c r="FQT41" s="383"/>
      <c r="FQU41" s="383"/>
      <c r="FQV41" s="383"/>
      <c r="FQW41" s="383"/>
      <c r="FQX41" s="383"/>
      <c r="FQY41" s="383"/>
      <c r="FQZ41" s="383"/>
      <c r="FRA41" s="383"/>
      <c r="FRB41" s="383"/>
      <c r="FRC41" s="383"/>
      <c r="FRD41" s="383"/>
      <c r="FRE41" s="383"/>
      <c r="FRF41" s="383"/>
      <c r="FRG41" s="383"/>
      <c r="FRH41" s="383"/>
      <c r="FRI41" s="383"/>
      <c r="FRJ41" s="383"/>
      <c r="FRK41" s="383"/>
      <c r="FRL41" s="383"/>
      <c r="FRM41" s="383"/>
      <c r="FRN41" s="383"/>
      <c r="FRO41" s="383"/>
      <c r="FRP41" s="383"/>
      <c r="FRQ41" s="383"/>
      <c r="FRR41" s="383"/>
      <c r="FRS41" s="383"/>
      <c r="FRT41" s="383"/>
      <c r="FRU41" s="383"/>
      <c r="FRV41" s="383"/>
      <c r="FRW41" s="383"/>
      <c r="FRX41" s="383"/>
      <c r="FRY41" s="383"/>
      <c r="FRZ41" s="383"/>
      <c r="FSA41" s="383"/>
      <c r="FSB41" s="383"/>
      <c r="FSC41" s="383"/>
      <c r="FSD41" s="383"/>
      <c r="FSE41" s="383"/>
      <c r="FSF41" s="383"/>
      <c r="FSG41" s="383"/>
      <c r="FSH41" s="383"/>
      <c r="FSI41" s="383"/>
      <c r="FSJ41" s="383"/>
      <c r="FSK41" s="383"/>
      <c r="FSL41" s="383"/>
      <c r="FSM41" s="383"/>
      <c r="FSN41" s="383"/>
      <c r="FSO41" s="383"/>
      <c r="FSP41" s="383"/>
      <c r="FSQ41" s="383"/>
      <c r="FSR41" s="383"/>
      <c r="FSS41" s="383"/>
      <c r="FST41" s="383"/>
      <c r="FSU41" s="383"/>
      <c r="FSV41" s="383"/>
      <c r="FSW41" s="383"/>
      <c r="FSX41" s="383"/>
      <c r="FSY41" s="383"/>
      <c r="FSZ41" s="383"/>
      <c r="FTA41" s="383"/>
      <c r="FTB41" s="383"/>
      <c r="FTC41" s="383"/>
      <c r="FTD41" s="383"/>
      <c r="FTE41" s="383"/>
      <c r="FTF41" s="383"/>
      <c r="FTG41" s="383"/>
      <c r="FTH41" s="383"/>
      <c r="FTI41" s="383"/>
      <c r="FTJ41" s="383"/>
      <c r="FTK41" s="383"/>
      <c r="FTL41" s="383"/>
      <c r="FTM41" s="383"/>
      <c r="FTN41" s="383"/>
      <c r="FTO41" s="383"/>
      <c r="FTP41" s="383"/>
      <c r="FTQ41" s="383"/>
      <c r="FTR41" s="383"/>
      <c r="FTS41" s="383"/>
      <c r="FTT41" s="383"/>
      <c r="FTU41" s="383"/>
      <c r="FTV41" s="383"/>
      <c r="FTW41" s="383"/>
      <c r="FTX41" s="383"/>
      <c r="FTY41" s="383"/>
      <c r="FTZ41" s="383"/>
      <c r="FUA41" s="383"/>
      <c r="FUB41" s="383"/>
      <c r="FUC41" s="383"/>
      <c r="FUD41" s="383"/>
      <c r="FUE41" s="383"/>
      <c r="FUF41" s="383"/>
      <c r="FUG41" s="383"/>
      <c r="FUH41" s="383"/>
      <c r="FUI41" s="383"/>
      <c r="FUJ41" s="383"/>
      <c r="FUK41" s="383"/>
      <c r="FUL41" s="383"/>
      <c r="FUM41" s="383"/>
      <c r="FUN41" s="383"/>
      <c r="FUO41" s="383"/>
      <c r="FUP41" s="383"/>
      <c r="FUQ41" s="383"/>
      <c r="FUR41" s="383"/>
      <c r="FUS41" s="383"/>
      <c r="FUT41" s="383"/>
      <c r="FUU41" s="383"/>
      <c r="FUV41" s="383"/>
      <c r="FUW41" s="383"/>
      <c r="FUX41" s="383"/>
      <c r="FUY41" s="383"/>
      <c r="FUZ41" s="383"/>
      <c r="FVA41" s="383"/>
      <c r="FVB41" s="383"/>
      <c r="FVC41" s="383"/>
      <c r="FVD41" s="383"/>
      <c r="FVE41" s="383"/>
      <c r="FVF41" s="383"/>
      <c r="FVG41" s="383"/>
      <c r="FVH41" s="383"/>
      <c r="FVI41" s="383"/>
      <c r="FVJ41" s="383"/>
      <c r="FVK41" s="383"/>
      <c r="FVL41" s="383"/>
      <c r="FVM41" s="383"/>
      <c r="FVN41" s="383"/>
      <c r="FVO41" s="383"/>
      <c r="FVP41" s="383"/>
      <c r="FVQ41" s="383"/>
      <c r="FVR41" s="383"/>
      <c r="FVS41" s="383"/>
      <c r="FVT41" s="383"/>
      <c r="FVU41" s="383"/>
      <c r="FVV41" s="383"/>
      <c r="FVW41" s="383"/>
      <c r="FVX41" s="383"/>
      <c r="FVY41" s="383"/>
      <c r="FVZ41" s="383"/>
      <c r="FWA41" s="383"/>
      <c r="FWB41" s="383"/>
      <c r="FWC41" s="383"/>
      <c r="FWD41" s="383"/>
      <c r="FWE41" s="383"/>
      <c r="FWF41" s="383"/>
      <c r="FWG41" s="383"/>
      <c r="FWH41" s="383"/>
      <c r="FWI41" s="383"/>
      <c r="FWJ41" s="383"/>
      <c r="FWK41" s="383"/>
      <c r="FWL41" s="383"/>
      <c r="FWM41" s="383"/>
      <c r="FWN41" s="383"/>
      <c r="FWO41" s="383"/>
      <c r="FWP41" s="383"/>
      <c r="FWQ41" s="383"/>
      <c r="FWR41" s="383"/>
      <c r="FWS41" s="383"/>
      <c r="FWT41" s="383"/>
      <c r="FWU41" s="383"/>
      <c r="FWV41" s="383"/>
      <c r="FWW41" s="383"/>
      <c r="FWX41" s="383"/>
      <c r="FWY41" s="383"/>
      <c r="FWZ41" s="383"/>
      <c r="FXA41" s="383"/>
      <c r="FXB41" s="383"/>
      <c r="FXC41" s="383"/>
      <c r="FXD41" s="383"/>
      <c r="FXE41" s="383"/>
      <c r="FXF41" s="383"/>
      <c r="FXG41" s="383"/>
      <c r="FXH41" s="383"/>
      <c r="FXI41" s="383"/>
      <c r="FXJ41" s="383"/>
      <c r="FXK41" s="383"/>
      <c r="FXL41" s="383"/>
      <c r="FXM41" s="383"/>
      <c r="FXN41" s="383"/>
      <c r="FXO41" s="383"/>
      <c r="FXP41" s="383"/>
      <c r="FXQ41" s="383"/>
      <c r="FXR41" s="383"/>
      <c r="FXS41" s="383"/>
      <c r="FXT41" s="383"/>
      <c r="FXU41" s="383"/>
      <c r="FXV41" s="383"/>
      <c r="FXW41" s="383"/>
      <c r="FXX41" s="383"/>
      <c r="FXY41" s="383"/>
      <c r="FXZ41" s="383"/>
      <c r="FYA41" s="383"/>
      <c r="FYB41" s="383"/>
      <c r="FYC41" s="383"/>
      <c r="FYD41" s="383"/>
      <c r="FYE41" s="383"/>
      <c r="FYF41" s="383"/>
      <c r="FYG41" s="383"/>
      <c r="FYH41" s="383"/>
      <c r="FYI41" s="383"/>
      <c r="FYJ41" s="383"/>
      <c r="FYK41" s="383"/>
      <c r="FYL41" s="383"/>
      <c r="FYM41" s="383"/>
      <c r="FYN41" s="383"/>
      <c r="FYO41" s="383"/>
      <c r="FYP41" s="383"/>
      <c r="FYQ41" s="383"/>
      <c r="FYR41" s="383"/>
      <c r="FYS41" s="383"/>
      <c r="FYT41" s="383"/>
      <c r="FYU41" s="383"/>
      <c r="FYV41" s="383"/>
      <c r="FYW41" s="383"/>
      <c r="FYX41" s="383"/>
      <c r="FYY41" s="383"/>
      <c r="FYZ41" s="383"/>
      <c r="FZA41" s="383"/>
      <c r="FZB41" s="383"/>
      <c r="FZC41" s="383"/>
      <c r="FZD41" s="383"/>
      <c r="FZE41" s="383"/>
      <c r="FZF41" s="383"/>
      <c r="FZG41" s="383"/>
      <c r="FZH41" s="383"/>
      <c r="FZI41" s="383"/>
      <c r="FZJ41" s="383"/>
      <c r="FZK41" s="383"/>
      <c r="FZL41" s="383"/>
      <c r="FZM41" s="383"/>
      <c r="FZN41" s="383"/>
      <c r="FZO41" s="383"/>
      <c r="FZP41" s="383"/>
      <c r="FZQ41" s="383"/>
      <c r="FZR41" s="383"/>
      <c r="FZS41" s="383"/>
      <c r="FZT41" s="383"/>
      <c r="FZU41" s="383"/>
      <c r="FZV41" s="383"/>
      <c r="FZW41" s="383"/>
      <c r="FZX41" s="383"/>
      <c r="FZY41" s="383"/>
      <c r="FZZ41" s="383"/>
      <c r="GAA41" s="383"/>
      <c r="GAB41" s="383"/>
      <c r="GAC41" s="383"/>
      <c r="GAD41" s="383"/>
      <c r="GAE41" s="383"/>
      <c r="GAF41" s="383"/>
      <c r="GAG41" s="383"/>
      <c r="GAH41" s="383"/>
      <c r="GAI41" s="383"/>
      <c r="GAJ41" s="383"/>
      <c r="GAK41" s="383"/>
      <c r="GAL41" s="383"/>
      <c r="GAM41" s="383"/>
      <c r="GAN41" s="383"/>
      <c r="GAO41" s="383"/>
      <c r="GAP41" s="383"/>
      <c r="GAQ41" s="383"/>
      <c r="GAR41" s="383"/>
      <c r="GAS41" s="383"/>
      <c r="GAT41" s="383"/>
      <c r="GAU41" s="383"/>
      <c r="GAV41" s="383"/>
      <c r="GAW41" s="383"/>
      <c r="GAX41" s="383"/>
      <c r="GAY41" s="383"/>
      <c r="GAZ41" s="383"/>
      <c r="GBA41" s="383"/>
      <c r="GBB41" s="383"/>
      <c r="GBC41" s="383"/>
      <c r="GBD41" s="383"/>
      <c r="GBE41" s="383"/>
      <c r="GBF41" s="383"/>
      <c r="GBG41" s="383"/>
      <c r="GBH41" s="383"/>
      <c r="GBI41" s="383"/>
      <c r="GBJ41" s="383"/>
      <c r="GBK41" s="383"/>
      <c r="GBL41" s="383"/>
      <c r="GBM41" s="383"/>
      <c r="GBN41" s="383"/>
      <c r="GBO41" s="383"/>
      <c r="GBP41" s="383"/>
      <c r="GBQ41" s="383"/>
      <c r="GBR41" s="383"/>
      <c r="GBS41" s="383"/>
      <c r="GBT41" s="383"/>
      <c r="GBU41" s="383"/>
      <c r="GBV41" s="383"/>
      <c r="GBW41" s="383"/>
      <c r="GBX41" s="383"/>
      <c r="GBY41" s="383"/>
      <c r="GBZ41" s="383"/>
      <c r="GCA41" s="383"/>
      <c r="GCB41" s="383"/>
      <c r="GCC41" s="383"/>
      <c r="GCD41" s="383"/>
      <c r="GCE41" s="383"/>
      <c r="GCF41" s="383"/>
      <c r="GCG41" s="383"/>
      <c r="GCH41" s="383"/>
      <c r="GCI41" s="383"/>
      <c r="GCJ41" s="383"/>
      <c r="GCK41" s="383"/>
      <c r="GCL41" s="383"/>
      <c r="GCM41" s="383"/>
      <c r="GCN41" s="383"/>
      <c r="GCO41" s="383"/>
      <c r="GCP41" s="383"/>
      <c r="GCQ41" s="383"/>
      <c r="GCR41" s="383"/>
      <c r="GCS41" s="383"/>
      <c r="GCT41" s="383"/>
      <c r="GCU41" s="383"/>
      <c r="GCV41" s="383"/>
      <c r="GCW41" s="383"/>
      <c r="GCX41" s="383"/>
      <c r="GCY41" s="383"/>
      <c r="GCZ41" s="383"/>
      <c r="GDA41" s="383"/>
      <c r="GDB41" s="383"/>
      <c r="GDC41" s="383"/>
      <c r="GDD41" s="383"/>
      <c r="GDE41" s="383"/>
      <c r="GDF41" s="383"/>
      <c r="GDG41" s="383"/>
      <c r="GDH41" s="383"/>
      <c r="GDI41" s="383"/>
      <c r="GDJ41" s="383"/>
      <c r="GDK41" s="383"/>
      <c r="GDL41" s="383"/>
      <c r="GDM41" s="383"/>
      <c r="GDN41" s="383"/>
      <c r="GDO41" s="383"/>
      <c r="GDP41" s="383"/>
      <c r="GDQ41" s="383"/>
      <c r="GDR41" s="383"/>
      <c r="GDS41" s="383"/>
      <c r="GDT41" s="383"/>
      <c r="GDU41" s="383"/>
      <c r="GDV41" s="383"/>
      <c r="GDW41" s="383"/>
      <c r="GDX41" s="383"/>
      <c r="GDY41" s="383"/>
      <c r="GDZ41" s="383"/>
      <c r="GEA41" s="383"/>
      <c r="GEB41" s="383"/>
      <c r="GEC41" s="383"/>
      <c r="GED41" s="383"/>
      <c r="GEE41" s="383"/>
      <c r="GEF41" s="383"/>
      <c r="GEG41" s="383"/>
      <c r="GEH41" s="383"/>
      <c r="GEI41" s="383"/>
      <c r="GEJ41" s="383"/>
      <c r="GEK41" s="383"/>
      <c r="GEL41" s="383"/>
      <c r="GEM41" s="383"/>
      <c r="GEN41" s="383"/>
      <c r="GEO41" s="383"/>
      <c r="GEP41" s="383"/>
      <c r="GEQ41" s="383"/>
      <c r="GER41" s="383"/>
      <c r="GES41" s="383"/>
      <c r="GET41" s="383"/>
      <c r="GEU41" s="383"/>
      <c r="GEV41" s="383"/>
      <c r="GEW41" s="383"/>
      <c r="GEX41" s="383"/>
      <c r="GEY41" s="383"/>
      <c r="GEZ41" s="383"/>
      <c r="GFA41" s="383"/>
      <c r="GFB41" s="383"/>
      <c r="GFC41" s="383"/>
      <c r="GFD41" s="383"/>
      <c r="GFE41" s="383"/>
      <c r="GFF41" s="383"/>
      <c r="GFG41" s="383"/>
      <c r="GFH41" s="383"/>
      <c r="GFI41" s="383"/>
      <c r="GFJ41" s="383"/>
      <c r="GFK41" s="383"/>
      <c r="GFL41" s="383"/>
      <c r="GFM41" s="383"/>
      <c r="GFN41" s="383"/>
      <c r="GFO41" s="383"/>
      <c r="GFP41" s="383"/>
      <c r="GFQ41" s="383"/>
      <c r="GFR41" s="383"/>
      <c r="GFS41" s="383"/>
      <c r="GFT41" s="383"/>
      <c r="GFU41" s="383"/>
      <c r="GFV41" s="383"/>
      <c r="GFW41" s="383"/>
      <c r="GFX41" s="383"/>
      <c r="GFY41" s="383"/>
      <c r="GFZ41" s="383"/>
      <c r="GGA41" s="383"/>
      <c r="GGB41" s="383"/>
      <c r="GGC41" s="383"/>
      <c r="GGD41" s="383"/>
      <c r="GGE41" s="383"/>
      <c r="GGF41" s="383"/>
      <c r="GGG41" s="383"/>
      <c r="GGH41" s="383"/>
      <c r="GGI41" s="383"/>
      <c r="GGJ41" s="383"/>
      <c r="GGK41" s="383"/>
      <c r="GGL41" s="383"/>
      <c r="GGM41" s="383"/>
      <c r="GGN41" s="383"/>
      <c r="GGO41" s="383"/>
      <c r="GGP41" s="383"/>
      <c r="GGQ41" s="383"/>
      <c r="GGR41" s="383"/>
      <c r="GGS41" s="383"/>
      <c r="GGT41" s="383"/>
      <c r="GGU41" s="383"/>
      <c r="GGV41" s="383"/>
      <c r="GGW41" s="383"/>
      <c r="GGX41" s="383"/>
      <c r="GGY41" s="383"/>
      <c r="GGZ41" s="383"/>
      <c r="GHA41" s="383"/>
      <c r="GHB41" s="383"/>
      <c r="GHC41" s="383"/>
      <c r="GHD41" s="383"/>
      <c r="GHE41" s="383"/>
      <c r="GHF41" s="383"/>
      <c r="GHG41" s="383"/>
      <c r="GHH41" s="383"/>
      <c r="GHI41" s="383"/>
      <c r="GHJ41" s="383"/>
      <c r="GHK41" s="383"/>
      <c r="GHL41" s="383"/>
      <c r="GHM41" s="383"/>
      <c r="GHN41" s="383"/>
      <c r="GHO41" s="383"/>
      <c r="GHP41" s="383"/>
      <c r="GHQ41" s="383"/>
      <c r="GHR41" s="383"/>
      <c r="GHS41" s="383"/>
      <c r="GHT41" s="383"/>
      <c r="GHU41" s="383"/>
      <c r="GHV41" s="383"/>
      <c r="GHW41" s="383"/>
      <c r="GHX41" s="383"/>
      <c r="GHY41" s="383"/>
      <c r="GHZ41" s="383"/>
      <c r="GIA41" s="383"/>
      <c r="GIB41" s="383"/>
      <c r="GIC41" s="383"/>
      <c r="GID41" s="383"/>
      <c r="GIE41" s="383"/>
      <c r="GIF41" s="383"/>
      <c r="GIG41" s="383"/>
      <c r="GIH41" s="383"/>
      <c r="GII41" s="383"/>
      <c r="GIJ41" s="383"/>
      <c r="GIK41" s="383"/>
      <c r="GIL41" s="383"/>
      <c r="GIM41" s="383"/>
      <c r="GIN41" s="383"/>
      <c r="GIO41" s="383"/>
      <c r="GIP41" s="383"/>
      <c r="GIQ41" s="383"/>
      <c r="GIR41" s="383"/>
      <c r="GIS41" s="383"/>
      <c r="GIT41" s="383"/>
      <c r="GIU41" s="383"/>
      <c r="GIV41" s="383"/>
      <c r="GIW41" s="383"/>
      <c r="GIX41" s="383"/>
      <c r="GIY41" s="383"/>
      <c r="GIZ41" s="383"/>
      <c r="GJA41" s="383"/>
      <c r="GJB41" s="383"/>
      <c r="GJC41" s="383"/>
      <c r="GJD41" s="383"/>
      <c r="GJE41" s="383"/>
      <c r="GJF41" s="383"/>
      <c r="GJG41" s="383"/>
      <c r="GJH41" s="383"/>
      <c r="GJI41" s="383"/>
      <c r="GJJ41" s="383"/>
      <c r="GJK41" s="383"/>
      <c r="GJL41" s="383"/>
      <c r="GJM41" s="383"/>
      <c r="GJN41" s="383"/>
      <c r="GJO41" s="383"/>
      <c r="GJP41" s="383"/>
      <c r="GJQ41" s="383"/>
      <c r="GJR41" s="383"/>
      <c r="GJS41" s="383"/>
      <c r="GJT41" s="383"/>
      <c r="GJU41" s="383"/>
      <c r="GJV41" s="383"/>
      <c r="GJW41" s="383"/>
      <c r="GJX41" s="383"/>
      <c r="GJY41" s="383"/>
      <c r="GJZ41" s="383"/>
      <c r="GKA41" s="383"/>
      <c r="GKB41" s="383"/>
      <c r="GKC41" s="383"/>
      <c r="GKD41" s="383"/>
      <c r="GKE41" s="383"/>
      <c r="GKF41" s="383"/>
      <c r="GKG41" s="383"/>
      <c r="GKH41" s="383"/>
      <c r="GKI41" s="383"/>
      <c r="GKJ41" s="383"/>
      <c r="GKK41" s="383"/>
      <c r="GKL41" s="383"/>
      <c r="GKM41" s="383"/>
      <c r="GKN41" s="383"/>
      <c r="GKO41" s="383"/>
      <c r="GKP41" s="383"/>
      <c r="GKQ41" s="383"/>
      <c r="GKR41" s="383"/>
      <c r="GKS41" s="383"/>
      <c r="GKT41" s="383"/>
      <c r="GKU41" s="383"/>
      <c r="GKV41" s="383"/>
      <c r="GKW41" s="383"/>
      <c r="GKX41" s="383"/>
      <c r="GKY41" s="383"/>
      <c r="GKZ41" s="383"/>
      <c r="GLA41" s="383"/>
      <c r="GLB41" s="383"/>
      <c r="GLC41" s="383"/>
      <c r="GLD41" s="383"/>
      <c r="GLE41" s="383"/>
      <c r="GLF41" s="383"/>
      <c r="GLG41" s="383"/>
      <c r="GLH41" s="383"/>
      <c r="GLI41" s="383"/>
      <c r="GLJ41" s="383"/>
      <c r="GLK41" s="383"/>
      <c r="GLL41" s="383"/>
      <c r="GLM41" s="383"/>
      <c r="GLN41" s="383"/>
      <c r="GLO41" s="383"/>
      <c r="GLP41" s="383"/>
      <c r="GLQ41" s="383"/>
      <c r="GLR41" s="383"/>
      <c r="GLS41" s="383"/>
      <c r="GLT41" s="383"/>
      <c r="GLU41" s="383"/>
      <c r="GLV41" s="383"/>
      <c r="GLW41" s="383"/>
      <c r="GLX41" s="383"/>
      <c r="GLY41" s="383"/>
      <c r="GLZ41" s="383"/>
      <c r="GMA41" s="383"/>
      <c r="GMB41" s="383"/>
      <c r="GMC41" s="383"/>
      <c r="GMD41" s="383"/>
      <c r="GME41" s="383"/>
      <c r="GMF41" s="383"/>
      <c r="GMG41" s="383"/>
      <c r="GMH41" s="383"/>
      <c r="GMI41" s="383"/>
      <c r="GMJ41" s="383"/>
      <c r="GMK41" s="383"/>
      <c r="GML41" s="383"/>
      <c r="GMM41" s="383"/>
      <c r="GMN41" s="383"/>
      <c r="GMO41" s="383"/>
      <c r="GMP41" s="383"/>
      <c r="GMQ41" s="383"/>
      <c r="GMR41" s="383"/>
      <c r="GMS41" s="383"/>
      <c r="GMT41" s="383"/>
      <c r="GMU41" s="383"/>
      <c r="GMV41" s="383"/>
      <c r="GMW41" s="383"/>
      <c r="GMX41" s="383"/>
      <c r="GMY41" s="383"/>
      <c r="GMZ41" s="383"/>
      <c r="GNA41" s="383"/>
      <c r="GNB41" s="383"/>
      <c r="GNC41" s="383"/>
      <c r="GND41" s="383"/>
      <c r="GNE41" s="383"/>
      <c r="GNF41" s="383"/>
      <c r="GNG41" s="383"/>
      <c r="GNH41" s="383"/>
      <c r="GNI41" s="383"/>
      <c r="GNJ41" s="383"/>
      <c r="GNK41" s="383"/>
      <c r="GNL41" s="383"/>
      <c r="GNM41" s="383"/>
      <c r="GNN41" s="383"/>
      <c r="GNO41" s="383"/>
      <c r="GNP41" s="383"/>
      <c r="GNQ41" s="383"/>
      <c r="GNR41" s="383"/>
      <c r="GNS41" s="383"/>
      <c r="GNT41" s="383"/>
      <c r="GNU41" s="383"/>
      <c r="GNV41" s="383"/>
      <c r="GNW41" s="383"/>
      <c r="GNX41" s="383"/>
      <c r="GNY41" s="383"/>
      <c r="GNZ41" s="383"/>
      <c r="GOA41" s="383"/>
      <c r="GOB41" s="383"/>
      <c r="GOC41" s="383"/>
      <c r="GOD41" s="383"/>
      <c r="GOE41" s="383"/>
      <c r="GOF41" s="383"/>
      <c r="GOG41" s="383"/>
      <c r="GOH41" s="383"/>
      <c r="GOI41" s="383"/>
      <c r="GOJ41" s="383"/>
      <c r="GOK41" s="383"/>
      <c r="GOL41" s="383"/>
      <c r="GOM41" s="383"/>
      <c r="GON41" s="383"/>
      <c r="GOO41" s="383"/>
      <c r="GOP41" s="383"/>
      <c r="GOQ41" s="383"/>
      <c r="GOR41" s="383"/>
      <c r="GOS41" s="383"/>
      <c r="GOT41" s="383"/>
      <c r="GOU41" s="383"/>
      <c r="GOV41" s="383"/>
      <c r="GOW41" s="383"/>
      <c r="GOX41" s="383"/>
      <c r="GOY41" s="383"/>
      <c r="GOZ41" s="383"/>
      <c r="GPA41" s="383"/>
      <c r="GPB41" s="383"/>
      <c r="GPC41" s="383"/>
      <c r="GPD41" s="383"/>
      <c r="GPE41" s="383"/>
      <c r="GPF41" s="383"/>
      <c r="GPG41" s="383"/>
      <c r="GPH41" s="383"/>
      <c r="GPI41" s="383"/>
      <c r="GPJ41" s="383"/>
      <c r="GPK41" s="383"/>
      <c r="GPL41" s="383"/>
      <c r="GPM41" s="383"/>
      <c r="GPN41" s="383"/>
      <c r="GPO41" s="383"/>
      <c r="GPP41" s="383"/>
      <c r="GPQ41" s="383"/>
      <c r="GPR41" s="383"/>
      <c r="GPS41" s="383"/>
      <c r="GPT41" s="383"/>
      <c r="GPU41" s="383"/>
      <c r="GPV41" s="383"/>
      <c r="GPW41" s="383"/>
      <c r="GPX41" s="383"/>
      <c r="GPY41" s="383"/>
      <c r="GPZ41" s="383"/>
      <c r="GQA41" s="383"/>
      <c r="GQB41" s="383"/>
      <c r="GQC41" s="383"/>
      <c r="GQD41" s="383"/>
      <c r="GQE41" s="383"/>
      <c r="GQF41" s="383"/>
      <c r="GQG41" s="383"/>
      <c r="GQH41" s="383"/>
      <c r="GQI41" s="383"/>
      <c r="GQJ41" s="383"/>
      <c r="GQK41" s="383"/>
      <c r="GQL41" s="383"/>
      <c r="GQM41" s="383"/>
      <c r="GQN41" s="383"/>
      <c r="GQO41" s="383"/>
      <c r="GQP41" s="383"/>
      <c r="GQQ41" s="383"/>
      <c r="GQR41" s="383"/>
      <c r="GQS41" s="383"/>
      <c r="GQT41" s="383"/>
      <c r="GQU41" s="383"/>
      <c r="GQV41" s="383"/>
      <c r="GQW41" s="383"/>
      <c r="GQX41" s="383"/>
      <c r="GQY41" s="383"/>
      <c r="GQZ41" s="383"/>
      <c r="GRA41" s="383"/>
      <c r="GRB41" s="383"/>
      <c r="GRC41" s="383"/>
      <c r="GRD41" s="383"/>
      <c r="GRE41" s="383"/>
      <c r="GRF41" s="383"/>
      <c r="GRG41" s="383"/>
      <c r="GRH41" s="383"/>
      <c r="GRI41" s="383"/>
      <c r="GRJ41" s="383"/>
      <c r="GRK41" s="383"/>
      <c r="GRL41" s="383"/>
      <c r="GRM41" s="383"/>
      <c r="GRN41" s="383"/>
      <c r="GRO41" s="383"/>
      <c r="GRP41" s="383"/>
      <c r="GRQ41" s="383"/>
      <c r="GRR41" s="383"/>
      <c r="GRS41" s="383"/>
      <c r="GRT41" s="383"/>
      <c r="GRU41" s="383"/>
      <c r="GRV41" s="383"/>
      <c r="GRW41" s="383"/>
      <c r="GRX41" s="383"/>
      <c r="GRY41" s="383"/>
      <c r="GRZ41" s="383"/>
      <c r="GSA41" s="383"/>
      <c r="GSB41" s="383"/>
      <c r="GSC41" s="383"/>
      <c r="GSD41" s="383"/>
      <c r="GSE41" s="383"/>
      <c r="GSF41" s="383"/>
      <c r="GSG41" s="383"/>
      <c r="GSH41" s="383"/>
      <c r="GSI41" s="383"/>
      <c r="GSJ41" s="383"/>
      <c r="GSK41" s="383"/>
      <c r="GSL41" s="383"/>
      <c r="GSM41" s="383"/>
      <c r="GSN41" s="383"/>
      <c r="GSO41" s="383"/>
      <c r="GSP41" s="383"/>
      <c r="GSQ41" s="383"/>
      <c r="GSR41" s="383"/>
      <c r="GSS41" s="383"/>
      <c r="GST41" s="383"/>
      <c r="GSU41" s="383"/>
      <c r="GSV41" s="383"/>
      <c r="GSW41" s="383"/>
      <c r="GSX41" s="383"/>
      <c r="GSY41" s="383"/>
      <c r="GSZ41" s="383"/>
      <c r="GTA41" s="383"/>
      <c r="GTB41" s="383"/>
      <c r="GTC41" s="383"/>
      <c r="GTD41" s="383"/>
      <c r="GTE41" s="383"/>
      <c r="GTF41" s="383"/>
      <c r="GTG41" s="383"/>
      <c r="GTH41" s="383"/>
      <c r="GTI41" s="383"/>
      <c r="GTJ41" s="383"/>
      <c r="GTK41" s="383"/>
      <c r="GTL41" s="383"/>
      <c r="GTM41" s="383"/>
      <c r="GTN41" s="383"/>
      <c r="GTO41" s="383"/>
      <c r="GTP41" s="383"/>
      <c r="GTQ41" s="383"/>
      <c r="GTR41" s="383"/>
      <c r="GTS41" s="383"/>
      <c r="GTT41" s="383"/>
      <c r="GTU41" s="383"/>
      <c r="GTV41" s="383"/>
      <c r="GTW41" s="383"/>
      <c r="GTX41" s="383"/>
      <c r="GTY41" s="383"/>
      <c r="GTZ41" s="383"/>
      <c r="GUA41" s="383"/>
      <c r="GUB41" s="383"/>
      <c r="GUC41" s="383"/>
      <c r="GUD41" s="383"/>
      <c r="GUE41" s="383"/>
      <c r="GUF41" s="383"/>
      <c r="GUG41" s="383"/>
      <c r="GUH41" s="383"/>
      <c r="GUI41" s="383"/>
      <c r="GUJ41" s="383"/>
      <c r="GUK41" s="383"/>
      <c r="GUL41" s="383"/>
      <c r="GUM41" s="383"/>
      <c r="GUN41" s="383"/>
      <c r="GUO41" s="383"/>
      <c r="GUP41" s="383"/>
      <c r="GUQ41" s="383"/>
      <c r="GUR41" s="383"/>
      <c r="GUS41" s="383"/>
      <c r="GUT41" s="383"/>
      <c r="GUU41" s="383"/>
      <c r="GUV41" s="383"/>
      <c r="GUW41" s="383"/>
      <c r="GUX41" s="383"/>
      <c r="GUY41" s="383"/>
      <c r="GUZ41" s="383"/>
      <c r="GVA41" s="383"/>
      <c r="GVB41" s="383"/>
      <c r="GVC41" s="383"/>
      <c r="GVD41" s="383"/>
      <c r="GVE41" s="383"/>
      <c r="GVF41" s="383"/>
      <c r="GVG41" s="383"/>
      <c r="GVH41" s="383"/>
      <c r="GVI41" s="383"/>
      <c r="GVJ41" s="383"/>
      <c r="GVK41" s="383"/>
      <c r="GVL41" s="383"/>
      <c r="GVM41" s="383"/>
      <c r="GVN41" s="383"/>
      <c r="GVO41" s="383"/>
      <c r="GVP41" s="383"/>
      <c r="GVQ41" s="383"/>
      <c r="GVR41" s="383"/>
      <c r="GVS41" s="383"/>
      <c r="GVT41" s="383"/>
      <c r="GVU41" s="383"/>
      <c r="GVV41" s="383"/>
      <c r="GVW41" s="383"/>
      <c r="GVX41" s="383"/>
      <c r="GVY41" s="383"/>
      <c r="GVZ41" s="383"/>
      <c r="GWA41" s="383"/>
      <c r="GWB41" s="383"/>
      <c r="GWC41" s="383"/>
      <c r="GWD41" s="383"/>
      <c r="GWE41" s="383"/>
      <c r="GWF41" s="383"/>
      <c r="GWG41" s="383"/>
      <c r="GWH41" s="383"/>
      <c r="GWI41" s="383"/>
      <c r="GWJ41" s="383"/>
      <c r="GWK41" s="383"/>
      <c r="GWL41" s="383"/>
      <c r="GWM41" s="383"/>
      <c r="GWN41" s="383"/>
      <c r="GWO41" s="383"/>
      <c r="GWP41" s="383"/>
      <c r="GWQ41" s="383"/>
      <c r="GWR41" s="383"/>
      <c r="GWS41" s="383"/>
      <c r="GWT41" s="383"/>
      <c r="GWU41" s="383"/>
      <c r="GWV41" s="383"/>
      <c r="GWW41" s="383"/>
      <c r="GWX41" s="383"/>
      <c r="GWY41" s="383"/>
      <c r="GWZ41" s="383"/>
      <c r="GXA41" s="383"/>
      <c r="GXB41" s="383"/>
      <c r="GXC41" s="383"/>
      <c r="GXD41" s="383"/>
      <c r="GXE41" s="383"/>
      <c r="GXF41" s="383"/>
      <c r="GXG41" s="383"/>
      <c r="GXH41" s="383"/>
      <c r="GXI41" s="383"/>
      <c r="GXJ41" s="383"/>
      <c r="GXK41" s="383"/>
      <c r="GXL41" s="383"/>
      <c r="GXM41" s="383"/>
      <c r="GXN41" s="383"/>
      <c r="GXO41" s="383"/>
      <c r="GXP41" s="383"/>
      <c r="GXQ41" s="383"/>
      <c r="GXR41" s="383"/>
      <c r="GXS41" s="383"/>
      <c r="GXT41" s="383"/>
      <c r="GXU41" s="383"/>
      <c r="GXV41" s="383"/>
      <c r="GXW41" s="383"/>
      <c r="GXX41" s="383"/>
      <c r="GXY41" s="383"/>
      <c r="GXZ41" s="383"/>
      <c r="GYA41" s="383"/>
      <c r="GYB41" s="383"/>
      <c r="GYC41" s="383"/>
      <c r="GYD41" s="383"/>
      <c r="GYE41" s="383"/>
      <c r="GYF41" s="383"/>
      <c r="GYG41" s="383"/>
      <c r="GYH41" s="383"/>
    </row>
    <row r="42" spans="1:5390" s="131" customFormat="1" ht="13.5" thickBot="1" x14ac:dyDescent="0.25">
      <c r="A42" s="277"/>
      <c r="B42" s="278" t="s">
        <v>964</v>
      </c>
      <c r="C42" s="277"/>
      <c r="D42" s="279">
        <f>AVERAGE(G42:K42)</f>
        <v>0.21160497076269263</v>
      </c>
      <c r="E42" s="280">
        <f>AVERAGE(G42:AX42)</f>
        <v>0.19533019054137402</v>
      </c>
      <c r="F42" s="318"/>
      <c r="G42" s="279">
        <v>0.3752724311384571</v>
      </c>
      <c r="H42" s="279">
        <v>0.21975582525953077</v>
      </c>
      <c r="I42" s="279">
        <v>2.0197686554387757E-2</v>
      </c>
      <c r="J42" s="279">
        <v>0.17279320165289011</v>
      </c>
      <c r="K42" s="279">
        <v>0.27000570920819733</v>
      </c>
      <c r="L42" s="279">
        <v>4.0824786819933234E-2</v>
      </c>
      <c r="M42" s="281">
        <v>0.12877107330476792</v>
      </c>
      <c r="N42" s="281">
        <v>0.11857173694970652</v>
      </c>
      <c r="O42" s="281">
        <v>4.191540448920926E-2</v>
      </c>
      <c r="P42" s="281">
        <v>4.9086295720381479E-2</v>
      </c>
      <c r="Q42" s="281">
        <v>0.24794725493290906</v>
      </c>
      <c r="R42" s="281">
        <v>0.30272196307244015</v>
      </c>
      <c r="S42" s="281">
        <v>0.16395287692113103</v>
      </c>
      <c r="T42" s="281">
        <v>0.26409137850686781</v>
      </c>
      <c r="U42" s="281">
        <v>0.26777527029754644</v>
      </c>
      <c r="V42" s="281">
        <v>-0.14731639710998362</v>
      </c>
      <c r="W42" s="281">
        <v>1.37290878091081</v>
      </c>
      <c r="X42" s="281">
        <v>0.19709653198283369</v>
      </c>
      <c r="Y42" s="281">
        <v>0.19943332944451264</v>
      </c>
      <c r="Z42" s="281">
        <v>0.12398106000271686</v>
      </c>
      <c r="AA42" s="281">
        <v>3.8474003827929169E-2</v>
      </c>
      <c r="AB42" s="281">
        <v>2.4805715948766115E-3</v>
      </c>
      <c r="AC42" s="281">
        <v>8.133603241235958E-2</v>
      </c>
      <c r="AD42" s="281">
        <v>4.9628929401200388E-2</v>
      </c>
      <c r="AE42" s="281">
        <v>7.7785179270150578E-2</v>
      </c>
      <c r="AF42" s="281"/>
      <c r="AG42" s="281">
        <v>0.12081552642883062</v>
      </c>
      <c r="AH42" s="281">
        <v>0.25098458018149256</v>
      </c>
      <c r="AI42" s="281">
        <v>0.24598528113819537</v>
      </c>
      <c r="AJ42" s="281">
        <v>0.21749214149237636</v>
      </c>
      <c r="AK42" s="279"/>
      <c r="AL42" s="281">
        <v>0.14366294228036938</v>
      </c>
      <c r="AM42" s="281">
        <v>4.9708637133300954E-2</v>
      </c>
      <c r="AN42" s="281">
        <v>0.64722816102829317</v>
      </c>
      <c r="AO42" s="281">
        <v>-3.9513810683860104E-2</v>
      </c>
      <c r="AP42" s="281">
        <v>3.2087478093855405E-2</v>
      </c>
      <c r="AQ42" s="281">
        <v>0.35011358254271768</v>
      </c>
      <c r="AR42" s="281">
        <v>0.35924940211056072</v>
      </c>
      <c r="AS42" s="281">
        <v>4.6458604119970305E-2</v>
      </c>
      <c r="AT42" s="281">
        <v>0.12475315706833985</v>
      </c>
      <c r="AU42" s="281">
        <v>0.16768262773952713</v>
      </c>
      <c r="AV42" s="281">
        <v>0.17212062406044754</v>
      </c>
      <c r="AW42" s="281">
        <v>9.1605928562669345E-2</v>
      </c>
      <c r="AX42" s="279">
        <v>0.54394222287486038</v>
      </c>
      <c r="AY42" s="298"/>
      <c r="AZ42" s="298"/>
      <c r="BA42" s="298"/>
      <c r="BB42" s="298"/>
      <c r="BC42" s="298"/>
      <c r="BD42" s="298"/>
      <c r="BE42" s="298"/>
      <c r="BF42" s="298"/>
      <c r="BG42" s="298"/>
      <c r="BH42" s="298"/>
      <c r="BI42" s="298"/>
      <c r="BJ42" s="298"/>
      <c r="BK42" s="298"/>
      <c r="BL42" s="298"/>
      <c r="BM42" s="298"/>
      <c r="BN42" s="298"/>
      <c r="BO42" s="384"/>
      <c r="BP42" s="384"/>
      <c r="BQ42" s="384"/>
      <c r="BR42" s="384"/>
      <c r="BS42" s="384"/>
      <c r="BT42" s="384"/>
      <c r="BU42" s="384"/>
      <c r="BV42" s="384"/>
      <c r="BW42" s="384"/>
      <c r="BX42" s="384"/>
      <c r="BY42" s="384"/>
      <c r="BZ42" s="384"/>
      <c r="CA42" s="384"/>
      <c r="CB42" s="384"/>
      <c r="CC42" s="384"/>
      <c r="CD42" s="384"/>
      <c r="CE42" s="384"/>
      <c r="CF42" s="384"/>
      <c r="CG42" s="384"/>
      <c r="CH42" s="384"/>
      <c r="CI42" s="384"/>
      <c r="CJ42" s="384"/>
      <c r="CK42" s="384"/>
      <c r="CL42" s="384"/>
      <c r="CM42" s="384"/>
      <c r="CN42" s="384"/>
      <c r="CO42" s="384"/>
      <c r="CP42" s="384"/>
      <c r="CQ42" s="384"/>
      <c r="CR42" s="384"/>
      <c r="CS42" s="384"/>
      <c r="CT42" s="384"/>
      <c r="CU42" s="384"/>
      <c r="CV42" s="384"/>
      <c r="CW42" s="384"/>
      <c r="CX42" s="384"/>
      <c r="CY42" s="384"/>
      <c r="CZ42" s="384"/>
      <c r="DA42" s="384"/>
      <c r="DB42" s="384"/>
      <c r="DC42" s="384"/>
      <c r="DD42" s="384"/>
      <c r="DE42" s="384"/>
      <c r="DF42" s="384"/>
      <c r="DG42" s="384"/>
      <c r="DH42" s="384"/>
      <c r="DI42" s="384"/>
      <c r="DJ42" s="384"/>
      <c r="DK42" s="384"/>
      <c r="DL42" s="384"/>
      <c r="DM42" s="384"/>
      <c r="DN42" s="384"/>
      <c r="DO42" s="384"/>
      <c r="DP42" s="384"/>
      <c r="DQ42" s="384"/>
      <c r="DR42" s="384"/>
      <c r="DS42" s="384"/>
      <c r="DT42" s="384"/>
      <c r="DU42" s="384"/>
      <c r="DV42" s="384"/>
      <c r="DW42" s="384"/>
      <c r="DX42" s="384"/>
      <c r="DY42" s="384"/>
      <c r="DZ42" s="384"/>
      <c r="EA42" s="384"/>
      <c r="EB42" s="384"/>
      <c r="EC42" s="384"/>
      <c r="ED42" s="384"/>
      <c r="EE42" s="384"/>
      <c r="EF42" s="384"/>
      <c r="EG42" s="384"/>
      <c r="EH42" s="384"/>
      <c r="EI42" s="384"/>
      <c r="EJ42" s="384"/>
      <c r="EK42" s="384"/>
      <c r="EL42" s="384"/>
      <c r="EM42" s="384"/>
      <c r="EN42" s="384"/>
      <c r="EO42" s="384"/>
      <c r="EP42" s="384"/>
      <c r="EQ42" s="384"/>
      <c r="ER42" s="384"/>
      <c r="ES42" s="384"/>
      <c r="ET42" s="384"/>
      <c r="EU42" s="384"/>
      <c r="EV42" s="384"/>
      <c r="EW42" s="384"/>
      <c r="EX42" s="384"/>
      <c r="EY42" s="384"/>
      <c r="EZ42" s="384"/>
      <c r="FA42" s="384"/>
      <c r="FB42" s="384"/>
      <c r="FC42" s="384"/>
      <c r="FD42" s="384"/>
      <c r="FE42" s="384"/>
      <c r="FF42" s="384"/>
      <c r="FG42" s="384"/>
      <c r="FH42" s="384"/>
      <c r="FI42" s="384"/>
      <c r="FJ42" s="384"/>
      <c r="FK42" s="384"/>
      <c r="FL42" s="384"/>
      <c r="FM42" s="384"/>
      <c r="FN42" s="384"/>
      <c r="FO42" s="384"/>
      <c r="FP42" s="384"/>
      <c r="FQ42" s="384"/>
      <c r="FR42" s="384"/>
      <c r="FS42" s="384"/>
      <c r="FT42" s="384"/>
      <c r="FU42" s="384"/>
      <c r="FV42" s="384"/>
      <c r="FW42" s="384"/>
      <c r="FX42" s="384"/>
      <c r="FY42" s="384"/>
      <c r="FZ42" s="384"/>
      <c r="GA42" s="384"/>
      <c r="GB42" s="384"/>
      <c r="GC42" s="384"/>
      <c r="GD42" s="384"/>
      <c r="GE42" s="384"/>
      <c r="GF42" s="384"/>
      <c r="GG42" s="384"/>
      <c r="GH42" s="384"/>
      <c r="GI42" s="384"/>
      <c r="GJ42" s="384"/>
      <c r="GK42" s="384"/>
      <c r="GL42" s="384"/>
      <c r="GM42" s="384"/>
      <c r="GN42" s="384"/>
      <c r="GO42" s="384"/>
      <c r="GP42" s="384"/>
      <c r="GQ42" s="384"/>
      <c r="GR42" s="384"/>
      <c r="GS42" s="384"/>
      <c r="GT42" s="384"/>
      <c r="GU42" s="384"/>
      <c r="GV42" s="384"/>
      <c r="GW42" s="384"/>
      <c r="GX42" s="384"/>
      <c r="GY42" s="384"/>
      <c r="GZ42" s="384"/>
      <c r="HA42" s="384"/>
      <c r="HB42" s="384"/>
      <c r="HC42" s="384"/>
      <c r="HD42" s="384"/>
      <c r="HE42" s="384"/>
      <c r="HF42" s="384"/>
      <c r="HG42" s="384"/>
      <c r="HH42" s="384"/>
      <c r="HI42" s="384"/>
      <c r="HJ42" s="384"/>
      <c r="HK42" s="384"/>
      <c r="HL42" s="384"/>
      <c r="HM42" s="384"/>
      <c r="HN42" s="384"/>
      <c r="HO42" s="384"/>
      <c r="HP42" s="384"/>
      <c r="HQ42" s="384"/>
      <c r="HR42" s="384"/>
      <c r="HS42" s="384"/>
      <c r="HT42" s="384"/>
      <c r="HU42" s="384"/>
      <c r="HV42" s="384"/>
      <c r="HW42" s="384"/>
      <c r="HX42" s="384"/>
      <c r="HY42" s="384"/>
      <c r="HZ42" s="384"/>
      <c r="IA42" s="384"/>
      <c r="IB42" s="384"/>
      <c r="IC42" s="384"/>
      <c r="ID42" s="384"/>
      <c r="IE42" s="384"/>
      <c r="IF42" s="384"/>
      <c r="IG42" s="384"/>
      <c r="IH42" s="384"/>
      <c r="II42" s="384"/>
      <c r="IJ42" s="384"/>
      <c r="IK42" s="384"/>
      <c r="IL42" s="384"/>
      <c r="IM42" s="384"/>
      <c r="IN42" s="384"/>
      <c r="IO42" s="384"/>
      <c r="IP42" s="384"/>
      <c r="IQ42" s="384"/>
      <c r="IR42" s="384"/>
      <c r="IS42" s="384"/>
      <c r="IT42" s="384"/>
      <c r="IU42" s="384"/>
      <c r="IV42" s="384"/>
      <c r="IW42" s="384"/>
      <c r="IX42" s="384"/>
      <c r="IY42" s="384"/>
      <c r="IZ42" s="384"/>
      <c r="JA42" s="384"/>
      <c r="JB42" s="384"/>
      <c r="JC42" s="384"/>
      <c r="JD42" s="384"/>
      <c r="JE42" s="384"/>
      <c r="JF42" s="384"/>
      <c r="JG42" s="384"/>
      <c r="JH42" s="384"/>
      <c r="JI42" s="384"/>
      <c r="JJ42" s="384"/>
      <c r="JK42" s="384"/>
      <c r="JL42" s="384"/>
      <c r="JM42" s="384"/>
      <c r="JN42" s="384"/>
      <c r="JO42" s="384"/>
      <c r="JP42" s="384"/>
      <c r="JQ42" s="384"/>
      <c r="JR42" s="384"/>
      <c r="JS42" s="384"/>
      <c r="JT42" s="384"/>
      <c r="JU42" s="384"/>
      <c r="JV42" s="384"/>
      <c r="JW42" s="384"/>
      <c r="JX42" s="384"/>
      <c r="JY42" s="384"/>
      <c r="JZ42" s="384"/>
      <c r="KA42" s="384"/>
      <c r="KB42" s="384"/>
      <c r="KC42" s="384"/>
      <c r="KD42" s="384"/>
      <c r="KE42" s="384"/>
      <c r="KF42" s="384"/>
      <c r="KG42" s="384"/>
      <c r="KH42" s="384"/>
      <c r="KI42" s="384"/>
      <c r="KJ42" s="384"/>
      <c r="KK42" s="384"/>
      <c r="KL42" s="384"/>
      <c r="KM42" s="384"/>
      <c r="KN42" s="384"/>
      <c r="KO42" s="384"/>
      <c r="KP42" s="384"/>
      <c r="KQ42" s="384"/>
      <c r="KR42" s="384"/>
      <c r="KS42" s="384"/>
      <c r="KT42" s="384"/>
      <c r="KU42" s="384"/>
      <c r="KV42" s="384"/>
      <c r="KW42" s="384"/>
      <c r="KX42" s="384"/>
      <c r="KY42" s="384"/>
      <c r="KZ42" s="384"/>
      <c r="LA42" s="384"/>
      <c r="LB42" s="384"/>
      <c r="LC42" s="384"/>
      <c r="LD42" s="384"/>
      <c r="LE42" s="384"/>
      <c r="LF42" s="384"/>
      <c r="LG42" s="384"/>
      <c r="LH42" s="384"/>
      <c r="LI42" s="384"/>
      <c r="LJ42" s="384"/>
      <c r="LK42" s="384"/>
      <c r="LL42" s="384"/>
      <c r="LM42" s="384"/>
      <c r="LN42" s="384"/>
      <c r="LO42" s="384"/>
      <c r="LP42" s="384"/>
      <c r="LQ42" s="384"/>
      <c r="LR42" s="384"/>
      <c r="LS42" s="384"/>
      <c r="LT42" s="384"/>
      <c r="LU42" s="384"/>
      <c r="LV42" s="384"/>
      <c r="LW42" s="384"/>
      <c r="LX42" s="384"/>
      <c r="LY42" s="384"/>
      <c r="LZ42" s="384"/>
      <c r="MA42" s="384"/>
      <c r="MB42" s="384"/>
      <c r="MC42" s="384"/>
      <c r="MD42" s="384"/>
      <c r="ME42" s="384"/>
      <c r="MF42" s="384"/>
      <c r="MG42" s="384"/>
      <c r="MH42" s="384"/>
      <c r="MI42" s="384"/>
      <c r="MJ42" s="384"/>
      <c r="MK42" s="384"/>
      <c r="ML42" s="384"/>
      <c r="MM42" s="384"/>
      <c r="MN42" s="384"/>
      <c r="MO42" s="384"/>
      <c r="MP42" s="384"/>
      <c r="MQ42" s="384"/>
      <c r="MR42" s="384"/>
      <c r="MS42" s="384"/>
      <c r="MT42" s="384"/>
      <c r="MU42" s="384"/>
      <c r="MV42" s="384"/>
      <c r="MW42" s="384"/>
      <c r="MX42" s="384"/>
      <c r="MY42" s="384"/>
      <c r="MZ42" s="384"/>
      <c r="NA42" s="384"/>
      <c r="NB42" s="384"/>
      <c r="NC42" s="384"/>
      <c r="ND42" s="384"/>
      <c r="NE42" s="384"/>
      <c r="NF42" s="384"/>
      <c r="NG42" s="384"/>
      <c r="NH42" s="384"/>
      <c r="NI42" s="384"/>
      <c r="NJ42" s="384"/>
      <c r="NK42" s="384"/>
      <c r="NL42" s="384"/>
      <c r="NM42" s="384"/>
      <c r="NN42" s="384"/>
      <c r="NO42" s="384"/>
      <c r="NP42" s="384"/>
      <c r="NQ42" s="384"/>
      <c r="NR42" s="384"/>
      <c r="NS42" s="384"/>
      <c r="NT42" s="384"/>
      <c r="NU42" s="384"/>
      <c r="NV42" s="384"/>
      <c r="NW42" s="384"/>
      <c r="NX42" s="384"/>
      <c r="NY42" s="384"/>
      <c r="NZ42" s="384"/>
      <c r="OA42" s="384"/>
      <c r="OB42" s="384"/>
      <c r="OC42" s="384"/>
      <c r="OD42" s="384"/>
      <c r="OE42" s="384"/>
      <c r="OF42" s="384"/>
      <c r="OG42" s="384"/>
      <c r="OH42" s="384"/>
      <c r="OI42" s="384"/>
      <c r="OJ42" s="384"/>
      <c r="OK42" s="384"/>
      <c r="OL42" s="384"/>
      <c r="OM42" s="384"/>
      <c r="ON42" s="384"/>
      <c r="OO42" s="384"/>
      <c r="OP42" s="384"/>
      <c r="OQ42" s="384"/>
      <c r="OR42" s="384"/>
      <c r="OS42" s="384"/>
      <c r="OT42" s="384"/>
      <c r="OU42" s="384"/>
      <c r="OV42" s="384"/>
      <c r="OW42" s="384"/>
      <c r="OX42" s="384"/>
      <c r="OY42" s="384"/>
      <c r="OZ42" s="384"/>
      <c r="PA42" s="384"/>
      <c r="PB42" s="384"/>
      <c r="PC42" s="384"/>
      <c r="PD42" s="384"/>
      <c r="PE42" s="384"/>
      <c r="PF42" s="384"/>
      <c r="PG42" s="384"/>
      <c r="PH42" s="384"/>
      <c r="PI42" s="384"/>
      <c r="PJ42" s="384"/>
      <c r="PK42" s="384"/>
      <c r="PL42" s="384"/>
      <c r="PM42" s="384"/>
      <c r="PN42" s="384"/>
      <c r="PO42" s="384"/>
      <c r="PP42" s="384"/>
      <c r="PQ42" s="384"/>
      <c r="PR42" s="384"/>
      <c r="PS42" s="384"/>
      <c r="PT42" s="384"/>
      <c r="PU42" s="384"/>
      <c r="PV42" s="384"/>
      <c r="PW42" s="384"/>
      <c r="PX42" s="384"/>
      <c r="PY42" s="384"/>
      <c r="PZ42" s="384"/>
      <c r="QA42" s="384"/>
      <c r="QB42" s="384"/>
      <c r="QC42" s="384"/>
      <c r="QD42" s="384"/>
      <c r="QE42" s="384"/>
      <c r="QF42" s="384"/>
      <c r="QG42" s="384"/>
      <c r="QH42" s="384"/>
      <c r="QI42" s="384"/>
      <c r="QJ42" s="384"/>
      <c r="QK42" s="384"/>
      <c r="QL42" s="384"/>
      <c r="QM42" s="384"/>
      <c r="QN42" s="384"/>
      <c r="QO42" s="384"/>
      <c r="QP42" s="384"/>
      <c r="QQ42" s="384"/>
      <c r="QR42" s="384"/>
      <c r="QS42" s="384"/>
      <c r="QT42" s="384"/>
      <c r="QU42" s="384"/>
      <c r="QV42" s="384"/>
      <c r="QW42" s="384"/>
      <c r="QX42" s="384"/>
      <c r="QY42" s="384"/>
      <c r="QZ42" s="384"/>
      <c r="RA42" s="384"/>
      <c r="RB42" s="384"/>
      <c r="RC42" s="384"/>
      <c r="RD42" s="384"/>
      <c r="RE42" s="384"/>
      <c r="RF42" s="384"/>
      <c r="RG42" s="384"/>
      <c r="RH42" s="384"/>
      <c r="RI42" s="384"/>
      <c r="RJ42" s="384"/>
      <c r="RK42" s="384"/>
      <c r="RL42" s="384"/>
      <c r="RM42" s="384"/>
      <c r="RN42" s="384"/>
      <c r="RO42" s="384"/>
      <c r="RP42" s="384"/>
      <c r="RQ42" s="384"/>
      <c r="RR42" s="384"/>
      <c r="RS42" s="384"/>
      <c r="RT42" s="384"/>
      <c r="RU42" s="384"/>
      <c r="RV42" s="384"/>
      <c r="RW42" s="384"/>
      <c r="RX42" s="384"/>
      <c r="RY42" s="384"/>
      <c r="RZ42" s="384"/>
      <c r="SA42" s="384"/>
      <c r="SB42" s="384"/>
      <c r="SC42" s="384"/>
      <c r="SD42" s="384"/>
      <c r="SE42" s="384"/>
      <c r="SF42" s="384"/>
      <c r="SG42" s="384"/>
      <c r="SH42" s="384"/>
      <c r="SI42" s="384"/>
      <c r="SJ42" s="384"/>
      <c r="SK42" s="384"/>
      <c r="SL42" s="384"/>
      <c r="SM42" s="384"/>
      <c r="SN42" s="384"/>
      <c r="SO42" s="384"/>
      <c r="SP42" s="384"/>
      <c r="SQ42" s="384"/>
      <c r="SR42" s="384"/>
      <c r="SS42" s="384"/>
      <c r="ST42" s="384"/>
      <c r="SU42" s="384"/>
      <c r="SV42" s="384"/>
      <c r="SW42" s="384"/>
      <c r="SX42" s="384"/>
      <c r="SY42" s="384"/>
      <c r="SZ42" s="384"/>
      <c r="TA42" s="384"/>
      <c r="TB42" s="384"/>
      <c r="TC42" s="384"/>
      <c r="TD42" s="384"/>
      <c r="TE42" s="384"/>
      <c r="TF42" s="384"/>
      <c r="TG42" s="384"/>
      <c r="TH42" s="384"/>
      <c r="TI42" s="384"/>
      <c r="TJ42" s="384"/>
      <c r="TK42" s="384"/>
      <c r="TL42" s="384"/>
      <c r="TM42" s="384"/>
      <c r="TN42" s="384"/>
      <c r="TO42" s="384"/>
      <c r="TP42" s="384"/>
      <c r="TQ42" s="384"/>
      <c r="TR42" s="384"/>
      <c r="TS42" s="384"/>
      <c r="TT42" s="384"/>
      <c r="TU42" s="384"/>
      <c r="TV42" s="384"/>
      <c r="TW42" s="384"/>
      <c r="TX42" s="384"/>
      <c r="TY42" s="384"/>
      <c r="TZ42" s="384"/>
      <c r="UA42" s="384"/>
      <c r="UB42" s="384"/>
      <c r="UC42" s="384"/>
      <c r="UD42" s="384"/>
      <c r="UE42" s="384"/>
      <c r="UF42" s="384"/>
      <c r="UG42" s="384"/>
      <c r="UH42" s="384"/>
      <c r="UI42" s="384"/>
      <c r="UJ42" s="384"/>
      <c r="UK42" s="384"/>
      <c r="UL42" s="384"/>
      <c r="UM42" s="384"/>
      <c r="UN42" s="384"/>
      <c r="UO42" s="384"/>
      <c r="UP42" s="384"/>
      <c r="UQ42" s="384"/>
      <c r="UR42" s="384"/>
      <c r="US42" s="384"/>
      <c r="UT42" s="384"/>
      <c r="UU42" s="384"/>
      <c r="UV42" s="384"/>
      <c r="UW42" s="384"/>
      <c r="UX42" s="384"/>
      <c r="UY42" s="384"/>
      <c r="UZ42" s="384"/>
      <c r="VA42" s="384"/>
      <c r="VB42" s="384"/>
      <c r="VC42" s="384"/>
      <c r="VD42" s="384"/>
      <c r="VE42" s="384"/>
      <c r="VF42" s="384"/>
      <c r="VG42" s="384"/>
      <c r="VH42" s="384"/>
      <c r="VI42" s="384"/>
      <c r="VJ42" s="384"/>
      <c r="VK42" s="384"/>
      <c r="VL42" s="384"/>
      <c r="VM42" s="384"/>
      <c r="VN42" s="384"/>
      <c r="VO42" s="384"/>
      <c r="VP42" s="384"/>
      <c r="VQ42" s="384"/>
      <c r="VR42" s="384"/>
      <c r="VS42" s="384"/>
      <c r="VT42" s="384"/>
      <c r="VU42" s="384"/>
      <c r="VV42" s="384"/>
      <c r="VW42" s="384"/>
      <c r="VX42" s="384"/>
      <c r="VY42" s="384"/>
      <c r="VZ42" s="384"/>
      <c r="WA42" s="384"/>
      <c r="WB42" s="384"/>
      <c r="WC42" s="384"/>
      <c r="WD42" s="384"/>
      <c r="WE42" s="384"/>
      <c r="WF42" s="384"/>
      <c r="WG42" s="384"/>
      <c r="WH42" s="384"/>
      <c r="WI42" s="384"/>
      <c r="WJ42" s="384"/>
      <c r="WK42" s="384"/>
      <c r="WL42" s="384"/>
      <c r="WM42" s="384"/>
      <c r="WN42" s="384"/>
      <c r="WO42" s="384"/>
      <c r="WP42" s="384"/>
      <c r="WQ42" s="384"/>
      <c r="WR42" s="384"/>
      <c r="WS42" s="384"/>
      <c r="WT42" s="384"/>
      <c r="WU42" s="384"/>
      <c r="WV42" s="384"/>
      <c r="WW42" s="384"/>
      <c r="WX42" s="384"/>
      <c r="WY42" s="384"/>
      <c r="WZ42" s="384"/>
      <c r="XA42" s="384"/>
      <c r="XB42" s="384"/>
      <c r="XC42" s="384"/>
      <c r="XD42" s="384"/>
      <c r="XE42" s="384"/>
      <c r="XF42" s="384"/>
      <c r="XG42" s="384"/>
      <c r="XH42" s="384"/>
      <c r="XI42" s="384"/>
      <c r="XJ42" s="384"/>
      <c r="XK42" s="384"/>
      <c r="XL42" s="384"/>
      <c r="XM42" s="384"/>
      <c r="XN42" s="384"/>
      <c r="XO42" s="384"/>
      <c r="XP42" s="384"/>
      <c r="XQ42" s="384"/>
      <c r="XR42" s="384"/>
      <c r="XS42" s="384"/>
      <c r="XT42" s="384"/>
      <c r="XU42" s="384"/>
      <c r="XV42" s="384"/>
      <c r="XW42" s="384"/>
      <c r="XX42" s="384"/>
      <c r="XY42" s="384"/>
      <c r="XZ42" s="384"/>
      <c r="YA42" s="384"/>
      <c r="YB42" s="384"/>
      <c r="YC42" s="384"/>
      <c r="YD42" s="384"/>
      <c r="YE42" s="384"/>
      <c r="YF42" s="384"/>
      <c r="YG42" s="384"/>
      <c r="YH42" s="384"/>
      <c r="YI42" s="384"/>
      <c r="YJ42" s="384"/>
      <c r="YK42" s="384"/>
      <c r="YL42" s="384"/>
      <c r="YM42" s="384"/>
      <c r="YN42" s="384"/>
      <c r="YO42" s="384"/>
      <c r="YP42" s="384"/>
      <c r="YQ42" s="384"/>
      <c r="YR42" s="384"/>
      <c r="YS42" s="384"/>
      <c r="YT42" s="384"/>
      <c r="YU42" s="384"/>
      <c r="YV42" s="384"/>
      <c r="YW42" s="384"/>
      <c r="YX42" s="384"/>
      <c r="YY42" s="384"/>
      <c r="YZ42" s="384"/>
      <c r="ZA42" s="384"/>
      <c r="ZB42" s="384"/>
      <c r="ZC42" s="384"/>
      <c r="ZD42" s="384"/>
      <c r="ZE42" s="384"/>
      <c r="ZF42" s="384"/>
      <c r="ZG42" s="384"/>
      <c r="ZH42" s="384"/>
      <c r="ZI42" s="384"/>
      <c r="ZJ42" s="384"/>
      <c r="ZK42" s="384"/>
      <c r="ZL42" s="384"/>
      <c r="ZM42" s="384"/>
      <c r="ZN42" s="384"/>
      <c r="ZO42" s="384"/>
      <c r="ZP42" s="384"/>
      <c r="ZQ42" s="384"/>
      <c r="ZR42" s="384"/>
      <c r="ZS42" s="384"/>
      <c r="ZT42" s="384"/>
      <c r="ZU42" s="384"/>
      <c r="ZV42" s="384"/>
      <c r="ZW42" s="384"/>
      <c r="ZX42" s="384"/>
      <c r="ZY42" s="384"/>
      <c r="ZZ42" s="384"/>
      <c r="AAA42" s="384"/>
      <c r="AAB42" s="384"/>
      <c r="AAC42" s="384"/>
      <c r="AAD42" s="384"/>
      <c r="AAE42" s="384"/>
      <c r="AAF42" s="384"/>
      <c r="AAG42" s="384"/>
      <c r="AAH42" s="384"/>
      <c r="AAI42" s="384"/>
      <c r="AAJ42" s="384"/>
      <c r="AAK42" s="384"/>
      <c r="AAL42" s="384"/>
      <c r="AAM42" s="384"/>
      <c r="AAN42" s="384"/>
      <c r="AAO42" s="384"/>
      <c r="AAP42" s="384"/>
      <c r="AAQ42" s="384"/>
      <c r="AAR42" s="384"/>
      <c r="AAS42" s="384"/>
      <c r="AAT42" s="384"/>
      <c r="AAU42" s="384"/>
      <c r="AAV42" s="384"/>
      <c r="AAW42" s="384"/>
      <c r="AAX42" s="384"/>
      <c r="AAY42" s="384"/>
      <c r="AAZ42" s="384"/>
      <c r="ABA42" s="384"/>
      <c r="ABB42" s="384"/>
      <c r="ABC42" s="384"/>
      <c r="ABD42" s="384"/>
      <c r="ABE42" s="384"/>
      <c r="ABF42" s="384"/>
      <c r="ABG42" s="384"/>
      <c r="ABH42" s="384"/>
      <c r="ABI42" s="384"/>
      <c r="ABJ42" s="384"/>
      <c r="ABK42" s="384"/>
      <c r="ABL42" s="384"/>
      <c r="ABM42" s="384"/>
      <c r="ABN42" s="384"/>
      <c r="ABO42" s="384"/>
      <c r="ABP42" s="384"/>
      <c r="ABQ42" s="384"/>
      <c r="ABR42" s="384"/>
      <c r="ABS42" s="384"/>
      <c r="ABT42" s="384"/>
      <c r="ABU42" s="384"/>
      <c r="ABV42" s="384"/>
      <c r="ABW42" s="384"/>
      <c r="ABX42" s="384"/>
      <c r="ABY42" s="384"/>
      <c r="ABZ42" s="384"/>
      <c r="ACA42" s="384"/>
      <c r="ACB42" s="384"/>
      <c r="ACC42" s="384"/>
      <c r="ACD42" s="384"/>
      <c r="ACE42" s="384"/>
      <c r="ACF42" s="384"/>
      <c r="ACG42" s="384"/>
      <c r="ACH42" s="384"/>
      <c r="ACI42" s="384"/>
      <c r="ACJ42" s="384"/>
      <c r="ACK42" s="384"/>
      <c r="ACL42" s="384"/>
      <c r="ACM42" s="384"/>
      <c r="ACN42" s="384"/>
      <c r="ACO42" s="384"/>
      <c r="ACP42" s="384"/>
      <c r="ACQ42" s="384"/>
      <c r="ACR42" s="384"/>
      <c r="ACS42" s="384"/>
      <c r="ACT42" s="384"/>
      <c r="ACU42" s="384"/>
      <c r="ACV42" s="384"/>
      <c r="ACW42" s="384"/>
      <c r="ACX42" s="384"/>
      <c r="ACY42" s="384"/>
      <c r="ACZ42" s="384"/>
      <c r="ADA42" s="384"/>
      <c r="ADB42" s="384"/>
      <c r="ADC42" s="384"/>
      <c r="ADD42" s="384"/>
      <c r="ADE42" s="384"/>
      <c r="ADF42" s="384"/>
      <c r="ADG42" s="384"/>
      <c r="ADH42" s="384"/>
      <c r="ADI42" s="384"/>
      <c r="ADJ42" s="384"/>
      <c r="ADK42" s="384"/>
      <c r="ADL42" s="384"/>
      <c r="ADM42" s="384"/>
      <c r="ADN42" s="384"/>
      <c r="ADO42" s="384"/>
      <c r="ADP42" s="384"/>
      <c r="ADQ42" s="384"/>
      <c r="ADR42" s="384"/>
      <c r="ADS42" s="384"/>
      <c r="ADT42" s="384"/>
      <c r="ADU42" s="384"/>
      <c r="ADV42" s="384"/>
      <c r="ADW42" s="384"/>
      <c r="ADX42" s="384"/>
      <c r="ADY42" s="384"/>
      <c r="ADZ42" s="384"/>
      <c r="AEA42" s="384"/>
      <c r="AEB42" s="384"/>
      <c r="AEC42" s="384"/>
      <c r="AED42" s="384"/>
      <c r="AEE42" s="384"/>
      <c r="AEF42" s="384"/>
      <c r="AEG42" s="384"/>
      <c r="AEH42" s="384"/>
      <c r="AEI42" s="384"/>
      <c r="AEJ42" s="384"/>
      <c r="AEK42" s="384"/>
      <c r="AEL42" s="384"/>
      <c r="AEM42" s="384"/>
      <c r="AEN42" s="384"/>
      <c r="AEO42" s="384"/>
      <c r="AEP42" s="384"/>
      <c r="AEQ42" s="384"/>
      <c r="AER42" s="384"/>
      <c r="AES42" s="384"/>
      <c r="AET42" s="384"/>
      <c r="AEU42" s="384"/>
      <c r="AEV42" s="384"/>
      <c r="AEW42" s="384"/>
      <c r="AEX42" s="384"/>
      <c r="AEY42" s="384"/>
      <c r="AEZ42" s="384"/>
      <c r="AFA42" s="384"/>
      <c r="AFB42" s="384"/>
      <c r="AFC42" s="384"/>
      <c r="AFD42" s="384"/>
      <c r="AFE42" s="384"/>
      <c r="AFF42" s="384"/>
      <c r="AFG42" s="384"/>
      <c r="AFH42" s="384"/>
      <c r="AFI42" s="384"/>
      <c r="AFJ42" s="384"/>
      <c r="AFK42" s="384"/>
      <c r="AFL42" s="384"/>
      <c r="AFM42" s="384"/>
      <c r="AFN42" s="384"/>
      <c r="AFO42" s="384"/>
      <c r="AFP42" s="384"/>
      <c r="AFQ42" s="384"/>
      <c r="AFR42" s="384"/>
      <c r="AFS42" s="384"/>
      <c r="AFT42" s="384"/>
      <c r="AFU42" s="384"/>
      <c r="AFV42" s="384"/>
      <c r="AFW42" s="384"/>
      <c r="AFX42" s="384"/>
      <c r="AFY42" s="384"/>
      <c r="AFZ42" s="384"/>
      <c r="AGA42" s="384"/>
      <c r="AGB42" s="384"/>
      <c r="AGC42" s="384"/>
      <c r="AGD42" s="384"/>
      <c r="AGE42" s="384"/>
      <c r="AGF42" s="384"/>
      <c r="AGG42" s="384"/>
      <c r="AGH42" s="384"/>
      <c r="AGI42" s="384"/>
      <c r="AGJ42" s="384"/>
      <c r="AGK42" s="384"/>
      <c r="AGL42" s="384"/>
      <c r="AGM42" s="384"/>
      <c r="AGN42" s="384"/>
      <c r="AGO42" s="384"/>
      <c r="AGP42" s="384"/>
      <c r="AGQ42" s="384"/>
      <c r="AGR42" s="384"/>
      <c r="AGS42" s="384"/>
      <c r="AGT42" s="384"/>
      <c r="AGU42" s="384"/>
      <c r="AGV42" s="384"/>
      <c r="AGW42" s="384"/>
      <c r="AGX42" s="384"/>
      <c r="AGY42" s="384"/>
      <c r="AGZ42" s="384"/>
      <c r="AHA42" s="384"/>
      <c r="AHB42" s="384"/>
      <c r="AHC42" s="384"/>
      <c r="AHD42" s="384"/>
      <c r="AHE42" s="384"/>
      <c r="AHF42" s="384"/>
      <c r="AHG42" s="384"/>
      <c r="AHH42" s="384"/>
      <c r="AHI42" s="384"/>
      <c r="AHJ42" s="384"/>
      <c r="AHK42" s="384"/>
      <c r="AHL42" s="384"/>
      <c r="AHM42" s="384"/>
      <c r="AHN42" s="384"/>
      <c r="AHO42" s="384"/>
      <c r="AHP42" s="384"/>
      <c r="AHQ42" s="384"/>
      <c r="AHR42" s="384"/>
      <c r="AHS42" s="384"/>
      <c r="AHT42" s="384"/>
      <c r="AHU42" s="384"/>
      <c r="AHV42" s="384"/>
      <c r="AHW42" s="384"/>
      <c r="AHX42" s="384"/>
      <c r="AHY42" s="384"/>
      <c r="AHZ42" s="384"/>
      <c r="AIA42" s="384"/>
      <c r="AIB42" s="384"/>
      <c r="AIC42" s="384"/>
      <c r="AID42" s="384"/>
      <c r="AIE42" s="384"/>
      <c r="AIF42" s="384"/>
      <c r="AIG42" s="384"/>
      <c r="AIH42" s="384"/>
      <c r="AII42" s="384"/>
      <c r="AIJ42" s="384"/>
      <c r="AIK42" s="384"/>
      <c r="AIL42" s="384"/>
      <c r="AIM42" s="384"/>
      <c r="AIN42" s="384"/>
      <c r="AIO42" s="384"/>
      <c r="AIP42" s="384"/>
      <c r="AIQ42" s="384"/>
      <c r="AIR42" s="384"/>
      <c r="AIS42" s="384"/>
      <c r="AIT42" s="384"/>
      <c r="AIU42" s="384"/>
      <c r="AIV42" s="384"/>
      <c r="AIW42" s="384"/>
      <c r="AIX42" s="384"/>
      <c r="AIY42" s="384"/>
      <c r="AIZ42" s="384"/>
      <c r="AJA42" s="384"/>
      <c r="AJB42" s="384"/>
      <c r="AJC42" s="384"/>
      <c r="AJD42" s="384"/>
      <c r="AJE42" s="384"/>
      <c r="AJF42" s="384"/>
      <c r="AJG42" s="384"/>
      <c r="AJH42" s="384"/>
      <c r="AJI42" s="384"/>
      <c r="AJJ42" s="384"/>
      <c r="AJK42" s="384"/>
      <c r="AJL42" s="384"/>
      <c r="AJM42" s="384"/>
      <c r="AJN42" s="384"/>
      <c r="AJO42" s="384"/>
      <c r="AJP42" s="384"/>
      <c r="AJQ42" s="384"/>
      <c r="AJR42" s="384"/>
      <c r="AJS42" s="384"/>
      <c r="AJT42" s="384"/>
      <c r="AJU42" s="384"/>
      <c r="AJV42" s="384"/>
      <c r="AJW42" s="384"/>
      <c r="AJX42" s="384"/>
      <c r="AJY42" s="384"/>
      <c r="AJZ42" s="384"/>
      <c r="AKA42" s="384"/>
      <c r="AKB42" s="384"/>
      <c r="AKC42" s="384"/>
      <c r="AKD42" s="384"/>
      <c r="AKE42" s="384"/>
      <c r="AKF42" s="384"/>
      <c r="AKG42" s="384"/>
      <c r="AKH42" s="384"/>
      <c r="AKI42" s="384"/>
      <c r="AKJ42" s="384"/>
      <c r="AKK42" s="384"/>
      <c r="AKL42" s="384"/>
      <c r="AKM42" s="384"/>
      <c r="AKN42" s="384"/>
      <c r="AKO42" s="384"/>
      <c r="AKP42" s="384"/>
      <c r="AKQ42" s="384"/>
      <c r="AKR42" s="384"/>
      <c r="AKS42" s="384"/>
      <c r="AKT42" s="384"/>
      <c r="AKU42" s="384"/>
      <c r="AKV42" s="384"/>
      <c r="AKW42" s="384"/>
      <c r="AKX42" s="384"/>
      <c r="AKY42" s="384"/>
      <c r="AKZ42" s="384"/>
      <c r="ALA42" s="384"/>
      <c r="ALB42" s="384"/>
      <c r="ALC42" s="384"/>
      <c r="ALD42" s="384"/>
      <c r="ALE42" s="384"/>
      <c r="ALF42" s="384"/>
      <c r="ALG42" s="384"/>
      <c r="ALH42" s="384"/>
      <c r="ALI42" s="384"/>
      <c r="ALJ42" s="384"/>
      <c r="ALK42" s="384"/>
      <c r="ALL42" s="384"/>
      <c r="ALM42" s="384"/>
      <c r="ALN42" s="384"/>
      <c r="ALO42" s="384"/>
      <c r="ALP42" s="384"/>
      <c r="ALQ42" s="384"/>
      <c r="ALR42" s="384"/>
      <c r="ALS42" s="384"/>
      <c r="ALT42" s="384"/>
      <c r="ALU42" s="384"/>
      <c r="ALV42" s="384"/>
      <c r="ALW42" s="384"/>
      <c r="ALX42" s="384"/>
      <c r="ALY42" s="384"/>
      <c r="ALZ42" s="384"/>
      <c r="AMA42" s="384"/>
      <c r="AMB42" s="384"/>
      <c r="AMC42" s="384"/>
      <c r="AMD42" s="384"/>
      <c r="AME42" s="384"/>
      <c r="AMF42" s="384"/>
      <c r="AMG42" s="384"/>
      <c r="AMH42" s="384"/>
      <c r="AMI42" s="384"/>
      <c r="AMJ42" s="384"/>
      <c r="AMK42" s="384"/>
      <c r="AML42" s="384"/>
      <c r="AMM42" s="384"/>
      <c r="AMN42" s="384"/>
      <c r="AMO42" s="384"/>
      <c r="AMP42" s="384"/>
      <c r="AMQ42" s="384"/>
      <c r="AMR42" s="384"/>
      <c r="AMS42" s="384"/>
      <c r="AMT42" s="384"/>
      <c r="AMU42" s="384"/>
      <c r="AMV42" s="384"/>
      <c r="AMW42" s="384"/>
      <c r="AMX42" s="384"/>
      <c r="AMY42" s="384"/>
      <c r="AMZ42" s="384"/>
      <c r="ANA42" s="384"/>
      <c r="ANB42" s="384"/>
      <c r="ANC42" s="384"/>
      <c r="AND42" s="384"/>
      <c r="ANE42" s="384"/>
      <c r="ANF42" s="384"/>
      <c r="ANG42" s="384"/>
      <c r="ANH42" s="384"/>
      <c r="ANI42" s="384"/>
      <c r="ANJ42" s="384"/>
      <c r="ANK42" s="384"/>
      <c r="ANL42" s="384"/>
      <c r="ANM42" s="384"/>
      <c r="ANN42" s="384"/>
      <c r="ANO42" s="384"/>
      <c r="ANP42" s="384"/>
      <c r="ANQ42" s="384"/>
      <c r="ANR42" s="384"/>
      <c r="ANS42" s="384"/>
      <c r="ANT42" s="384"/>
      <c r="ANU42" s="384"/>
      <c r="ANV42" s="384"/>
      <c r="ANW42" s="384"/>
      <c r="ANX42" s="384"/>
      <c r="ANY42" s="384"/>
      <c r="ANZ42" s="384"/>
      <c r="AOA42" s="384"/>
      <c r="AOB42" s="384"/>
      <c r="AOC42" s="384"/>
      <c r="AOD42" s="384"/>
      <c r="AOE42" s="384"/>
      <c r="AOF42" s="384"/>
      <c r="AOG42" s="384"/>
      <c r="AOH42" s="384"/>
      <c r="AOI42" s="384"/>
      <c r="AOJ42" s="384"/>
      <c r="AOK42" s="384"/>
      <c r="AOL42" s="384"/>
      <c r="AOM42" s="384"/>
      <c r="AON42" s="384"/>
      <c r="AOO42" s="384"/>
      <c r="AOP42" s="384"/>
      <c r="AOQ42" s="384"/>
      <c r="AOR42" s="384"/>
      <c r="AOS42" s="384"/>
      <c r="AOT42" s="384"/>
      <c r="AOU42" s="384"/>
      <c r="AOV42" s="384"/>
      <c r="AOW42" s="384"/>
      <c r="AOX42" s="384"/>
      <c r="AOY42" s="384"/>
      <c r="AOZ42" s="384"/>
      <c r="APA42" s="384"/>
      <c r="APB42" s="384"/>
      <c r="APC42" s="384"/>
      <c r="APD42" s="384"/>
      <c r="APE42" s="384"/>
      <c r="APF42" s="384"/>
      <c r="APG42" s="384"/>
      <c r="APH42" s="384"/>
      <c r="API42" s="384"/>
      <c r="APJ42" s="384"/>
      <c r="APK42" s="384"/>
      <c r="APL42" s="384"/>
      <c r="APM42" s="384"/>
      <c r="APN42" s="384"/>
      <c r="APO42" s="384"/>
      <c r="APP42" s="384"/>
      <c r="APQ42" s="384"/>
      <c r="APR42" s="384"/>
      <c r="APS42" s="384"/>
      <c r="APT42" s="384"/>
      <c r="APU42" s="384"/>
      <c r="APV42" s="384"/>
      <c r="APW42" s="384"/>
      <c r="APX42" s="384"/>
      <c r="APY42" s="384"/>
      <c r="APZ42" s="384"/>
      <c r="AQA42" s="384"/>
      <c r="AQB42" s="384"/>
      <c r="AQC42" s="384"/>
      <c r="AQD42" s="384"/>
      <c r="AQE42" s="384"/>
      <c r="AQF42" s="384"/>
      <c r="AQG42" s="384"/>
      <c r="AQH42" s="384"/>
      <c r="AQI42" s="384"/>
      <c r="AQJ42" s="384"/>
      <c r="AQK42" s="384"/>
      <c r="AQL42" s="384"/>
      <c r="AQM42" s="384"/>
      <c r="AQN42" s="384"/>
      <c r="AQO42" s="384"/>
      <c r="AQP42" s="384"/>
      <c r="AQQ42" s="384"/>
      <c r="AQR42" s="384"/>
      <c r="AQS42" s="384"/>
      <c r="AQT42" s="384"/>
      <c r="AQU42" s="384"/>
      <c r="AQV42" s="384"/>
      <c r="AQW42" s="384"/>
      <c r="AQX42" s="384"/>
      <c r="AQY42" s="384"/>
      <c r="AQZ42" s="384"/>
      <c r="ARA42" s="384"/>
      <c r="ARB42" s="384"/>
      <c r="ARC42" s="384"/>
      <c r="ARD42" s="384"/>
      <c r="ARE42" s="384"/>
      <c r="ARF42" s="384"/>
      <c r="ARG42" s="384"/>
      <c r="ARH42" s="384"/>
      <c r="ARI42" s="384"/>
      <c r="ARJ42" s="384"/>
      <c r="ARK42" s="384"/>
      <c r="ARL42" s="384"/>
      <c r="ARM42" s="384"/>
      <c r="ARN42" s="384"/>
      <c r="ARO42" s="384"/>
      <c r="ARP42" s="384"/>
      <c r="ARQ42" s="384"/>
      <c r="ARR42" s="384"/>
      <c r="ARS42" s="384"/>
      <c r="ART42" s="384"/>
      <c r="ARU42" s="384"/>
      <c r="ARV42" s="384"/>
      <c r="ARW42" s="384"/>
      <c r="ARX42" s="384"/>
      <c r="ARY42" s="384"/>
      <c r="ARZ42" s="384"/>
      <c r="ASA42" s="384"/>
      <c r="ASB42" s="384"/>
      <c r="ASC42" s="384"/>
      <c r="ASD42" s="384"/>
      <c r="ASE42" s="384"/>
      <c r="ASF42" s="384"/>
      <c r="ASG42" s="384"/>
      <c r="ASH42" s="384"/>
      <c r="ASI42" s="384"/>
      <c r="ASJ42" s="384"/>
      <c r="ASK42" s="384"/>
      <c r="ASL42" s="384"/>
      <c r="ASM42" s="384"/>
      <c r="ASN42" s="384"/>
      <c r="ASO42" s="384"/>
      <c r="ASP42" s="384"/>
      <c r="ASQ42" s="384"/>
      <c r="ASR42" s="384"/>
      <c r="ASS42" s="384"/>
      <c r="AST42" s="384"/>
      <c r="ASU42" s="384"/>
      <c r="ASV42" s="384"/>
      <c r="ASW42" s="384"/>
      <c r="ASX42" s="384"/>
      <c r="ASY42" s="384"/>
      <c r="ASZ42" s="384"/>
      <c r="ATA42" s="384"/>
      <c r="ATB42" s="384"/>
      <c r="ATC42" s="384"/>
      <c r="ATD42" s="384"/>
      <c r="ATE42" s="384"/>
      <c r="ATF42" s="384"/>
      <c r="ATG42" s="384"/>
      <c r="ATH42" s="384"/>
      <c r="ATI42" s="384"/>
      <c r="ATJ42" s="384"/>
      <c r="ATK42" s="384"/>
      <c r="ATL42" s="384"/>
      <c r="ATM42" s="384"/>
      <c r="ATN42" s="384"/>
      <c r="ATO42" s="384"/>
      <c r="ATP42" s="384"/>
      <c r="ATQ42" s="384"/>
      <c r="ATR42" s="384"/>
      <c r="ATS42" s="384"/>
      <c r="ATT42" s="384"/>
      <c r="ATU42" s="384"/>
      <c r="ATV42" s="384"/>
      <c r="ATW42" s="384"/>
      <c r="ATX42" s="384"/>
      <c r="ATY42" s="384"/>
      <c r="ATZ42" s="384"/>
      <c r="AUA42" s="384"/>
      <c r="AUB42" s="384"/>
      <c r="AUC42" s="384"/>
      <c r="AUD42" s="384"/>
      <c r="AUE42" s="384"/>
      <c r="AUF42" s="384"/>
      <c r="AUG42" s="384"/>
      <c r="AUH42" s="384"/>
      <c r="AUI42" s="384"/>
      <c r="AUJ42" s="384"/>
      <c r="AUK42" s="384"/>
      <c r="AUL42" s="384"/>
      <c r="AUM42" s="384"/>
      <c r="AUN42" s="384"/>
      <c r="AUO42" s="384"/>
      <c r="AUP42" s="384"/>
      <c r="AUQ42" s="384"/>
      <c r="AUR42" s="384"/>
      <c r="AUS42" s="384"/>
      <c r="AUT42" s="384"/>
      <c r="AUU42" s="384"/>
      <c r="AUV42" s="384"/>
      <c r="AUW42" s="384"/>
      <c r="AUX42" s="384"/>
      <c r="AUY42" s="384"/>
      <c r="AUZ42" s="384"/>
      <c r="AVA42" s="384"/>
      <c r="AVB42" s="384"/>
      <c r="AVC42" s="384"/>
      <c r="AVD42" s="384"/>
      <c r="AVE42" s="384"/>
      <c r="AVF42" s="384"/>
      <c r="AVG42" s="384"/>
      <c r="AVH42" s="384"/>
      <c r="AVI42" s="384"/>
      <c r="AVJ42" s="384"/>
      <c r="AVK42" s="384"/>
      <c r="AVL42" s="384"/>
      <c r="AVM42" s="384"/>
      <c r="AVN42" s="384"/>
      <c r="AVO42" s="384"/>
      <c r="AVP42" s="384"/>
      <c r="AVQ42" s="384"/>
      <c r="AVR42" s="384"/>
      <c r="AVS42" s="384"/>
      <c r="AVT42" s="384"/>
      <c r="AVU42" s="384"/>
      <c r="AVV42" s="384"/>
      <c r="AVW42" s="384"/>
      <c r="AVX42" s="384"/>
      <c r="AVY42" s="384"/>
      <c r="AVZ42" s="384"/>
      <c r="AWA42" s="384"/>
      <c r="AWB42" s="384"/>
      <c r="AWC42" s="384"/>
      <c r="AWD42" s="384"/>
      <c r="AWE42" s="384"/>
      <c r="AWF42" s="384"/>
      <c r="AWG42" s="384"/>
      <c r="AWH42" s="384"/>
      <c r="AWI42" s="384"/>
      <c r="AWJ42" s="384"/>
      <c r="AWK42" s="384"/>
      <c r="AWL42" s="384"/>
      <c r="AWM42" s="384"/>
      <c r="AWN42" s="384"/>
      <c r="AWO42" s="384"/>
      <c r="AWP42" s="384"/>
      <c r="AWQ42" s="384"/>
      <c r="AWR42" s="384"/>
      <c r="AWS42" s="384"/>
      <c r="AWT42" s="384"/>
      <c r="AWU42" s="384"/>
      <c r="AWV42" s="384"/>
      <c r="AWW42" s="384"/>
      <c r="AWX42" s="384"/>
      <c r="AWY42" s="384"/>
      <c r="AWZ42" s="384"/>
      <c r="AXA42" s="384"/>
      <c r="AXB42" s="384"/>
      <c r="AXC42" s="384"/>
      <c r="AXD42" s="384"/>
      <c r="AXE42" s="384"/>
      <c r="AXF42" s="384"/>
      <c r="AXG42" s="384"/>
      <c r="AXH42" s="384"/>
      <c r="AXI42" s="384"/>
      <c r="AXJ42" s="384"/>
      <c r="AXK42" s="384"/>
      <c r="AXL42" s="384"/>
      <c r="AXM42" s="384"/>
      <c r="AXN42" s="384"/>
      <c r="AXO42" s="384"/>
      <c r="AXP42" s="384"/>
      <c r="AXQ42" s="384"/>
      <c r="AXR42" s="384"/>
      <c r="AXS42" s="384"/>
      <c r="AXT42" s="384"/>
      <c r="AXU42" s="384"/>
      <c r="AXV42" s="384"/>
      <c r="AXW42" s="384"/>
      <c r="AXX42" s="384"/>
      <c r="AXY42" s="384"/>
      <c r="AXZ42" s="384"/>
      <c r="AYA42" s="384"/>
      <c r="AYB42" s="384"/>
      <c r="AYC42" s="384"/>
      <c r="AYD42" s="384"/>
      <c r="AYE42" s="384"/>
      <c r="AYF42" s="384"/>
      <c r="AYG42" s="384"/>
      <c r="AYH42" s="384"/>
      <c r="AYI42" s="384"/>
      <c r="AYJ42" s="384"/>
      <c r="AYK42" s="384"/>
      <c r="AYL42" s="384"/>
      <c r="AYM42" s="384"/>
      <c r="AYN42" s="384"/>
      <c r="AYO42" s="384"/>
      <c r="AYP42" s="384"/>
      <c r="AYQ42" s="384"/>
      <c r="AYR42" s="384"/>
      <c r="AYS42" s="384"/>
      <c r="AYT42" s="384"/>
      <c r="AYU42" s="384"/>
      <c r="AYV42" s="384"/>
      <c r="AYW42" s="384"/>
      <c r="AYX42" s="384"/>
      <c r="AYY42" s="384"/>
      <c r="AYZ42" s="384"/>
      <c r="AZA42" s="384"/>
      <c r="AZB42" s="384"/>
      <c r="AZC42" s="384"/>
      <c r="AZD42" s="384"/>
      <c r="AZE42" s="384"/>
      <c r="AZF42" s="384"/>
      <c r="AZG42" s="384"/>
      <c r="AZH42" s="384"/>
      <c r="AZI42" s="384"/>
      <c r="AZJ42" s="384"/>
      <c r="AZK42" s="384"/>
      <c r="AZL42" s="384"/>
      <c r="AZM42" s="384"/>
      <c r="AZN42" s="384"/>
      <c r="AZO42" s="384"/>
      <c r="AZP42" s="384"/>
      <c r="AZQ42" s="384"/>
      <c r="AZR42" s="384"/>
      <c r="AZS42" s="384"/>
      <c r="AZT42" s="384"/>
      <c r="AZU42" s="384"/>
      <c r="AZV42" s="384"/>
      <c r="AZW42" s="384"/>
      <c r="AZX42" s="384"/>
      <c r="AZY42" s="384"/>
      <c r="AZZ42" s="384"/>
      <c r="BAA42" s="384"/>
      <c r="BAB42" s="384"/>
      <c r="BAC42" s="384"/>
      <c r="BAD42" s="384"/>
      <c r="BAE42" s="384"/>
      <c r="BAF42" s="384"/>
      <c r="BAG42" s="384"/>
      <c r="BAH42" s="384"/>
      <c r="BAI42" s="384"/>
      <c r="BAJ42" s="384"/>
      <c r="BAK42" s="384"/>
      <c r="BAL42" s="384"/>
      <c r="BAM42" s="384"/>
      <c r="BAN42" s="384"/>
      <c r="BAO42" s="384"/>
      <c r="BAP42" s="384"/>
      <c r="BAQ42" s="384"/>
      <c r="BAR42" s="384"/>
      <c r="BAS42" s="384"/>
      <c r="BAT42" s="384"/>
      <c r="BAU42" s="384"/>
      <c r="BAV42" s="384"/>
      <c r="BAW42" s="384"/>
      <c r="BAX42" s="384"/>
      <c r="BAY42" s="384"/>
      <c r="BAZ42" s="384"/>
      <c r="BBA42" s="384"/>
      <c r="BBB42" s="384"/>
      <c r="BBC42" s="384"/>
      <c r="BBD42" s="384"/>
      <c r="BBE42" s="384"/>
      <c r="BBF42" s="384"/>
      <c r="BBG42" s="384"/>
      <c r="BBH42" s="384"/>
      <c r="BBI42" s="384"/>
      <c r="BBJ42" s="384"/>
      <c r="BBK42" s="384"/>
      <c r="BBL42" s="384"/>
      <c r="BBM42" s="384"/>
      <c r="BBN42" s="384"/>
      <c r="BBO42" s="384"/>
      <c r="BBP42" s="384"/>
      <c r="BBQ42" s="384"/>
      <c r="BBR42" s="384"/>
      <c r="BBS42" s="384"/>
      <c r="BBT42" s="384"/>
      <c r="BBU42" s="384"/>
      <c r="BBV42" s="384"/>
      <c r="BBW42" s="384"/>
      <c r="BBX42" s="384"/>
      <c r="BBY42" s="384"/>
      <c r="BBZ42" s="384"/>
      <c r="BCA42" s="384"/>
      <c r="BCB42" s="384"/>
      <c r="BCC42" s="384"/>
      <c r="BCD42" s="384"/>
      <c r="BCE42" s="384"/>
      <c r="BCF42" s="384"/>
      <c r="BCG42" s="384"/>
      <c r="BCH42" s="384"/>
      <c r="BCI42" s="384"/>
      <c r="BCJ42" s="384"/>
      <c r="BCK42" s="384"/>
      <c r="BCL42" s="384"/>
      <c r="BCM42" s="384"/>
      <c r="BCN42" s="384"/>
      <c r="BCO42" s="384"/>
      <c r="BCP42" s="384"/>
      <c r="BCQ42" s="384"/>
      <c r="BCR42" s="384"/>
      <c r="BCS42" s="384"/>
      <c r="BCT42" s="384"/>
      <c r="BCU42" s="384"/>
      <c r="BCV42" s="384"/>
      <c r="BCW42" s="384"/>
      <c r="BCX42" s="384"/>
      <c r="BCY42" s="384"/>
      <c r="BCZ42" s="384"/>
      <c r="BDA42" s="384"/>
      <c r="BDB42" s="384"/>
      <c r="BDC42" s="384"/>
      <c r="BDD42" s="384"/>
      <c r="BDE42" s="384"/>
      <c r="BDF42" s="384"/>
      <c r="BDG42" s="384"/>
      <c r="BDH42" s="384"/>
      <c r="BDI42" s="384"/>
      <c r="BDJ42" s="384"/>
      <c r="BDK42" s="384"/>
      <c r="BDL42" s="384"/>
      <c r="BDM42" s="384"/>
      <c r="BDN42" s="384"/>
      <c r="BDO42" s="384"/>
      <c r="BDP42" s="384"/>
      <c r="BDQ42" s="384"/>
      <c r="BDR42" s="384"/>
      <c r="BDS42" s="384"/>
      <c r="BDT42" s="384"/>
      <c r="BDU42" s="384"/>
      <c r="BDV42" s="384"/>
      <c r="BDW42" s="384"/>
      <c r="BDX42" s="384"/>
      <c r="BDY42" s="384"/>
      <c r="BDZ42" s="384"/>
      <c r="BEA42" s="384"/>
      <c r="BEB42" s="384"/>
      <c r="BEC42" s="384"/>
      <c r="BED42" s="384"/>
      <c r="BEE42" s="384"/>
      <c r="BEF42" s="384"/>
      <c r="BEG42" s="384"/>
      <c r="BEH42" s="384"/>
      <c r="BEI42" s="384"/>
      <c r="BEJ42" s="384"/>
      <c r="BEK42" s="384"/>
      <c r="BEL42" s="384"/>
      <c r="BEM42" s="384"/>
      <c r="BEN42" s="384"/>
      <c r="BEO42" s="384"/>
      <c r="BEP42" s="384"/>
      <c r="BEQ42" s="384"/>
      <c r="BER42" s="384"/>
      <c r="BES42" s="384"/>
      <c r="BET42" s="384"/>
      <c r="BEU42" s="384"/>
      <c r="BEV42" s="384"/>
      <c r="BEW42" s="384"/>
      <c r="BEX42" s="384"/>
      <c r="BEY42" s="384"/>
      <c r="BEZ42" s="384"/>
      <c r="BFA42" s="384"/>
      <c r="BFB42" s="384"/>
      <c r="BFC42" s="384"/>
      <c r="BFD42" s="384"/>
      <c r="BFE42" s="384"/>
      <c r="BFF42" s="384"/>
      <c r="BFG42" s="384"/>
      <c r="BFH42" s="384"/>
      <c r="BFI42" s="384"/>
      <c r="BFJ42" s="384"/>
      <c r="BFK42" s="384"/>
      <c r="BFL42" s="384"/>
      <c r="BFM42" s="384"/>
      <c r="BFN42" s="384"/>
      <c r="BFO42" s="384"/>
      <c r="BFP42" s="384"/>
      <c r="BFQ42" s="384"/>
      <c r="BFR42" s="384"/>
      <c r="BFS42" s="384"/>
      <c r="BFT42" s="384"/>
      <c r="BFU42" s="384"/>
      <c r="BFV42" s="384"/>
      <c r="BFW42" s="384"/>
      <c r="BFX42" s="384"/>
      <c r="BFY42" s="384"/>
      <c r="BFZ42" s="384"/>
      <c r="BGA42" s="384"/>
      <c r="BGB42" s="384"/>
      <c r="BGC42" s="384"/>
      <c r="BGD42" s="384"/>
      <c r="BGE42" s="384"/>
      <c r="BGF42" s="384"/>
      <c r="BGG42" s="384"/>
      <c r="BGH42" s="384"/>
      <c r="BGI42" s="384"/>
      <c r="BGJ42" s="384"/>
      <c r="BGK42" s="384"/>
      <c r="BGL42" s="384"/>
      <c r="BGM42" s="384"/>
      <c r="BGN42" s="384"/>
      <c r="BGO42" s="384"/>
      <c r="BGP42" s="384"/>
      <c r="BGQ42" s="384"/>
      <c r="BGR42" s="384"/>
      <c r="BGS42" s="384"/>
      <c r="BGT42" s="384"/>
      <c r="BGU42" s="384"/>
      <c r="BGV42" s="384"/>
      <c r="BGW42" s="384"/>
      <c r="BGX42" s="384"/>
      <c r="BGY42" s="384"/>
      <c r="BGZ42" s="384"/>
      <c r="BHA42" s="384"/>
      <c r="BHB42" s="384"/>
      <c r="BHC42" s="384"/>
      <c r="BHD42" s="384"/>
      <c r="BHE42" s="384"/>
      <c r="BHF42" s="384"/>
      <c r="BHG42" s="384"/>
      <c r="BHH42" s="384"/>
      <c r="BHI42" s="384"/>
      <c r="BHJ42" s="384"/>
      <c r="BHK42" s="384"/>
      <c r="BHL42" s="384"/>
      <c r="BHM42" s="384"/>
      <c r="BHN42" s="384"/>
      <c r="BHO42" s="384"/>
      <c r="BHP42" s="384"/>
      <c r="BHQ42" s="384"/>
      <c r="BHR42" s="384"/>
      <c r="BHS42" s="384"/>
      <c r="BHT42" s="384"/>
      <c r="BHU42" s="384"/>
      <c r="BHV42" s="384"/>
      <c r="BHW42" s="384"/>
      <c r="BHX42" s="384"/>
      <c r="BHY42" s="384"/>
      <c r="BHZ42" s="384"/>
      <c r="BIA42" s="384"/>
      <c r="BIB42" s="384"/>
      <c r="BIC42" s="384"/>
      <c r="BID42" s="384"/>
      <c r="BIE42" s="384"/>
      <c r="BIF42" s="384"/>
      <c r="BIG42" s="384"/>
      <c r="BIH42" s="384"/>
      <c r="BII42" s="384"/>
      <c r="BIJ42" s="384"/>
      <c r="BIK42" s="384"/>
      <c r="BIL42" s="384"/>
      <c r="BIM42" s="384"/>
      <c r="BIN42" s="384"/>
      <c r="BIO42" s="384"/>
      <c r="BIP42" s="384"/>
      <c r="BIQ42" s="384"/>
      <c r="BIR42" s="384"/>
      <c r="BIS42" s="384"/>
      <c r="BIT42" s="384"/>
      <c r="BIU42" s="384"/>
      <c r="BIV42" s="384"/>
      <c r="BIW42" s="384"/>
      <c r="BIX42" s="384"/>
      <c r="BIY42" s="384"/>
      <c r="BIZ42" s="384"/>
      <c r="BJA42" s="384"/>
      <c r="BJB42" s="384"/>
      <c r="BJC42" s="384"/>
      <c r="BJD42" s="384"/>
      <c r="BJE42" s="384"/>
      <c r="BJF42" s="384"/>
      <c r="BJG42" s="384"/>
      <c r="BJH42" s="384"/>
      <c r="BJI42" s="384"/>
      <c r="BJJ42" s="384"/>
      <c r="BJK42" s="384"/>
      <c r="BJL42" s="384"/>
      <c r="BJM42" s="384"/>
      <c r="BJN42" s="384"/>
      <c r="BJO42" s="384"/>
      <c r="BJP42" s="384"/>
      <c r="BJQ42" s="384"/>
      <c r="BJR42" s="384"/>
      <c r="BJS42" s="384"/>
      <c r="BJT42" s="384"/>
      <c r="BJU42" s="384"/>
      <c r="BJV42" s="384"/>
      <c r="BJW42" s="384"/>
      <c r="BJX42" s="384"/>
      <c r="BJY42" s="384"/>
      <c r="BJZ42" s="384"/>
      <c r="BKA42" s="384"/>
      <c r="BKB42" s="384"/>
      <c r="BKC42" s="384"/>
      <c r="BKD42" s="384"/>
      <c r="BKE42" s="384"/>
      <c r="BKF42" s="384"/>
      <c r="BKG42" s="384"/>
      <c r="BKH42" s="384"/>
      <c r="BKI42" s="384"/>
      <c r="BKJ42" s="384"/>
      <c r="BKK42" s="384"/>
      <c r="BKL42" s="384"/>
      <c r="BKM42" s="384"/>
      <c r="BKN42" s="384"/>
      <c r="BKO42" s="384"/>
      <c r="BKP42" s="384"/>
      <c r="BKQ42" s="384"/>
      <c r="BKR42" s="384"/>
      <c r="BKS42" s="384"/>
      <c r="BKT42" s="384"/>
      <c r="BKU42" s="384"/>
      <c r="BKV42" s="384"/>
      <c r="BKW42" s="384"/>
      <c r="BKX42" s="384"/>
      <c r="BKY42" s="384"/>
      <c r="BKZ42" s="384"/>
      <c r="BLA42" s="384"/>
      <c r="BLB42" s="384"/>
      <c r="BLC42" s="384"/>
      <c r="BLD42" s="384"/>
      <c r="BLE42" s="384"/>
      <c r="BLF42" s="384"/>
      <c r="BLG42" s="384"/>
      <c r="BLH42" s="384"/>
      <c r="BLI42" s="384"/>
      <c r="BLJ42" s="384"/>
      <c r="BLK42" s="384"/>
      <c r="BLL42" s="384"/>
      <c r="BLM42" s="384"/>
      <c r="BLN42" s="384"/>
      <c r="BLO42" s="384"/>
      <c r="BLP42" s="384"/>
      <c r="BLQ42" s="384"/>
      <c r="BLR42" s="384"/>
      <c r="BLS42" s="384"/>
      <c r="BLT42" s="384"/>
      <c r="BLU42" s="384"/>
      <c r="BLV42" s="384"/>
      <c r="BLW42" s="384"/>
      <c r="BLX42" s="384"/>
      <c r="BLY42" s="384"/>
      <c r="BLZ42" s="384"/>
      <c r="BMA42" s="384"/>
      <c r="BMB42" s="384"/>
      <c r="BMC42" s="384"/>
      <c r="BMD42" s="384"/>
      <c r="BME42" s="384"/>
      <c r="BMF42" s="384"/>
      <c r="BMG42" s="384"/>
      <c r="BMH42" s="384"/>
      <c r="BMI42" s="384"/>
      <c r="BMJ42" s="384"/>
      <c r="BMK42" s="384"/>
      <c r="BML42" s="384"/>
      <c r="BMM42" s="384"/>
      <c r="BMN42" s="384"/>
      <c r="BMO42" s="384"/>
      <c r="BMP42" s="384"/>
      <c r="BMQ42" s="384"/>
      <c r="BMR42" s="384"/>
      <c r="BMS42" s="384"/>
      <c r="BMT42" s="384"/>
      <c r="BMU42" s="384"/>
      <c r="BMV42" s="384"/>
      <c r="BMW42" s="384"/>
      <c r="BMX42" s="384"/>
      <c r="BMY42" s="384"/>
      <c r="BMZ42" s="384"/>
      <c r="BNA42" s="384"/>
      <c r="BNB42" s="384"/>
      <c r="BNC42" s="384"/>
      <c r="BND42" s="384"/>
      <c r="BNE42" s="384"/>
      <c r="BNF42" s="384"/>
      <c r="BNG42" s="384"/>
      <c r="BNH42" s="384"/>
      <c r="BNI42" s="384"/>
      <c r="BNJ42" s="384"/>
      <c r="BNK42" s="384"/>
      <c r="BNL42" s="384"/>
      <c r="BNM42" s="384"/>
      <c r="BNN42" s="384"/>
      <c r="BNO42" s="384"/>
      <c r="BNP42" s="384"/>
      <c r="BNQ42" s="384"/>
      <c r="BNR42" s="384"/>
      <c r="BNS42" s="384"/>
      <c r="BNT42" s="384"/>
      <c r="BNU42" s="384"/>
      <c r="BNV42" s="384"/>
      <c r="BNW42" s="384"/>
      <c r="BNX42" s="384"/>
      <c r="BNY42" s="384"/>
      <c r="BNZ42" s="384"/>
      <c r="BOA42" s="384"/>
      <c r="BOB42" s="384"/>
      <c r="BOC42" s="384"/>
      <c r="BOD42" s="384"/>
      <c r="BOE42" s="384"/>
      <c r="BOF42" s="384"/>
      <c r="BOG42" s="384"/>
      <c r="BOH42" s="384"/>
      <c r="BOI42" s="384"/>
      <c r="BOJ42" s="384"/>
      <c r="BOK42" s="384"/>
      <c r="BOL42" s="384"/>
      <c r="BOM42" s="384"/>
      <c r="BON42" s="384"/>
      <c r="BOO42" s="384"/>
      <c r="BOP42" s="384"/>
      <c r="BOQ42" s="384"/>
      <c r="BOR42" s="384"/>
      <c r="BOS42" s="384"/>
      <c r="BOT42" s="384"/>
      <c r="BOU42" s="384"/>
      <c r="BOV42" s="384"/>
      <c r="BOW42" s="384"/>
      <c r="BOX42" s="384"/>
      <c r="BOY42" s="384"/>
      <c r="BOZ42" s="384"/>
      <c r="BPA42" s="384"/>
      <c r="BPB42" s="384"/>
      <c r="BPC42" s="384"/>
      <c r="BPD42" s="384"/>
      <c r="BPE42" s="384"/>
      <c r="BPF42" s="384"/>
      <c r="BPG42" s="384"/>
      <c r="BPH42" s="384"/>
      <c r="BPI42" s="384"/>
      <c r="BPJ42" s="384"/>
      <c r="BPK42" s="384"/>
      <c r="BPL42" s="384"/>
      <c r="BPM42" s="384"/>
      <c r="BPN42" s="384"/>
      <c r="BPO42" s="384"/>
      <c r="BPP42" s="384"/>
      <c r="BPQ42" s="384"/>
      <c r="BPR42" s="384"/>
      <c r="BPS42" s="384"/>
      <c r="BPT42" s="384"/>
      <c r="BPU42" s="384"/>
      <c r="BPV42" s="384"/>
      <c r="BPW42" s="384"/>
      <c r="BPX42" s="384"/>
      <c r="BPY42" s="384"/>
      <c r="BPZ42" s="384"/>
      <c r="BQA42" s="384"/>
      <c r="BQB42" s="384"/>
      <c r="BQC42" s="384"/>
      <c r="BQD42" s="384"/>
      <c r="BQE42" s="384"/>
      <c r="BQF42" s="384"/>
      <c r="BQG42" s="384"/>
      <c r="BQH42" s="384"/>
      <c r="BQI42" s="384"/>
      <c r="BQJ42" s="384"/>
      <c r="BQK42" s="384"/>
      <c r="BQL42" s="384"/>
      <c r="BQM42" s="384"/>
      <c r="BQN42" s="384"/>
      <c r="BQO42" s="384"/>
      <c r="BQP42" s="384"/>
      <c r="BQQ42" s="384"/>
      <c r="BQR42" s="384"/>
      <c r="BQS42" s="384"/>
      <c r="BQT42" s="384"/>
      <c r="BQU42" s="384"/>
      <c r="BQV42" s="384"/>
      <c r="BQW42" s="384"/>
      <c r="BQX42" s="384"/>
      <c r="BQY42" s="384"/>
      <c r="BQZ42" s="384"/>
      <c r="BRA42" s="384"/>
      <c r="BRB42" s="384"/>
      <c r="BRC42" s="384"/>
      <c r="BRD42" s="384"/>
      <c r="BRE42" s="384"/>
      <c r="BRF42" s="384"/>
      <c r="BRG42" s="384"/>
      <c r="BRH42" s="384"/>
      <c r="BRI42" s="384"/>
      <c r="BRJ42" s="384"/>
      <c r="BRK42" s="384"/>
      <c r="BRL42" s="384"/>
      <c r="BRM42" s="384"/>
      <c r="BRN42" s="384"/>
      <c r="BRO42" s="384"/>
      <c r="BRP42" s="384"/>
      <c r="BRQ42" s="384"/>
      <c r="BRR42" s="384"/>
      <c r="BRS42" s="384"/>
      <c r="BRT42" s="384"/>
      <c r="BRU42" s="384"/>
      <c r="BRV42" s="384"/>
      <c r="BRW42" s="384"/>
      <c r="BRX42" s="384"/>
      <c r="BRY42" s="384"/>
      <c r="BRZ42" s="384"/>
      <c r="BSA42" s="384"/>
      <c r="BSB42" s="384"/>
      <c r="BSC42" s="384"/>
      <c r="BSD42" s="384"/>
      <c r="BSE42" s="384"/>
      <c r="BSF42" s="384"/>
      <c r="BSG42" s="384"/>
      <c r="BSH42" s="384"/>
      <c r="BSI42" s="384"/>
      <c r="BSJ42" s="384"/>
      <c r="BSK42" s="384"/>
      <c r="BSL42" s="384"/>
      <c r="BSM42" s="384"/>
      <c r="BSN42" s="384"/>
      <c r="BSO42" s="384"/>
      <c r="BSP42" s="384"/>
      <c r="BSQ42" s="384"/>
      <c r="BSR42" s="384"/>
      <c r="BSS42" s="384"/>
      <c r="BST42" s="384"/>
      <c r="BSU42" s="384"/>
      <c r="BSV42" s="384"/>
      <c r="BSW42" s="384"/>
      <c r="BSX42" s="384"/>
      <c r="BSY42" s="384"/>
      <c r="BSZ42" s="384"/>
      <c r="BTA42" s="384"/>
      <c r="BTB42" s="384"/>
      <c r="BTC42" s="384"/>
      <c r="BTD42" s="384"/>
      <c r="BTE42" s="384"/>
      <c r="BTF42" s="384"/>
      <c r="BTG42" s="384"/>
      <c r="BTH42" s="384"/>
      <c r="BTI42" s="384"/>
      <c r="BTJ42" s="384"/>
      <c r="BTK42" s="384"/>
      <c r="BTL42" s="384"/>
      <c r="BTM42" s="384"/>
      <c r="BTN42" s="384"/>
      <c r="BTO42" s="384"/>
      <c r="BTP42" s="384"/>
      <c r="BTQ42" s="384"/>
      <c r="BTR42" s="384"/>
      <c r="BTS42" s="384"/>
      <c r="BTT42" s="384"/>
      <c r="BTU42" s="384"/>
      <c r="BTV42" s="384"/>
      <c r="BTW42" s="384"/>
      <c r="BTX42" s="384"/>
      <c r="BTY42" s="384"/>
      <c r="BTZ42" s="384"/>
      <c r="BUA42" s="384"/>
      <c r="BUB42" s="384"/>
      <c r="BUC42" s="384"/>
      <c r="BUD42" s="384"/>
      <c r="BUE42" s="384"/>
      <c r="BUF42" s="384"/>
      <c r="BUG42" s="384"/>
      <c r="BUH42" s="384"/>
      <c r="BUI42" s="384"/>
      <c r="BUJ42" s="384"/>
      <c r="BUK42" s="384"/>
      <c r="BUL42" s="384"/>
      <c r="BUM42" s="384"/>
      <c r="BUN42" s="384"/>
      <c r="BUO42" s="384"/>
      <c r="BUP42" s="384"/>
      <c r="BUQ42" s="384"/>
      <c r="BUR42" s="384"/>
      <c r="BUS42" s="384"/>
      <c r="BUT42" s="384"/>
      <c r="BUU42" s="384"/>
      <c r="BUV42" s="384"/>
      <c r="BUW42" s="384"/>
      <c r="BUX42" s="384"/>
      <c r="BUY42" s="384"/>
      <c r="BUZ42" s="384"/>
      <c r="BVA42" s="384"/>
      <c r="BVB42" s="384"/>
      <c r="BVC42" s="384"/>
      <c r="BVD42" s="384"/>
      <c r="BVE42" s="384"/>
      <c r="BVF42" s="384"/>
      <c r="BVG42" s="384"/>
      <c r="BVH42" s="384"/>
      <c r="BVI42" s="384"/>
      <c r="BVJ42" s="384"/>
      <c r="BVK42" s="384"/>
      <c r="BVL42" s="384"/>
      <c r="BVM42" s="384"/>
      <c r="BVN42" s="384"/>
      <c r="BVO42" s="384"/>
      <c r="BVP42" s="384"/>
      <c r="BVQ42" s="384"/>
      <c r="BVR42" s="384"/>
      <c r="BVS42" s="384"/>
      <c r="BVT42" s="384"/>
      <c r="BVU42" s="384"/>
      <c r="BVV42" s="384"/>
      <c r="BVW42" s="384"/>
      <c r="BVX42" s="384"/>
      <c r="BVY42" s="384"/>
      <c r="BVZ42" s="384"/>
      <c r="BWA42" s="384"/>
      <c r="BWB42" s="384"/>
      <c r="BWC42" s="384"/>
      <c r="BWD42" s="384"/>
      <c r="BWE42" s="384"/>
      <c r="BWF42" s="384"/>
      <c r="BWG42" s="384"/>
      <c r="BWH42" s="384"/>
      <c r="BWI42" s="384"/>
      <c r="BWJ42" s="384"/>
      <c r="BWK42" s="384"/>
      <c r="BWL42" s="384"/>
      <c r="BWM42" s="384"/>
      <c r="BWN42" s="384"/>
      <c r="BWO42" s="384"/>
      <c r="BWP42" s="384"/>
      <c r="BWQ42" s="384"/>
      <c r="BWR42" s="384"/>
      <c r="BWS42" s="384"/>
      <c r="BWT42" s="384"/>
      <c r="BWU42" s="384"/>
      <c r="BWV42" s="384"/>
      <c r="BWW42" s="384"/>
      <c r="BWX42" s="384"/>
      <c r="BWY42" s="384"/>
      <c r="BWZ42" s="384"/>
      <c r="BXA42" s="384"/>
      <c r="BXB42" s="384"/>
      <c r="BXC42" s="384"/>
      <c r="BXD42" s="384"/>
      <c r="BXE42" s="384"/>
      <c r="BXF42" s="384"/>
      <c r="BXG42" s="384"/>
      <c r="BXH42" s="384"/>
      <c r="BXI42" s="384"/>
      <c r="BXJ42" s="384"/>
      <c r="BXK42" s="384"/>
      <c r="BXL42" s="384"/>
      <c r="BXM42" s="384"/>
      <c r="BXN42" s="384"/>
      <c r="BXO42" s="384"/>
      <c r="BXP42" s="384"/>
      <c r="BXQ42" s="384"/>
      <c r="BXR42" s="384"/>
      <c r="BXS42" s="384"/>
      <c r="BXT42" s="384"/>
      <c r="BXU42" s="384"/>
      <c r="BXV42" s="384"/>
      <c r="BXW42" s="384"/>
      <c r="BXX42" s="384"/>
      <c r="BXY42" s="384"/>
      <c r="BXZ42" s="384"/>
      <c r="BYA42" s="384"/>
      <c r="BYB42" s="384"/>
      <c r="BYC42" s="384"/>
      <c r="BYD42" s="384"/>
      <c r="BYE42" s="384"/>
      <c r="BYF42" s="384"/>
      <c r="BYG42" s="384"/>
      <c r="BYH42" s="384"/>
      <c r="BYI42" s="384"/>
      <c r="BYJ42" s="384"/>
      <c r="BYK42" s="384"/>
      <c r="BYL42" s="384"/>
      <c r="BYM42" s="384"/>
      <c r="BYN42" s="384"/>
      <c r="BYO42" s="384"/>
      <c r="BYP42" s="384"/>
      <c r="BYQ42" s="384"/>
      <c r="BYR42" s="384"/>
      <c r="BYS42" s="384"/>
      <c r="BYT42" s="384"/>
      <c r="BYU42" s="384"/>
      <c r="BYV42" s="384"/>
      <c r="BYW42" s="384"/>
      <c r="BYX42" s="384"/>
      <c r="BYY42" s="384"/>
      <c r="BYZ42" s="384"/>
      <c r="BZA42" s="384"/>
      <c r="BZB42" s="384"/>
      <c r="BZC42" s="384"/>
      <c r="BZD42" s="384"/>
      <c r="BZE42" s="384"/>
      <c r="BZF42" s="384"/>
      <c r="BZG42" s="384"/>
      <c r="BZH42" s="384"/>
      <c r="BZI42" s="384"/>
      <c r="BZJ42" s="384"/>
      <c r="BZK42" s="384"/>
      <c r="BZL42" s="384"/>
      <c r="BZM42" s="384"/>
      <c r="BZN42" s="384"/>
      <c r="BZO42" s="384"/>
      <c r="BZP42" s="384"/>
      <c r="BZQ42" s="384"/>
      <c r="BZR42" s="384"/>
      <c r="BZS42" s="384"/>
      <c r="BZT42" s="384"/>
      <c r="BZU42" s="384"/>
      <c r="BZV42" s="384"/>
      <c r="BZW42" s="384"/>
      <c r="BZX42" s="384"/>
      <c r="BZY42" s="384"/>
      <c r="BZZ42" s="384"/>
      <c r="CAA42" s="384"/>
      <c r="CAB42" s="384"/>
      <c r="CAC42" s="384"/>
      <c r="CAD42" s="384"/>
      <c r="CAE42" s="384"/>
      <c r="CAF42" s="384"/>
      <c r="CAG42" s="384"/>
      <c r="CAH42" s="384"/>
      <c r="CAI42" s="384"/>
      <c r="CAJ42" s="384"/>
      <c r="CAK42" s="384"/>
      <c r="CAL42" s="384"/>
      <c r="CAM42" s="384"/>
      <c r="CAN42" s="384"/>
      <c r="CAO42" s="384"/>
      <c r="CAP42" s="384"/>
      <c r="CAQ42" s="384"/>
      <c r="CAR42" s="384"/>
      <c r="CAS42" s="384"/>
      <c r="CAT42" s="384"/>
      <c r="CAU42" s="384"/>
      <c r="CAV42" s="384"/>
      <c r="CAW42" s="384"/>
      <c r="CAX42" s="384"/>
      <c r="CAY42" s="384"/>
      <c r="CAZ42" s="384"/>
      <c r="CBA42" s="384"/>
      <c r="CBB42" s="384"/>
      <c r="CBC42" s="384"/>
      <c r="CBD42" s="384"/>
      <c r="CBE42" s="384"/>
      <c r="CBF42" s="384"/>
      <c r="CBG42" s="384"/>
      <c r="CBH42" s="384"/>
      <c r="CBI42" s="384"/>
      <c r="CBJ42" s="384"/>
      <c r="CBK42" s="384"/>
      <c r="CBL42" s="384"/>
      <c r="CBM42" s="384"/>
      <c r="CBN42" s="384"/>
      <c r="CBO42" s="384"/>
      <c r="CBP42" s="384"/>
      <c r="CBQ42" s="384"/>
      <c r="CBR42" s="384"/>
      <c r="CBS42" s="384"/>
      <c r="CBT42" s="384"/>
      <c r="CBU42" s="384"/>
      <c r="CBV42" s="384"/>
      <c r="CBW42" s="384"/>
      <c r="CBX42" s="384"/>
      <c r="CBY42" s="384"/>
      <c r="CBZ42" s="384"/>
      <c r="CCA42" s="384"/>
      <c r="CCB42" s="384"/>
      <c r="CCC42" s="384"/>
      <c r="CCD42" s="384"/>
      <c r="CCE42" s="384"/>
      <c r="CCF42" s="384"/>
      <c r="CCG42" s="384"/>
      <c r="CCH42" s="384"/>
      <c r="CCI42" s="384"/>
      <c r="CCJ42" s="384"/>
      <c r="CCK42" s="384"/>
      <c r="CCL42" s="384"/>
      <c r="CCM42" s="384"/>
      <c r="CCN42" s="384"/>
      <c r="CCO42" s="384"/>
      <c r="CCP42" s="384"/>
      <c r="CCQ42" s="384"/>
      <c r="CCR42" s="384"/>
      <c r="CCS42" s="384"/>
      <c r="CCT42" s="384"/>
      <c r="CCU42" s="384"/>
      <c r="CCV42" s="384"/>
      <c r="CCW42" s="384"/>
      <c r="CCX42" s="384"/>
      <c r="CCY42" s="384"/>
      <c r="CCZ42" s="384"/>
      <c r="CDA42" s="384"/>
      <c r="CDB42" s="384"/>
      <c r="CDC42" s="384"/>
      <c r="CDD42" s="384"/>
      <c r="CDE42" s="384"/>
      <c r="CDF42" s="384"/>
      <c r="CDG42" s="384"/>
      <c r="CDH42" s="384"/>
      <c r="CDI42" s="384"/>
      <c r="CDJ42" s="384"/>
      <c r="CDK42" s="384"/>
      <c r="CDL42" s="384"/>
      <c r="CDM42" s="384"/>
      <c r="CDN42" s="384"/>
      <c r="CDO42" s="384"/>
      <c r="CDP42" s="384"/>
      <c r="CDQ42" s="384"/>
      <c r="CDR42" s="384"/>
      <c r="CDS42" s="384"/>
      <c r="CDT42" s="384"/>
      <c r="CDU42" s="384"/>
      <c r="CDV42" s="384"/>
      <c r="CDW42" s="384"/>
      <c r="CDX42" s="384"/>
      <c r="CDY42" s="384"/>
      <c r="CDZ42" s="384"/>
      <c r="CEA42" s="384"/>
      <c r="CEB42" s="384"/>
      <c r="CEC42" s="384"/>
      <c r="CED42" s="384"/>
      <c r="CEE42" s="384"/>
      <c r="CEF42" s="384"/>
      <c r="CEG42" s="384"/>
      <c r="CEH42" s="384"/>
      <c r="CEI42" s="384"/>
      <c r="CEJ42" s="384"/>
      <c r="CEK42" s="384"/>
      <c r="CEL42" s="384"/>
      <c r="CEM42" s="384"/>
      <c r="CEN42" s="384"/>
      <c r="CEO42" s="384"/>
      <c r="CEP42" s="384"/>
      <c r="CEQ42" s="384"/>
      <c r="CER42" s="384"/>
      <c r="CES42" s="384"/>
      <c r="CET42" s="384"/>
      <c r="CEU42" s="384"/>
      <c r="CEV42" s="384"/>
      <c r="CEW42" s="384"/>
      <c r="CEX42" s="384"/>
      <c r="CEY42" s="384"/>
      <c r="CEZ42" s="384"/>
      <c r="CFA42" s="384"/>
      <c r="CFB42" s="384"/>
      <c r="CFC42" s="384"/>
      <c r="CFD42" s="384"/>
      <c r="CFE42" s="384"/>
      <c r="CFF42" s="384"/>
      <c r="CFG42" s="384"/>
      <c r="CFH42" s="384"/>
      <c r="CFI42" s="384"/>
      <c r="CFJ42" s="384"/>
      <c r="CFK42" s="384"/>
      <c r="CFL42" s="384"/>
      <c r="CFM42" s="384"/>
      <c r="CFN42" s="384"/>
      <c r="CFO42" s="384"/>
      <c r="CFP42" s="384"/>
      <c r="CFQ42" s="384"/>
      <c r="CFR42" s="384"/>
      <c r="CFS42" s="384"/>
      <c r="CFT42" s="384"/>
      <c r="CFU42" s="384"/>
      <c r="CFV42" s="384"/>
      <c r="CFW42" s="384"/>
      <c r="CFX42" s="384"/>
      <c r="CFY42" s="384"/>
      <c r="CFZ42" s="384"/>
      <c r="CGA42" s="384"/>
      <c r="CGB42" s="384"/>
      <c r="CGC42" s="384"/>
      <c r="CGD42" s="384"/>
      <c r="CGE42" s="384"/>
      <c r="CGF42" s="384"/>
      <c r="CGG42" s="384"/>
      <c r="CGH42" s="384"/>
      <c r="CGI42" s="384"/>
      <c r="CGJ42" s="384"/>
      <c r="CGK42" s="384"/>
      <c r="CGL42" s="384"/>
      <c r="CGM42" s="384"/>
      <c r="CGN42" s="384"/>
      <c r="CGO42" s="384"/>
      <c r="CGP42" s="384"/>
      <c r="CGQ42" s="384"/>
      <c r="CGR42" s="384"/>
      <c r="CGS42" s="384"/>
      <c r="CGT42" s="384"/>
      <c r="CGU42" s="384"/>
      <c r="CGV42" s="384"/>
      <c r="CGW42" s="384"/>
      <c r="CGX42" s="384"/>
      <c r="CGY42" s="384"/>
      <c r="CGZ42" s="384"/>
      <c r="CHA42" s="384"/>
      <c r="CHB42" s="384"/>
      <c r="CHC42" s="384"/>
      <c r="CHD42" s="384"/>
      <c r="CHE42" s="384"/>
      <c r="CHF42" s="384"/>
      <c r="CHG42" s="384"/>
      <c r="CHH42" s="384"/>
      <c r="CHI42" s="384"/>
      <c r="CHJ42" s="384"/>
      <c r="CHK42" s="384"/>
      <c r="CHL42" s="384"/>
      <c r="CHM42" s="384"/>
      <c r="CHN42" s="384"/>
      <c r="CHO42" s="384"/>
      <c r="CHP42" s="384"/>
      <c r="CHQ42" s="384"/>
      <c r="CHR42" s="384"/>
      <c r="CHS42" s="384"/>
      <c r="CHT42" s="384"/>
      <c r="CHU42" s="384"/>
      <c r="CHV42" s="384"/>
      <c r="CHW42" s="384"/>
      <c r="CHX42" s="384"/>
      <c r="CHY42" s="384"/>
      <c r="CHZ42" s="384"/>
      <c r="CIA42" s="384"/>
      <c r="CIB42" s="384"/>
      <c r="CIC42" s="384"/>
      <c r="CID42" s="384"/>
      <c r="CIE42" s="384"/>
      <c r="CIF42" s="384"/>
      <c r="CIG42" s="384"/>
      <c r="CIH42" s="384"/>
      <c r="CII42" s="384"/>
      <c r="CIJ42" s="384"/>
      <c r="CIK42" s="384"/>
      <c r="CIL42" s="384"/>
      <c r="CIM42" s="384"/>
      <c r="CIN42" s="384"/>
      <c r="CIO42" s="384"/>
      <c r="CIP42" s="384"/>
      <c r="CIQ42" s="384"/>
      <c r="CIR42" s="384"/>
      <c r="CIS42" s="384"/>
      <c r="CIT42" s="384"/>
      <c r="CIU42" s="384"/>
      <c r="CIV42" s="384"/>
      <c r="CIW42" s="384"/>
      <c r="CIX42" s="384"/>
      <c r="CIY42" s="384"/>
      <c r="CIZ42" s="384"/>
      <c r="CJA42" s="384"/>
      <c r="CJB42" s="384"/>
      <c r="CJC42" s="384"/>
      <c r="CJD42" s="384"/>
      <c r="CJE42" s="384"/>
      <c r="CJF42" s="384"/>
      <c r="CJG42" s="384"/>
      <c r="CJH42" s="384"/>
      <c r="CJI42" s="384"/>
      <c r="CJJ42" s="384"/>
      <c r="CJK42" s="384"/>
      <c r="CJL42" s="384"/>
      <c r="CJM42" s="384"/>
      <c r="CJN42" s="384"/>
      <c r="CJO42" s="384"/>
      <c r="CJP42" s="384"/>
      <c r="CJQ42" s="384"/>
      <c r="CJR42" s="384"/>
      <c r="CJS42" s="384"/>
      <c r="CJT42" s="384"/>
      <c r="CJU42" s="384"/>
      <c r="CJV42" s="384"/>
      <c r="CJW42" s="384"/>
      <c r="CJX42" s="384"/>
      <c r="CJY42" s="384"/>
      <c r="CJZ42" s="384"/>
      <c r="CKA42" s="384"/>
      <c r="CKB42" s="384"/>
      <c r="CKC42" s="384"/>
      <c r="CKD42" s="384"/>
      <c r="CKE42" s="384"/>
      <c r="CKF42" s="384"/>
      <c r="CKG42" s="384"/>
      <c r="CKH42" s="384"/>
      <c r="CKI42" s="384"/>
      <c r="CKJ42" s="384"/>
      <c r="CKK42" s="384"/>
      <c r="CKL42" s="384"/>
      <c r="CKM42" s="384"/>
      <c r="CKN42" s="384"/>
      <c r="CKO42" s="384"/>
      <c r="CKP42" s="384"/>
      <c r="CKQ42" s="384"/>
      <c r="CKR42" s="384"/>
      <c r="CKS42" s="384"/>
      <c r="CKT42" s="384"/>
      <c r="CKU42" s="384"/>
      <c r="CKV42" s="384"/>
      <c r="CKW42" s="384"/>
      <c r="CKX42" s="384"/>
      <c r="CKY42" s="384"/>
      <c r="CKZ42" s="384"/>
      <c r="CLA42" s="384"/>
      <c r="CLB42" s="384"/>
      <c r="CLC42" s="384"/>
      <c r="CLD42" s="384"/>
      <c r="CLE42" s="384"/>
      <c r="CLF42" s="384"/>
      <c r="CLG42" s="384"/>
      <c r="CLH42" s="384"/>
      <c r="CLI42" s="384"/>
      <c r="CLJ42" s="384"/>
      <c r="CLK42" s="384"/>
      <c r="CLL42" s="384"/>
      <c r="CLM42" s="384"/>
      <c r="CLN42" s="384"/>
      <c r="CLO42" s="384"/>
      <c r="CLP42" s="384"/>
      <c r="CLQ42" s="384"/>
      <c r="CLR42" s="384"/>
      <c r="CLS42" s="384"/>
      <c r="CLT42" s="384"/>
      <c r="CLU42" s="384"/>
      <c r="CLV42" s="384"/>
      <c r="CLW42" s="384"/>
      <c r="CLX42" s="384"/>
      <c r="CLY42" s="384"/>
      <c r="CLZ42" s="384"/>
      <c r="CMA42" s="384"/>
      <c r="CMB42" s="384"/>
      <c r="CMC42" s="384"/>
      <c r="CMD42" s="384"/>
      <c r="CME42" s="384"/>
      <c r="CMF42" s="384"/>
      <c r="CMG42" s="384"/>
      <c r="CMH42" s="384"/>
      <c r="CMI42" s="384"/>
      <c r="CMJ42" s="384"/>
      <c r="CMK42" s="384"/>
      <c r="CML42" s="384"/>
      <c r="CMM42" s="384"/>
      <c r="CMN42" s="384"/>
      <c r="CMO42" s="384"/>
      <c r="CMP42" s="384"/>
      <c r="CMQ42" s="384"/>
      <c r="CMR42" s="384"/>
      <c r="CMS42" s="384"/>
      <c r="CMT42" s="384"/>
      <c r="CMU42" s="384"/>
      <c r="CMV42" s="384"/>
      <c r="CMW42" s="384"/>
      <c r="CMX42" s="384"/>
      <c r="CMY42" s="384"/>
      <c r="CMZ42" s="384"/>
      <c r="CNA42" s="384"/>
      <c r="CNB42" s="384"/>
      <c r="CNC42" s="384"/>
      <c r="CND42" s="384"/>
      <c r="CNE42" s="384"/>
      <c r="CNF42" s="384"/>
      <c r="CNG42" s="384"/>
      <c r="CNH42" s="384"/>
      <c r="CNI42" s="384"/>
      <c r="CNJ42" s="384"/>
      <c r="CNK42" s="384"/>
      <c r="CNL42" s="384"/>
      <c r="CNM42" s="384"/>
      <c r="CNN42" s="384"/>
      <c r="CNO42" s="384"/>
      <c r="CNP42" s="384"/>
      <c r="CNQ42" s="384"/>
      <c r="CNR42" s="384"/>
      <c r="CNS42" s="384"/>
      <c r="CNT42" s="384"/>
      <c r="CNU42" s="384"/>
      <c r="CNV42" s="384"/>
      <c r="CNW42" s="384"/>
      <c r="CNX42" s="384"/>
      <c r="CNY42" s="384"/>
      <c r="CNZ42" s="384"/>
      <c r="COA42" s="384"/>
      <c r="COB42" s="384"/>
      <c r="COC42" s="384"/>
      <c r="COD42" s="384"/>
      <c r="COE42" s="384"/>
      <c r="COF42" s="384"/>
      <c r="COG42" s="384"/>
      <c r="COH42" s="384"/>
      <c r="COI42" s="384"/>
      <c r="COJ42" s="384"/>
      <c r="COK42" s="384"/>
      <c r="COL42" s="384"/>
      <c r="COM42" s="384"/>
      <c r="CON42" s="384"/>
      <c r="COO42" s="384"/>
      <c r="COP42" s="384"/>
      <c r="COQ42" s="384"/>
      <c r="COR42" s="384"/>
      <c r="COS42" s="384"/>
      <c r="COT42" s="384"/>
      <c r="COU42" s="384"/>
      <c r="COV42" s="384"/>
      <c r="COW42" s="384"/>
      <c r="COX42" s="384"/>
      <c r="COY42" s="384"/>
      <c r="COZ42" s="384"/>
      <c r="CPA42" s="384"/>
      <c r="CPB42" s="384"/>
      <c r="CPC42" s="384"/>
      <c r="CPD42" s="384"/>
      <c r="CPE42" s="384"/>
      <c r="CPF42" s="384"/>
      <c r="CPG42" s="384"/>
      <c r="CPH42" s="384"/>
      <c r="CPI42" s="384"/>
      <c r="CPJ42" s="384"/>
      <c r="CPK42" s="384"/>
      <c r="CPL42" s="384"/>
      <c r="CPM42" s="384"/>
      <c r="CPN42" s="384"/>
      <c r="CPO42" s="384"/>
      <c r="CPP42" s="384"/>
      <c r="CPQ42" s="384"/>
      <c r="CPR42" s="384"/>
      <c r="CPS42" s="384"/>
      <c r="CPT42" s="384"/>
      <c r="CPU42" s="384"/>
      <c r="CPV42" s="384"/>
      <c r="CPW42" s="384"/>
      <c r="CPX42" s="384"/>
      <c r="CPY42" s="384"/>
      <c r="CPZ42" s="384"/>
      <c r="CQA42" s="384"/>
      <c r="CQB42" s="384"/>
      <c r="CQC42" s="384"/>
      <c r="CQD42" s="384"/>
      <c r="CQE42" s="384"/>
      <c r="CQF42" s="384"/>
      <c r="CQG42" s="384"/>
      <c r="CQH42" s="384"/>
      <c r="CQI42" s="384"/>
      <c r="CQJ42" s="384"/>
      <c r="CQK42" s="384"/>
      <c r="CQL42" s="384"/>
      <c r="CQM42" s="384"/>
      <c r="CQN42" s="384"/>
      <c r="CQO42" s="384"/>
      <c r="CQP42" s="384"/>
      <c r="CQQ42" s="384"/>
      <c r="CQR42" s="384"/>
      <c r="CQS42" s="384"/>
      <c r="CQT42" s="384"/>
      <c r="CQU42" s="384"/>
      <c r="CQV42" s="384"/>
      <c r="CQW42" s="384"/>
      <c r="CQX42" s="384"/>
      <c r="CQY42" s="384"/>
      <c r="CQZ42" s="384"/>
      <c r="CRA42" s="384"/>
      <c r="CRB42" s="384"/>
      <c r="CRC42" s="384"/>
      <c r="CRD42" s="384"/>
      <c r="CRE42" s="384"/>
      <c r="CRF42" s="384"/>
      <c r="CRG42" s="384"/>
      <c r="CRH42" s="384"/>
      <c r="CRI42" s="384"/>
      <c r="CRJ42" s="384"/>
      <c r="CRK42" s="384"/>
      <c r="CRL42" s="384"/>
      <c r="CRM42" s="384"/>
      <c r="CRN42" s="384"/>
      <c r="CRO42" s="384"/>
      <c r="CRP42" s="384"/>
      <c r="CRQ42" s="384"/>
      <c r="CRR42" s="384"/>
      <c r="CRS42" s="384"/>
      <c r="CRT42" s="384"/>
      <c r="CRU42" s="384"/>
      <c r="CRV42" s="384"/>
      <c r="CRW42" s="384"/>
      <c r="CRX42" s="384"/>
      <c r="CRY42" s="384"/>
      <c r="CRZ42" s="384"/>
      <c r="CSA42" s="384"/>
      <c r="CSB42" s="384"/>
      <c r="CSC42" s="384"/>
      <c r="CSD42" s="384"/>
      <c r="CSE42" s="384"/>
      <c r="CSF42" s="384"/>
      <c r="CSG42" s="384"/>
      <c r="CSH42" s="384"/>
      <c r="CSI42" s="384"/>
      <c r="CSJ42" s="384"/>
      <c r="CSK42" s="384"/>
      <c r="CSL42" s="384"/>
      <c r="CSM42" s="384"/>
      <c r="CSN42" s="384"/>
      <c r="CSO42" s="384"/>
      <c r="CSP42" s="384"/>
      <c r="CSQ42" s="384"/>
      <c r="CSR42" s="384"/>
      <c r="CSS42" s="384"/>
      <c r="CST42" s="384"/>
      <c r="CSU42" s="384"/>
      <c r="CSV42" s="384"/>
      <c r="CSW42" s="384"/>
      <c r="CSX42" s="384"/>
      <c r="CSY42" s="384"/>
      <c r="CSZ42" s="384"/>
      <c r="CTA42" s="384"/>
      <c r="CTB42" s="384"/>
      <c r="CTC42" s="384"/>
      <c r="CTD42" s="384"/>
      <c r="CTE42" s="384"/>
      <c r="CTF42" s="384"/>
      <c r="CTG42" s="384"/>
      <c r="CTH42" s="384"/>
      <c r="CTI42" s="384"/>
      <c r="CTJ42" s="384"/>
      <c r="CTK42" s="384"/>
      <c r="CTL42" s="384"/>
      <c r="CTM42" s="384"/>
      <c r="CTN42" s="384"/>
      <c r="CTO42" s="384"/>
      <c r="CTP42" s="384"/>
      <c r="CTQ42" s="384"/>
      <c r="CTR42" s="384"/>
      <c r="CTS42" s="384"/>
      <c r="CTT42" s="384"/>
      <c r="CTU42" s="384"/>
      <c r="CTV42" s="384"/>
      <c r="CTW42" s="384"/>
      <c r="CTX42" s="384"/>
      <c r="CTY42" s="384"/>
      <c r="CTZ42" s="384"/>
      <c r="CUA42" s="384"/>
      <c r="CUB42" s="384"/>
      <c r="CUC42" s="384"/>
      <c r="CUD42" s="384"/>
      <c r="CUE42" s="384"/>
      <c r="CUF42" s="384"/>
      <c r="CUG42" s="384"/>
      <c r="CUH42" s="384"/>
      <c r="CUI42" s="384"/>
      <c r="CUJ42" s="384"/>
      <c r="CUK42" s="384"/>
      <c r="CUL42" s="384"/>
      <c r="CUM42" s="384"/>
      <c r="CUN42" s="384"/>
      <c r="CUO42" s="384"/>
      <c r="CUP42" s="384"/>
      <c r="CUQ42" s="384"/>
      <c r="CUR42" s="384"/>
      <c r="CUS42" s="384"/>
      <c r="CUT42" s="384"/>
      <c r="CUU42" s="384"/>
      <c r="CUV42" s="384"/>
      <c r="CUW42" s="384"/>
      <c r="CUX42" s="384"/>
      <c r="CUY42" s="384"/>
      <c r="CUZ42" s="384"/>
      <c r="CVA42" s="384"/>
      <c r="CVB42" s="384"/>
      <c r="CVC42" s="384"/>
      <c r="CVD42" s="384"/>
      <c r="CVE42" s="384"/>
      <c r="CVF42" s="384"/>
      <c r="CVG42" s="384"/>
      <c r="CVH42" s="384"/>
      <c r="CVI42" s="384"/>
      <c r="CVJ42" s="384"/>
      <c r="CVK42" s="384"/>
      <c r="CVL42" s="384"/>
      <c r="CVM42" s="384"/>
      <c r="CVN42" s="384"/>
      <c r="CVO42" s="384"/>
      <c r="CVP42" s="384"/>
      <c r="CVQ42" s="384"/>
      <c r="CVR42" s="384"/>
      <c r="CVS42" s="384"/>
      <c r="CVT42" s="384"/>
      <c r="CVU42" s="384"/>
      <c r="CVV42" s="384"/>
      <c r="CVW42" s="384"/>
      <c r="CVX42" s="384"/>
      <c r="CVY42" s="384"/>
      <c r="CVZ42" s="384"/>
      <c r="CWA42" s="384"/>
      <c r="CWB42" s="384"/>
      <c r="CWC42" s="384"/>
      <c r="CWD42" s="384"/>
      <c r="CWE42" s="384"/>
      <c r="CWF42" s="384"/>
      <c r="CWG42" s="384"/>
      <c r="CWH42" s="384"/>
      <c r="CWI42" s="384"/>
      <c r="CWJ42" s="384"/>
      <c r="CWK42" s="384"/>
      <c r="CWL42" s="384"/>
      <c r="CWM42" s="384"/>
      <c r="CWN42" s="384"/>
      <c r="CWO42" s="384"/>
      <c r="CWP42" s="384"/>
      <c r="CWQ42" s="384"/>
      <c r="CWR42" s="384"/>
      <c r="CWS42" s="384"/>
      <c r="CWT42" s="384"/>
      <c r="CWU42" s="384"/>
      <c r="CWV42" s="384"/>
      <c r="CWW42" s="384"/>
      <c r="CWX42" s="384"/>
      <c r="CWY42" s="384"/>
      <c r="CWZ42" s="384"/>
      <c r="CXA42" s="384"/>
      <c r="CXB42" s="384"/>
      <c r="CXC42" s="384"/>
      <c r="CXD42" s="384"/>
      <c r="CXE42" s="384"/>
      <c r="CXF42" s="384"/>
      <c r="CXG42" s="384"/>
      <c r="CXH42" s="384"/>
      <c r="CXI42" s="384"/>
      <c r="CXJ42" s="384"/>
      <c r="CXK42" s="384"/>
      <c r="CXL42" s="384"/>
      <c r="CXM42" s="384"/>
      <c r="CXN42" s="384"/>
      <c r="CXO42" s="384"/>
      <c r="CXP42" s="384"/>
      <c r="CXQ42" s="384"/>
      <c r="CXR42" s="384"/>
      <c r="CXS42" s="384"/>
      <c r="CXT42" s="384"/>
      <c r="CXU42" s="384"/>
      <c r="CXV42" s="384"/>
      <c r="CXW42" s="384"/>
      <c r="CXX42" s="384"/>
      <c r="CXY42" s="384"/>
      <c r="CXZ42" s="384"/>
      <c r="CYA42" s="384"/>
      <c r="CYB42" s="384"/>
      <c r="CYC42" s="384"/>
      <c r="CYD42" s="384"/>
      <c r="CYE42" s="384"/>
      <c r="CYF42" s="384"/>
      <c r="CYG42" s="384"/>
      <c r="CYH42" s="384"/>
      <c r="CYI42" s="384"/>
      <c r="CYJ42" s="384"/>
      <c r="CYK42" s="384"/>
      <c r="CYL42" s="384"/>
      <c r="CYM42" s="384"/>
      <c r="CYN42" s="384"/>
      <c r="CYO42" s="384"/>
      <c r="CYP42" s="384"/>
      <c r="CYQ42" s="384"/>
      <c r="CYR42" s="384"/>
      <c r="CYS42" s="384"/>
      <c r="CYT42" s="384"/>
      <c r="CYU42" s="384"/>
      <c r="CYV42" s="384"/>
      <c r="CYW42" s="384"/>
      <c r="CYX42" s="384"/>
      <c r="CYY42" s="384"/>
      <c r="CYZ42" s="384"/>
      <c r="CZA42" s="384"/>
      <c r="CZB42" s="384"/>
      <c r="CZC42" s="384"/>
      <c r="CZD42" s="384"/>
      <c r="CZE42" s="384"/>
      <c r="CZF42" s="384"/>
      <c r="CZG42" s="384"/>
      <c r="CZH42" s="384"/>
      <c r="CZI42" s="384"/>
      <c r="CZJ42" s="384"/>
      <c r="CZK42" s="384"/>
      <c r="CZL42" s="384"/>
      <c r="CZM42" s="384"/>
      <c r="CZN42" s="384"/>
      <c r="CZO42" s="384"/>
      <c r="CZP42" s="384"/>
      <c r="CZQ42" s="384"/>
      <c r="CZR42" s="384"/>
      <c r="CZS42" s="384"/>
      <c r="CZT42" s="384"/>
      <c r="CZU42" s="384"/>
      <c r="CZV42" s="384"/>
      <c r="CZW42" s="384"/>
      <c r="CZX42" s="384"/>
      <c r="CZY42" s="384"/>
      <c r="CZZ42" s="384"/>
      <c r="DAA42" s="384"/>
      <c r="DAB42" s="384"/>
      <c r="DAC42" s="384"/>
      <c r="DAD42" s="384"/>
      <c r="DAE42" s="384"/>
      <c r="DAF42" s="384"/>
      <c r="DAG42" s="384"/>
      <c r="DAH42" s="384"/>
      <c r="DAI42" s="384"/>
      <c r="DAJ42" s="384"/>
      <c r="DAK42" s="384"/>
      <c r="DAL42" s="384"/>
      <c r="DAM42" s="384"/>
      <c r="DAN42" s="384"/>
      <c r="DAO42" s="384"/>
      <c r="DAP42" s="384"/>
      <c r="DAQ42" s="384"/>
      <c r="DAR42" s="384"/>
      <c r="DAS42" s="384"/>
      <c r="DAT42" s="384"/>
      <c r="DAU42" s="384"/>
      <c r="DAV42" s="384"/>
      <c r="DAW42" s="384"/>
      <c r="DAX42" s="384"/>
      <c r="DAY42" s="384"/>
      <c r="DAZ42" s="384"/>
      <c r="DBA42" s="384"/>
      <c r="DBB42" s="384"/>
      <c r="DBC42" s="384"/>
      <c r="DBD42" s="384"/>
      <c r="DBE42" s="384"/>
      <c r="DBF42" s="384"/>
      <c r="DBG42" s="384"/>
      <c r="DBH42" s="384"/>
      <c r="DBI42" s="384"/>
      <c r="DBJ42" s="384"/>
      <c r="DBK42" s="384"/>
      <c r="DBL42" s="384"/>
      <c r="DBM42" s="384"/>
      <c r="DBN42" s="384"/>
      <c r="DBO42" s="384"/>
      <c r="DBP42" s="384"/>
      <c r="DBQ42" s="384"/>
      <c r="DBR42" s="384"/>
      <c r="DBS42" s="384"/>
      <c r="DBT42" s="384"/>
      <c r="DBU42" s="384"/>
      <c r="DBV42" s="384"/>
      <c r="DBW42" s="384"/>
      <c r="DBX42" s="384"/>
      <c r="DBY42" s="384"/>
      <c r="DBZ42" s="384"/>
      <c r="DCA42" s="384"/>
      <c r="DCB42" s="384"/>
      <c r="DCC42" s="384"/>
      <c r="DCD42" s="384"/>
      <c r="DCE42" s="384"/>
      <c r="DCF42" s="384"/>
      <c r="DCG42" s="384"/>
      <c r="DCH42" s="384"/>
      <c r="DCI42" s="384"/>
      <c r="DCJ42" s="384"/>
      <c r="DCK42" s="384"/>
      <c r="DCL42" s="384"/>
      <c r="DCM42" s="384"/>
      <c r="DCN42" s="384"/>
      <c r="DCO42" s="384"/>
      <c r="DCP42" s="384"/>
      <c r="DCQ42" s="384"/>
      <c r="DCR42" s="384"/>
      <c r="DCS42" s="384"/>
      <c r="DCT42" s="384"/>
      <c r="DCU42" s="384"/>
      <c r="DCV42" s="384"/>
      <c r="DCW42" s="384"/>
      <c r="DCX42" s="384"/>
      <c r="DCY42" s="384"/>
      <c r="DCZ42" s="384"/>
      <c r="DDA42" s="384"/>
      <c r="DDB42" s="384"/>
      <c r="DDC42" s="384"/>
      <c r="DDD42" s="384"/>
      <c r="DDE42" s="384"/>
      <c r="DDF42" s="384"/>
      <c r="DDG42" s="384"/>
      <c r="DDH42" s="384"/>
      <c r="DDI42" s="384"/>
      <c r="DDJ42" s="384"/>
      <c r="DDK42" s="384"/>
      <c r="DDL42" s="384"/>
      <c r="DDM42" s="384"/>
      <c r="DDN42" s="384"/>
      <c r="DDO42" s="384"/>
      <c r="DDP42" s="384"/>
      <c r="DDQ42" s="384"/>
      <c r="DDR42" s="384"/>
      <c r="DDS42" s="384"/>
      <c r="DDT42" s="384"/>
      <c r="DDU42" s="384"/>
      <c r="DDV42" s="384"/>
      <c r="DDW42" s="384"/>
      <c r="DDX42" s="384"/>
      <c r="DDY42" s="384"/>
      <c r="DDZ42" s="384"/>
      <c r="DEA42" s="384"/>
      <c r="DEB42" s="384"/>
      <c r="DEC42" s="384"/>
      <c r="DED42" s="384"/>
      <c r="DEE42" s="384"/>
      <c r="DEF42" s="384"/>
      <c r="DEG42" s="384"/>
      <c r="DEH42" s="384"/>
      <c r="DEI42" s="384"/>
      <c r="DEJ42" s="384"/>
      <c r="DEK42" s="384"/>
      <c r="DEL42" s="384"/>
      <c r="DEM42" s="384"/>
      <c r="DEN42" s="384"/>
      <c r="DEO42" s="384"/>
      <c r="DEP42" s="384"/>
      <c r="DEQ42" s="384"/>
      <c r="DER42" s="384"/>
      <c r="DES42" s="384"/>
      <c r="DET42" s="384"/>
      <c r="DEU42" s="384"/>
      <c r="DEV42" s="384"/>
      <c r="DEW42" s="384"/>
      <c r="DEX42" s="384"/>
      <c r="DEY42" s="384"/>
      <c r="DEZ42" s="384"/>
      <c r="DFA42" s="384"/>
      <c r="DFB42" s="384"/>
      <c r="DFC42" s="384"/>
      <c r="DFD42" s="384"/>
      <c r="DFE42" s="384"/>
      <c r="DFF42" s="384"/>
      <c r="DFG42" s="384"/>
      <c r="DFH42" s="384"/>
      <c r="DFI42" s="384"/>
      <c r="DFJ42" s="384"/>
      <c r="DFK42" s="384"/>
      <c r="DFL42" s="384"/>
      <c r="DFM42" s="384"/>
      <c r="DFN42" s="384"/>
      <c r="DFO42" s="384"/>
      <c r="DFP42" s="384"/>
      <c r="DFQ42" s="384"/>
      <c r="DFR42" s="384"/>
      <c r="DFS42" s="384"/>
      <c r="DFT42" s="384"/>
      <c r="DFU42" s="384"/>
      <c r="DFV42" s="384"/>
      <c r="DFW42" s="384"/>
      <c r="DFX42" s="384"/>
      <c r="DFY42" s="384"/>
      <c r="DFZ42" s="384"/>
      <c r="DGA42" s="384"/>
      <c r="DGB42" s="384"/>
      <c r="DGC42" s="384"/>
      <c r="DGD42" s="384"/>
      <c r="DGE42" s="384"/>
      <c r="DGF42" s="384"/>
      <c r="DGG42" s="384"/>
      <c r="DGH42" s="384"/>
      <c r="DGI42" s="384"/>
      <c r="DGJ42" s="384"/>
      <c r="DGK42" s="384"/>
      <c r="DGL42" s="384"/>
      <c r="DGM42" s="384"/>
      <c r="DGN42" s="384"/>
      <c r="DGO42" s="384"/>
      <c r="DGP42" s="384"/>
      <c r="DGQ42" s="384"/>
      <c r="DGR42" s="384"/>
      <c r="DGS42" s="384"/>
      <c r="DGT42" s="384"/>
      <c r="DGU42" s="384"/>
      <c r="DGV42" s="384"/>
      <c r="DGW42" s="384"/>
      <c r="DGX42" s="384"/>
      <c r="DGY42" s="384"/>
      <c r="DGZ42" s="384"/>
      <c r="DHA42" s="384"/>
      <c r="DHB42" s="384"/>
      <c r="DHC42" s="384"/>
      <c r="DHD42" s="384"/>
      <c r="DHE42" s="384"/>
      <c r="DHF42" s="384"/>
      <c r="DHG42" s="384"/>
      <c r="DHH42" s="384"/>
      <c r="DHI42" s="384"/>
      <c r="DHJ42" s="384"/>
      <c r="DHK42" s="384"/>
      <c r="DHL42" s="384"/>
      <c r="DHM42" s="384"/>
      <c r="DHN42" s="384"/>
      <c r="DHO42" s="384"/>
      <c r="DHP42" s="384"/>
      <c r="DHQ42" s="384"/>
      <c r="DHR42" s="384"/>
      <c r="DHS42" s="384"/>
      <c r="DHT42" s="384"/>
      <c r="DHU42" s="384"/>
      <c r="DHV42" s="384"/>
      <c r="DHW42" s="384"/>
      <c r="DHX42" s="384"/>
      <c r="DHY42" s="384"/>
      <c r="DHZ42" s="384"/>
      <c r="DIA42" s="384"/>
      <c r="DIB42" s="384"/>
      <c r="DIC42" s="384"/>
      <c r="DID42" s="384"/>
      <c r="DIE42" s="384"/>
      <c r="DIF42" s="384"/>
      <c r="DIG42" s="384"/>
      <c r="DIH42" s="384"/>
      <c r="DII42" s="384"/>
      <c r="DIJ42" s="384"/>
      <c r="DIK42" s="384"/>
      <c r="DIL42" s="384"/>
      <c r="DIM42" s="384"/>
      <c r="DIN42" s="384"/>
      <c r="DIO42" s="384"/>
      <c r="DIP42" s="384"/>
      <c r="DIQ42" s="384"/>
      <c r="DIR42" s="384"/>
      <c r="DIS42" s="384"/>
      <c r="DIT42" s="384"/>
      <c r="DIU42" s="384"/>
      <c r="DIV42" s="384"/>
      <c r="DIW42" s="384"/>
      <c r="DIX42" s="384"/>
      <c r="DIY42" s="384"/>
      <c r="DIZ42" s="384"/>
      <c r="DJA42" s="384"/>
      <c r="DJB42" s="384"/>
      <c r="DJC42" s="384"/>
      <c r="DJD42" s="384"/>
      <c r="DJE42" s="384"/>
      <c r="DJF42" s="384"/>
      <c r="DJG42" s="384"/>
      <c r="DJH42" s="384"/>
      <c r="DJI42" s="384"/>
      <c r="DJJ42" s="384"/>
      <c r="DJK42" s="384"/>
      <c r="DJL42" s="384"/>
      <c r="DJM42" s="384"/>
      <c r="DJN42" s="384"/>
      <c r="DJO42" s="384"/>
      <c r="DJP42" s="384"/>
      <c r="DJQ42" s="384"/>
      <c r="DJR42" s="384"/>
      <c r="DJS42" s="384"/>
      <c r="DJT42" s="384"/>
      <c r="DJU42" s="384"/>
      <c r="DJV42" s="384"/>
      <c r="DJW42" s="384"/>
      <c r="DJX42" s="384"/>
      <c r="DJY42" s="384"/>
      <c r="DJZ42" s="384"/>
      <c r="DKA42" s="384"/>
      <c r="DKB42" s="384"/>
      <c r="DKC42" s="384"/>
      <c r="DKD42" s="384"/>
      <c r="DKE42" s="384"/>
      <c r="DKF42" s="384"/>
      <c r="DKG42" s="384"/>
      <c r="DKH42" s="384"/>
      <c r="DKI42" s="384"/>
      <c r="DKJ42" s="384"/>
      <c r="DKK42" s="384"/>
      <c r="DKL42" s="384"/>
      <c r="DKM42" s="384"/>
      <c r="DKN42" s="384"/>
      <c r="DKO42" s="384"/>
      <c r="DKP42" s="384"/>
      <c r="DKQ42" s="384"/>
      <c r="DKR42" s="384"/>
      <c r="DKS42" s="384"/>
      <c r="DKT42" s="384"/>
      <c r="DKU42" s="384"/>
      <c r="DKV42" s="384"/>
      <c r="DKW42" s="384"/>
      <c r="DKX42" s="384"/>
      <c r="DKY42" s="384"/>
      <c r="DKZ42" s="384"/>
      <c r="DLA42" s="384"/>
      <c r="DLB42" s="384"/>
      <c r="DLC42" s="384"/>
      <c r="DLD42" s="384"/>
      <c r="DLE42" s="384"/>
      <c r="DLF42" s="384"/>
      <c r="DLG42" s="384"/>
      <c r="DLH42" s="384"/>
      <c r="DLI42" s="384"/>
      <c r="DLJ42" s="384"/>
      <c r="DLK42" s="384"/>
      <c r="DLL42" s="384"/>
      <c r="DLM42" s="384"/>
      <c r="DLN42" s="384"/>
      <c r="DLO42" s="384"/>
      <c r="DLP42" s="384"/>
      <c r="DLQ42" s="384"/>
      <c r="DLR42" s="384"/>
      <c r="DLS42" s="384"/>
      <c r="DLT42" s="384"/>
      <c r="DLU42" s="384"/>
      <c r="DLV42" s="384"/>
      <c r="DLW42" s="384"/>
      <c r="DLX42" s="384"/>
      <c r="DLY42" s="384"/>
      <c r="DLZ42" s="384"/>
      <c r="DMA42" s="384"/>
      <c r="DMB42" s="384"/>
      <c r="DMC42" s="384"/>
      <c r="DMD42" s="384"/>
      <c r="DME42" s="384"/>
      <c r="DMF42" s="384"/>
      <c r="DMG42" s="384"/>
      <c r="DMH42" s="384"/>
      <c r="DMI42" s="384"/>
      <c r="DMJ42" s="384"/>
      <c r="DMK42" s="384"/>
      <c r="DML42" s="384"/>
      <c r="DMM42" s="384"/>
      <c r="DMN42" s="384"/>
      <c r="DMO42" s="384"/>
      <c r="DMP42" s="384"/>
      <c r="DMQ42" s="384"/>
      <c r="DMR42" s="384"/>
      <c r="DMS42" s="384"/>
      <c r="DMT42" s="384"/>
      <c r="DMU42" s="384"/>
      <c r="DMV42" s="384"/>
      <c r="DMW42" s="384"/>
      <c r="DMX42" s="384"/>
      <c r="DMY42" s="384"/>
      <c r="DMZ42" s="384"/>
      <c r="DNA42" s="384"/>
      <c r="DNB42" s="384"/>
      <c r="DNC42" s="384"/>
      <c r="DND42" s="384"/>
      <c r="DNE42" s="384"/>
      <c r="DNF42" s="384"/>
      <c r="DNG42" s="384"/>
      <c r="DNH42" s="384"/>
      <c r="DNI42" s="384"/>
      <c r="DNJ42" s="384"/>
      <c r="DNK42" s="384"/>
      <c r="DNL42" s="384"/>
      <c r="DNM42" s="384"/>
      <c r="DNN42" s="384"/>
      <c r="DNO42" s="384"/>
      <c r="DNP42" s="384"/>
      <c r="DNQ42" s="384"/>
      <c r="DNR42" s="384"/>
      <c r="DNS42" s="384"/>
      <c r="DNT42" s="384"/>
      <c r="DNU42" s="384"/>
      <c r="DNV42" s="384"/>
      <c r="DNW42" s="384"/>
      <c r="DNX42" s="384"/>
      <c r="DNY42" s="384"/>
      <c r="DNZ42" s="384"/>
      <c r="DOA42" s="384"/>
      <c r="DOB42" s="384"/>
      <c r="DOC42" s="384"/>
      <c r="DOD42" s="384"/>
      <c r="DOE42" s="384"/>
      <c r="DOF42" s="384"/>
      <c r="DOG42" s="384"/>
      <c r="DOH42" s="384"/>
      <c r="DOI42" s="384"/>
      <c r="DOJ42" s="384"/>
      <c r="DOK42" s="384"/>
      <c r="DOL42" s="384"/>
      <c r="DOM42" s="384"/>
      <c r="DON42" s="384"/>
      <c r="DOO42" s="384"/>
      <c r="DOP42" s="384"/>
      <c r="DOQ42" s="384"/>
      <c r="DOR42" s="384"/>
      <c r="DOS42" s="384"/>
      <c r="DOT42" s="384"/>
      <c r="DOU42" s="384"/>
      <c r="DOV42" s="384"/>
      <c r="DOW42" s="384"/>
      <c r="DOX42" s="384"/>
      <c r="DOY42" s="384"/>
      <c r="DOZ42" s="384"/>
      <c r="DPA42" s="384"/>
      <c r="DPB42" s="384"/>
      <c r="DPC42" s="384"/>
      <c r="DPD42" s="384"/>
      <c r="DPE42" s="384"/>
      <c r="DPF42" s="384"/>
      <c r="DPG42" s="384"/>
      <c r="DPH42" s="384"/>
      <c r="DPI42" s="384"/>
      <c r="DPJ42" s="384"/>
      <c r="DPK42" s="384"/>
      <c r="DPL42" s="384"/>
      <c r="DPM42" s="384"/>
      <c r="DPN42" s="384"/>
      <c r="DPO42" s="384"/>
      <c r="DPP42" s="384"/>
      <c r="DPQ42" s="384"/>
      <c r="DPR42" s="384"/>
      <c r="DPS42" s="384"/>
      <c r="DPT42" s="384"/>
      <c r="DPU42" s="384"/>
      <c r="DPV42" s="384"/>
      <c r="DPW42" s="384"/>
      <c r="DPX42" s="384"/>
      <c r="DPY42" s="384"/>
      <c r="DPZ42" s="384"/>
      <c r="DQA42" s="384"/>
      <c r="DQB42" s="384"/>
      <c r="DQC42" s="384"/>
      <c r="DQD42" s="384"/>
      <c r="DQE42" s="384"/>
      <c r="DQF42" s="384"/>
      <c r="DQG42" s="384"/>
      <c r="DQH42" s="384"/>
      <c r="DQI42" s="384"/>
      <c r="DQJ42" s="384"/>
      <c r="DQK42" s="384"/>
      <c r="DQL42" s="384"/>
      <c r="DQM42" s="384"/>
      <c r="DQN42" s="384"/>
      <c r="DQO42" s="384"/>
      <c r="DQP42" s="384"/>
      <c r="DQQ42" s="384"/>
      <c r="DQR42" s="384"/>
      <c r="DQS42" s="384"/>
      <c r="DQT42" s="384"/>
      <c r="DQU42" s="384"/>
      <c r="DQV42" s="384"/>
      <c r="DQW42" s="384"/>
      <c r="DQX42" s="384"/>
      <c r="DQY42" s="384"/>
      <c r="DQZ42" s="384"/>
      <c r="DRA42" s="384"/>
      <c r="DRB42" s="384"/>
      <c r="DRC42" s="384"/>
      <c r="DRD42" s="384"/>
      <c r="DRE42" s="384"/>
      <c r="DRF42" s="384"/>
      <c r="DRG42" s="384"/>
      <c r="DRH42" s="384"/>
      <c r="DRI42" s="384"/>
      <c r="DRJ42" s="384"/>
      <c r="DRK42" s="384"/>
      <c r="DRL42" s="384"/>
      <c r="DRM42" s="384"/>
      <c r="DRN42" s="384"/>
      <c r="DRO42" s="384"/>
      <c r="DRP42" s="384"/>
      <c r="DRQ42" s="384"/>
      <c r="DRR42" s="384"/>
      <c r="DRS42" s="384"/>
      <c r="DRT42" s="384"/>
      <c r="DRU42" s="384"/>
      <c r="DRV42" s="384"/>
      <c r="DRW42" s="384"/>
      <c r="DRX42" s="384"/>
      <c r="DRY42" s="384"/>
      <c r="DRZ42" s="384"/>
      <c r="DSA42" s="384"/>
      <c r="DSB42" s="384"/>
      <c r="DSC42" s="384"/>
      <c r="DSD42" s="384"/>
      <c r="DSE42" s="384"/>
      <c r="DSF42" s="384"/>
      <c r="DSG42" s="384"/>
      <c r="DSH42" s="384"/>
      <c r="DSI42" s="384"/>
      <c r="DSJ42" s="384"/>
      <c r="DSK42" s="384"/>
      <c r="DSL42" s="384"/>
      <c r="DSM42" s="384"/>
      <c r="DSN42" s="384"/>
      <c r="DSO42" s="384"/>
      <c r="DSP42" s="384"/>
      <c r="DSQ42" s="384"/>
      <c r="DSR42" s="384"/>
      <c r="DSS42" s="384"/>
      <c r="DST42" s="384"/>
      <c r="DSU42" s="384"/>
      <c r="DSV42" s="384"/>
      <c r="DSW42" s="384"/>
      <c r="DSX42" s="384"/>
      <c r="DSY42" s="384"/>
      <c r="DSZ42" s="384"/>
      <c r="DTA42" s="384"/>
      <c r="DTB42" s="384"/>
      <c r="DTC42" s="384"/>
      <c r="DTD42" s="384"/>
      <c r="DTE42" s="384"/>
      <c r="DTF42" s="384"/>
      <c r="DTG42" s="384"/>
      <c r="DTH42" s="384"/>
      <c r="DTI42" s="384"/>
      <c r="DTJ42" s="384"/>
      <c r="DTK42" s="384"/>
      <c r="DTL42" s="384"/>
      <c r="DTM42" s="384"/>
      <c r="DTN42" s="384"/>
      <c r="DTO42" s="384"/>
      <c r="DTP42" s="384"/>
      <c r="DTQ42" s="384"/>
      <c r="DTR42" s="384"/>
      <c r="DTS42" s="384"/>
      <c r="DTT42" s="384"/>
      <c r="DTU42" s="384"/>
      <c r="DTV42" s="384"/>
      <c r="DTW42" s="384"/>
      <c r="DTX42" s="384"/>
      <c r="DTY42" s="384"/>
      <c r="DTZ42" s="384"/>
      <c r="DUA42" s="384"/>
      <c r="DUB42" s="384"/>
      <c r="DUC42" s="384"/>
      <c r="DUD42" s="384"/>
      <c r="DUE42" s="384"/>
      <c r="DUF42" s="384"/>
      <c r="DUG42" s="384"/>
      <c r="DUH42" s="384"/>
      <c r="DUI42" s="384"/>
      <c r="DUJ42" s="384"/>
      <c r="DUK42" s="384"/>
      <c r="DUL42" s="384"/>
      <c r="DUM42" s="384"/>
      <c r="DUN42" s="384"/>
      <c r="DUO42" s="384"/>
      <c r="DUP42" s="384"/>
      <c r="DUQ42" s="384"/>
      <c r="DUR42" s="384"/>
      <c r="DUS42" s="384"/>
      <c r="DUT42" s="384"/>
      <c r="DUU42" s="384"/>
      <c r="DUV42" s="384"/>
      <c r="DUW42" s="384"/>
      <c r="DUX42" s="384"/>
      <c r="DUY42" s="384"/>
      <c r="DUZ42" s="384"/>
      <c r="DVA42" s="384"/>
      <c r="DVB42" s="384"/>
      <c r="DVC42" s="384"/>
      <c r="DVD42" s="384"/>
      <c r="DVE42" s="384"/>
      <c r="DVF42" s="384"/>
      <c r="DVG42" s="384"/>
      <c r="DVH42" s="384"/>
      <c r="DVI42" s="384"/>
      <c r="DVJ42" s="384"/>
      <c r="DVK42" s="384"/>
      <c r="DVL42" s="384"/>
      <c r="DVM42" s="384"/>
      <c r="DVN42" s="384"/>
      <c r="DVO42" s="384"/>
      <c r="DVP42" s="384"/>
      <c r="DVQ42" s="384"/>
      <c r="DVR42" s="384"/>
      <c r="DVS42" s="384"/>
      <c r="DVT42" s="384"/>
      <c r="DVU42" s="384"/>
      <c r="DVV42" s="384"/>
      <c r="DVW42" s="384"/>
      <c r="DVX42" s="384"/>
      <c r="DVY42" s="384"/>
      <c r="DVZ42" s="384"/>
      <c r="DWA42" s="384"/>
      <c r="DWB42" s="384"/>
      <c r="DWC42" s="384"/>
      <c r="DWD42" s="384"/>
      <c r="DWE42" s="384"/>
      <c r="DWF42" s="384"/>
      <c r="DWG42" s="384"/>
      <c r="DWH42" s="384"/>
      <c r="DWI42" s="384"/>
      <c r="DWJ42" s="384"/>
      <c r="DWK42" s="384"/>
      <c r="DWL42" s="384"/>
      <c r="DWM42" s="384"/>
      <c r="DWN42" s="384"/>
      <c r="DWO42" s="384"/>
      <c r="DWP42" s="384"/>
      <c r="DWQ42" s="384"/>
      <c r="DWR42" s="384"/>
      <c r="DWS42" s="384"/>
      <c r="DWT42" s="384"/>
      <c r="DWU42" s="384"/>
      <c r="DWV42" s="384"/>
      <c r="DWW42" s="384"/>
      <c r="DWX42" s="384"/>
      <c r="DWY42" s="384"/>
      <c r="DWZ42" s="384"/>
      <c r="DXA42" s="384"/>
      <c r="DXB42" s="384"/>
      <c r="DXC42" s="384"/>
      <c r="DXD42" s="384"/>
      <c r="DXE42" s="384"/>
      <c r="DXF42" s="384"/>
      <c r="DXG42" s="384"/>
      <c r="DXH42" s="384"/>
      <c r="DXI42" s="384"/>
      <c r="DXJ42" s="384"/>
      <c r="DXK42" s="384"/>
      <c r="DXL42" s="384"/>
      <c r="DXM42" s="384"/>
      <c r="DXN42" s="384"/>
      <c r="DXO42" s="384"/>
      <c r="DXP42" s="384"/>
      <c r="DXQ42" s="384"/>
      <c r="DXR42" s="384"/>
      <c r="DXS42" s="384"/>
      <c r="DXT42" s="384"/>
      <c r="DXU42" s="384"/>
      <c r="DXV42" s="384"/>
      <c r="DXW42" s="384"/>
      <c r="DXX42" s="384"/>
      <c r="DXY42" s="384"/>
      <c r="DXZ42" s="384"/>
      <c r="DYA42" s="384"/>
      <c r="DYB42" s="384"/>
      <c r="DYC42" s="384"/>
      <c r="DYD42" s="384"/>
      <c r="DYE42" s="384"/>
      <c r="DYF42" s="384"/>
      <c r="DYG42" s="384"/>
      <c r="DYH42" s="384"/>
      <c r="DYI42" s="384"/>
      <c r="DYJ42" s="384"/>
      <c r="DYK42" s="384"/>
      <c r="DYL42" s="384"/>
      <c r="DYM42" s="384"/>
      <c r="DYN42" s="384"/>
      <c r="DYO42" s="384"/>
      <c r="DYP42" s="384"/>
      <c r="DYQ42" s="384"/>
      <c r="DYR42" s="384"/>
      <c r="DYS42" s="384"/>
      <c r="DYT42" s="384"/>
      <c r="DYU42" s="384"/>
      <c r="DYV42" s="384"/>
      <c r="DYW42" s="384"/>
      <c r="DYX42" s="384"/>
      <c r="DYY42" s="384"/>
      <c r="DYZ42" s="384"/>
      <c r="DZA42" s="384"/>
      <c r="DZB42" s="384"/>
      <c r="DZC42" s="384"/>
      <c r="DZD42" s="384"/>
      <c r="DZE42" s="384"/>
      <c r="DZF42" s="384"/>
      <c r="DZG42" s="384"/>
      <c r="DZH42" s="384"/>
      <c r="DZI42" s="384"/>
      <c r="DZJ42" s="384"/>
      <c r="DZK42" s="384"/>
      <c r="DZL42" s="384"/>
      <c r="DZM42" s="384"/>
      <c r="DZN42" s="384"/>
      <c r="DZO42" s="384"/>
      <c r="DZP42" s="384"/>
      <c r="DZQ42" s="384"/>
      <c r="DZR42" s="384"/>
      <c r="DZS42" s="384"/>
      <c r="DZT42" s="384"/>
      <c r="DZU42" s="384"/>
      <c r="DZV42" s="384"/>
      <c r="DZW42" s="384"/>
      <c r="DZX42" s="384"/>
      <c r="DZY42" s="384"/>
      <c r="DZZ42" s="384"/>
      <c r="EAA42" s="384"/>
      <c r="EAB42" s="384"/>
      <c r="EAC42" s="384"/>
      <c r="EAD42" s="384"/>
      <c r="EAE42" s="384"/>
      <c r="EAF42" s="384"/>
      <c r="EAG42" s="384"/>
      <c r="EAH42" s="384"/>
      <c r="EAI42" s="384"/>
      <c r="EAJ42" s="384"/>
      <c r="EAK42" s="384"/>
      <c r="EAL42" s="384"/>
      <c r="EAM42" s="384"/>
      <c r="EAN42" s="384"/>
      <c r="EAO42" s="384"/>
      <c r="EAP42" s="384"/>
      <c r="EAQ42" s="384"/>
      <c r="EAR42" s="384"/>
      <c r="EAS42" s="384"/>
      <c r="EAT42" s="384"/>
      <c r="EAU42" s="384"/>
      <c r="EAV42" s="384"/>
      <c r="EAW42" s="384"/>
      <c r="EAX42" s="384"/>
      <c r="EAY42" s="384"/>
      <c r="EAZ42" s="384"/>
      <c r="EBA42" s="384"/>
      <c r="EBB42" s="384"/>
      <c r="EBC42" s="384"/>
      <c r="EBD42" s="384"/>
      <c r="EBE42" s="384"/>
      <c r="EBF42" s="384"/>
      <c r="EBG42" s="384"/>
      <c r="EBH42" s="384"/>
      <c r="EBI42" s="384"/>
      <c r="EBJ42" s="384"/>
      <c r="EBK42" s="384"/>
      <c r="EBL42" s="384"/>
      <c r="EBM42" s="384"/>
      <c r="EBN42" s="384"/>
      <c r="EBO42" s="384"/>
      <c r="EBP42" s="384"/>
      <c r="EBQ42" s="384"/>
      <c r="EBR42" s="384"/>
      <c r="EBS42" s="384"/>
      <c r="EBT42" s="384"/>
      <c r="EBU42" s="384"/>
      <c r="EBV42" s="384"/>
      <c r="EBW42" s="384"/>
      <c r="EBX42" s="384"/>
      <c r="EBY42" s="384"/>
      <c r="EBZ42" s="384"/>
      <c r="ECA42" s="384"/>
      <c r="ECB42" s="384"/>
      <c r="ECC42" s="384"/>
      <c r="ECD42" s="384"/>
      <c r="ECE42" s="384"/>
      <c r="ECF42" s="384"/>
      <c r="ECG42" s="384"/>
      <c r="ECH42" s="384"/>
      <c r="ECI42" s="384"/>
      <c r="ECJ42" s="384"/>
      <c r="ECK42" s="384"/>
      <c r="ECL42" s="384"/>
      <c r="ECM42" s="384"/>
      <c r="ECN42" s="384"/>
      <c r="ECO42" s="384"/>
      <c r="ECP42" s="384"/>
      <c r="ECQ42" s="384"/>
      <c r="ECR42" s="384"/>
      <c r="ECS42" s="384"/>
      <c r="ECT42" s="384"/>
      <c r="ECU42" s="384"/>
      <c r="ECV42" s="384"/>
      <c r="ECW42" s="384"/>
      <c r="ECX42" s="384"/>
      <c r="ECY42" s="384"/>
      <c r="ECZ42" s="384"/>
      <c r="EDA42" s="384"/>
      <c r="EDB42" s="384"/>
      <c r="EDC42" s="384"/>
      <c r="EDD42" s="384"/>
      <c r="EDE42" s="384"/>
      <c r="EDF42" s="384"/>
      <c r="EDG42" s="384"/>
      <c r="EDH42" s="384"/>
      <c r="EDI42" s="384"/>
      <c r="EDJ42" s="384"/>
      <c r="EDK42" s="384"/>
      <c r="EDL42" s="384"/>
      <c r="EDM42" s="384"/>
      <c r="EDN42" s="384"/>
      <c r="EDO42" s="384"/>
      <c r="EDP42" s="384"/>
      <c r="EDQ42" s="384"/>
      <c r="EDR42" s="384"/>
      <c r="EDS42" s="384"/>
      <c r="EDT42" s="384"/>
      <c r="EDU42" s="384"/>
      <c r="EDV42" s="384"/>
      <c r="EDW42" s="384"/>
      <c r="EDX42" s="384"/>
      <c r="EDY42" s="384"/>
      <c r="EDZ42" s="384"/>
      <c r="EEA42" s="384"/>
      <c r="EEB42" s="384"/>
      <c r="EEC42" s="384"/>
      <c r="EED42" s="384"/>
      <c r="EEE42" s="384"/>
      <c r="EEF42" s="384"/>
      <c r="EEG42" s="384"/>
      <c r="EEH42" s="384"/>
      <c r="EEI42" s="384"/>
      <c r="EEJ42" s="384"/>
      <c r="EEK42" s="384"/>
      <c r="EEL42" s="384"/>
      <c r="EEM42" s="384"/>
      <c r="EEN42" s="384"/>
      <c r="EEO42" s="384"/>
      <c r="EEP42" s="384"/>
      <c r="EEQ42" s="384"/>
      <c r="EER42" s="384"/>
      <c r="EES42" s="384"/>
      <c r="EET42" s="384"/>
      <c r="EEU42" s="384"/>
      <c r="EEV42" s="384"/>
      <c r="EEW42" s="384"/>
      <c r="EEX42" s="384"/>
      <c r="EEY42" s="384"/>
      <c r="EEZ42" s="384"/>
      <c r="EFA42" s="384"/>
      <c r="EFB42" s="384"/>
      <c r="EFC42" s="384"/>
      <c r="EFD42" s="384"/>
      <c r="EFE42" s="384"/>
      <c r="EFF42" s="384"/>
      <c r="EFG42" s="384"/>
      <c r="EFH42" s="384"/>
      <c r="EFI42" s="384"/>
      <c r="EFJ42" s="384"/>
      <c r="EFK42" s="384"/>
      <c r="EFL42" s="384"/>
      <c r="EFM42" s="384"/>
      <c r="EFN42" s="384"/>
      <c r="EFO42" s="384"/>
      <c r="EFP42" s="384"/>
      <c r="EFQ42" s="384"/>
      <c r="EFR42" s="384"/>
      <c r="EFS42" s="384"/>
      <c r="EFT42" s="384"/>
      <c r="EFU42" s="384"/>
      <c r="EFV42" s="384"/>
      <c r="EFW42" s="384"/>
      <c r="EFX42" s="384"/>
      <c r="EFY42" s="384"/>
      <c r="EFZ42" s="384"/>
      <c r="EGA42" s="384"/>
      <c r="EGB42" s="384"/>
      <c r="EGC42" s="384"/>
      <c r="EGD42" s="384"/>
      <c r="EGE42" s="384"/>
      <c r="EGF42" s="384"/>
      <c r="EGG42" s="384"/>
      <c r="EGH42" s="384"/>
      <c r="EGI42" s="384"/>
      <c r="EGJ42" s="384"/>
      <c r="EGK42" s="384"/>
      <c r="EGL42" s="384"/>
      <c r="EGM42" s="384"/>
      <c r="EGN42" s="384"/>
      <c r="EGO42" s="384"/>
      <c r="EGP42" s="384"/>
      <c r="EGQ42" s="384"/>
      <c r="EGR42" s="384"/>
      <c r="EGS42" s="384"/>
      <c r="EGT42" s="384"/>
      <c r="EGU42" s="384"/>
      <c r="EGV42" s="384"/>
      <c r="EGW42" s="384"/>
      <c r="EGX42" s="384"/>
      <c r="EGY42" s="384"/>
      <c r="EGZ42" s="384"/>
      <c r="EHA42" s="384"/>
      <c r="EHB42" s="384"/>
      <c r="EHC42" s="384"/>
      <c r="EHD42" s="384"/>
      <c r="EHE42" s="384"/>
      <c r="EHF42" s="384"/>
      <c r="EHG42" s="384"/>
      <c r="EHH42" s="384"/>
      <c r="EHI42" s="384"/>
      <c r="EHJ42" s="384"/>
      <c r="EHK42" s="384"/>
      <c r="EHL42" s="384"/>
      <c r="EHM42" s="384"/>
      <c r="EHN42" s="384"/>
      <c r="EHO42" s="384"/>
      <c r="EHP42" s="384"/>
      <c r="EHQ42" s="384"/>
      <c r="EHR42" s="384"/>
      <c r="EHS42" s="384"/>
      <c r="EHT42" s="384"/>
      <c r="EHU42" s="384"/>
      <c r="EHV42" s="384"/>
      <c r="EHW42" s="384"/>
      <c r="EHX42" s="384"/>
      <c r="EHY42" s="384"/>
      <c r="EHZ42" s="384"/>
      <c r="EIA42" s="384"/>
      <c r="EIB42" s="384"/>
      <c r="EIC42" s="384"/>
      <c r="EID42" s="384"/>
      <c r="EIE42" s="384"/>
      <c r="EIF42" s="384"/>
      <c r="EIG42" s="384"/>
      <c r="EIH42" s="384"/>
      <c r="EII42" s="384"/>
      <c r="EIJ42" s="384"/>
      <c r="EIK42" s="384"/>
      <c r="EIL42" s="384"/>
      <c r="EIM42" s="384"/>
      <c r="EIN42" s="384"/>
      <c r="EIO42" s="384"/>
      <c r="EIP42" s="384"/>
      <c r="EIQ42" s="384"/>
      <c r="EIR42" s="384"/>
      <c r="EIS42" s="384"/>
      <c r="EIT42" s="384"/>
      <c r="EIU42" s="384"/>
      <c r="EIV42" s="384"/>
      <c r="EIW42" s="384"/>
      <c r="EIX42" s="384"/>
      <c r="EIY42" s="384"/>
      <c r="EIZ42" s="384"/>
      <c r="EJA42" s="384"/>
      <c r="EJB42" s="384"/>
      <c r="EJC42" s="384"/>
      <c r="EJD42" s="384"/>
      <c r="EJE42" s="384"/>
      <c r="EJF42" s="384"/>
      <c r="EJG42" s="384"/>
      <c r="EJH42" s="384"/>
      <c r="EJI42" s="384"/>
      <c r="EJJ42" s="384"/>
      <c r="EJK42" s="384"/>
      <c r="EJL42" s="384"/>
      <c r="EJM42" s="384"/>
      <c r="EJN42" s="384"/>
      <c r="EJO42" s="384"/>
      <c r="EJP42" s="384"/>
      <c r="EJQ42" s="384"/>
      <c r="EJR42" s="384"/>
      <c r="EJS42" s="384"/>
      <c r="EJT42" s="384"/>
      <c r="EJU42" s="384"/>
      <c r="EJV42" s="384"/>
      <c r="EJW42" s="384"/>
      <c r="EJX42" s="384"/>
      <c r="EJY42" s="384"/>
      <c r="EJZ42" s="384"/>
      <c r="EKA42" s="384"/>
      <c r="EKB42" s="384"/>
      <c r="EKC42" s="384"/>
      <c r="EKD42" s="384"/>
      <c r="EKE42" s="384"/>
      <c r="EKF42" s="384"/>
      <c r="EKG42" s="384"/>
      <c r="EKH42" s="384"/>
      <c r="EKI42" s="384"/>
      <c r="EKJ42" s="384"/>
      <c r="EKK42" s="384"/>
      <c r="EKL42" s="384"/>
      <c r="EKM42" s="384"/>
      <c r="EKN42" s="384"/>
      <c r="EKO42" s="384"/>
      <c r="EKP42" s="384"/>
      <c r="EKQ42" s="384"/>
      <c r="EKR42" s="384"/>
      <c r="EKS42" s="384"/>
      <c r="EKT42" s="384"/>
      <c r="EKU42" s="384"/>
      <c r="EKV42" s="384"/>
      <c r="EKW42" s="384"/>
      <c r="EKX42" s="384"/>
      <c r="EKY42" s="384"/>
      <c r="EKZ42" s="384"/>
      <c r="ELA42" s="384"/>
      <c r="ELB42" s="384"/>
      <c r="ELC42" s="384"/>
      <c r="ELD42" s="384"/>
      <c r="ELE42" s="384"/>
      <c r="ELF42" s="384"/>
      <c r="ELG42" s="384"/>
      <c r="ELH42" s="384"/>
      <c r="ELI42" s="384"/>
      <c r="ELJ42" s="384"/>
      <c r="ELK42" s="384"/>
      <c r="ELL42" s="384"/>
      <c r="ELM42" s="384"/>
      <c r="ELN42" s="384"/>
      <c r="ELO42" s="384"/>
      <c r="ELP42" s="384"/>
      <c r="ELQ42" s="384"/>
      <c r="ELR42" s="384"/>
      <c r="ELS42" s="384"/>
      <c r="ELT42" s="384"/>
      <c r="ELU42" s="384"/>
      <c r="ELV42" s="384"/>
      <c r="ELW42" s="384"/>
      <c r="ELX42" s="384"/>
      <c r="ELY42" s="384"/>
      <c r="ELZ42" s="384"/>
      <c r="EMA42" s="384"/>
      <c r="EMB42" s="384"/>
      <c r="EMC42" s="384"/>
      <c r="EMD42" s="384"/>
      <c r="EME42" s="384"/>
      <c r="EMF42" s="384"/>
      <c r="EMG42" s="384"/>
      <c r="EMH42" s="384"/>
      <c r="EMI42" s="384"/>
      <c r="EMJ42" s="384"/>
      <c r="EMK42" s="384"/>
      <c r="EML42" s="384"/>
      <c r="EMM42" s="384"/>
      <c r="EMN42" s="384"/>
      <c r="EMO42" s="384"/>
      <c r="EMP42" s="384"/>
      <c r="EMQ42" s="384"/>
      <c r="EMR42" s="384"/>
      <c r="EMS42" s="384"/>
      <c r="EMT42" s="384"/>
      <c r="EMU42" s="384"/>
      <c r="EMV42" s="384"/>
      <c r="EMW42" s="384"/>
      <c r="EMX42" s="384"/>
      <c r="EMY42" s="384"/>
      <c r="EMZ42" s="384"/>
      <c r="ENA42" s="384"/>
      <c r="ENB42" s="384"/>
      <c r="ENC42" s="384"/>
      <c r="END42" s="384"/>
      <c r="ENE42" s="384"/>
      <c r="ENF42" s="384"/>
      <c r="ENG42" s="384"/>
      <c r="ENH42" s="384"/>
      <c r="ENI42" s="384"/>
      <c r="ENJ42" s="384"/>
      <c r="ENK42" s="384"/>
      <c r="ENL42" s="384"/>
      <c r="ENM42" s="384"/>
      <c r="ENN42" s="384"/>
      <c r="ENO42" s="384"/>
      <c r="ENP42" s="384"/>
      <c r="ENQ42" s="384"/>
      <c r="ENR42" s="384"/>
      <c r="ENS42" s="384"/>
      <c r="ENT42" s="384"/>
      <c r="ENU42" s="384"/>
      <c r="ENV42" s="384"/>
      <c r="ENW42" s="384"/>
      <c r="ENX42" s="384"/>
      <c r="ENY42" s="384"/>
      <c r="ENZ42" s="384"/>
      <c r="EOA42" s="384"/>
      <c r="EOB42" s="384"/>
      <c r="EOC42" s="384"/>
      <c r="EOD42" s="384"/>
      <c r="EOE42" s="384"/>
      <c r="EOF42" s="384"/>
      <c r="EOG42" s="384"/>
      <c r="EOH42" s="384"/>
      <c r="EOI42" s="384"/>
      <c r="EOJ42" s="384"/>
      <c r="EOK42" s="384"/>
      <c r="EOL42" s="384"/>
      <c r="EOM42" s="384"/>
      <c r="EON42" s="384"/>
      <c r="EOO42" s="384"/>
      <c r="EOP42" s="384"/>
      <c r="EOQ42" s="384"/>
      <c r="EOR42" s="384"/>
      <c r="EOS42" s="384"/>
      <c r="EOT42" s="384"/>
      <c r="EOU42" s="384"/>
      <c r="EOV42" s="384"/>
      <c r="EOW42" s="384"/>
      <c r="EOX42" s="384"/>
      <c r="EOY42" s="384"/>
      <c r="EOZ42" s="384"/>
      <c r="EPA42" s="384"/>
      <c r="EPB42" s="384"/>
      <c r="EPC42" s="384"/>
      <c r="EPD42" s="384"/>
      <c r="EPE42" s="384"/>
      <c r="EPF42" s="384"/>
      <c r="EPG42" s="384"/>
      <c r="EPH42" s="384"/>
      <c r="EPI42" s="384"/>
      <c r="EPJ42" s="384"/>
      <c r="EPK42" s="384"/>
      <c r="EPL42" s="384"/>
      <c r="EPM42" s="384"/>
      <c r="EPN42" s="384"/>
      <c r="EPO42" s="384"/>
      <c r="EPP42" s="384"/>
      <c r="EPQ42" s="384"/>
      <c r="EPR42" s="384"/>
      <c r="EPS42" s="384"/>
      <c r="EPT42" s="384"/>
      <c r="EPU42" s="384"/>
      <c r="EPV42" s="384"/>
      <c r="EPW42" s="384"/>
      <c r="EPX42" s="384"/>
      <c r="EPY42" s="384"/>
      <c r="EPZ42" s="384"/>
      <c r="EQA42" s="384"/>
      <c r="EQB42" s="384"/>
      <c r="EQC42" s="384"/>
      <c r="EQD42" s="384"/>
      <c r="EQE42" s="384"/>
      <c r="EQF42" s="384"/>
      <c r="EQG42" s="384"/>
      <c r="EQH42" s="384"/>
      <c r="EQI42" s="384"/>
      <c r="EQJ42" s="384"/>
      <c r="EQK42" s="384"/>
      <c r="EQL42" s="384"/>
      <c r="EQM42" s="384"/>
      <c r="EQN42" s="384"/>
      <c r="EQO42" s="384"/>
      <c r="EQP42" s="384"/>
      <c r="EQQ42" s="384"/>
      <c r="EQR42" s="384"/>
      <c r="EQS42" s="384"/>
      <c r="EQT42" s="384"/>
      <c r="EQU42" s="384"/>
      <c r="EQV42" s="384"/>
      <c r="EQW42" s="384"/>
      <c r="EQX42" s="384"/>
      <c r="EQY42" s="384"/>
      <c r="EQZ42" s="384"/>
      <c r="ERA42" s="384"/>
      <c r="ERB42" s="384"/>
      <c r="ERC42" s="384"/>
      <c r="ERD42" s="384"/>
      <c r="ERE42" s="384"/>
      <c r="ERF42" s="384"/>
      <c r="ERG42" s="384"/>
      <c r="ERH42" s="384"/>
      <c r="ERI42" s="384"/>
      <c r="ERJ42" s="384"/>
      <c r="ERK42" s="384"/>
      <c r="ERL42" s="384"/>
      <c r="ERM42" s="384"/>
      <c r="ERN42" s="384"/>
      <c r="ERO42" s="384"/>
      <c r="ERP42" s="384"/>
      <c r="ERQ42" s="384"/>
      <c r="ERR42" s="384"/>
      <c r="ERS42" s="384"/>
      <c r="ERT42" s="384"/>
      <c r="ERU42" s="384"/>
      <c r="ERV42" s="384"/>
      <c r="ERW42" s="384"/>
      <c r="ERX42" s="384"/>
      <c r="ERY42" s="384"/>
      <c r="ERZ42" s="384"/>
      <c r="ESA42" s="384"/>
      <c r="ESB42" s="384"/>
      <c r="ESC42" s="384"/>
      <c r="ESD42" s="384"/>
      <c r="ESE42" s="384"/>
      <c r="ESF42" s="384"/>
      <c r="ESG42" s="384"/>
      <c r="ESH42" s="384"/>
      <c r="ESI42" s="384"/>
      <c r="ESJ42" s="384"/>
      <c r="ESK42" s="384"/>
      <c r="ESL42" s="384"/>
      <c r="ESM42" s="384"/>
      <c r="ESN42" s="384"/>
      <c r="ESO42" s="384"/>
      <c r="ESP42" s="384"/>
      <c r="ESQ42" s="384"/>
      <c r="ESR42" s="384"/>
      <c r="ESS42" s="384"/>
      <c r="EST42" s="384"/>
      <c r="ESU42" s="384"/>
      <c r="ESV42" s="384"/>
      <c r="ESW42" s="384"/>
      <c r="ESX42" s="384"/>
      <c r="ESY42" s="384"/>
      <c r="ESZ42" s="384"/>
      <c r="ETA42" s="384"/>
      <c r="ETB42" s="384"/>
      <c r="ETC42" s="384"/>
      <c r="ETD42" s="384"/>
      <c r="ETE42" s="384"/>
      <c r="ETF42" s="384"/>
      <c r="ETG42" s="384"/>
      <c r="ETH42" s="384"/>
      <c r="ETI42" s="384"/>
      <c r="ETJ42" s="384"/>
      <c r="ETK42" s="384"/>
      <c r="ETL42" s="384"/>
      <c r="ETM42" s="384"/>
      <c r="ETN42" s="384"/>
      <c r="ETO42" s="384"/>
      <c r="ETP42" s="384"/>
      <c r="ETQ42" s="384"/>
      <c r="ETR42" s="384"/>
      <c r="ETS42" s="384"/>
      <c r="ETT42" s="384"/>
      <c r="ETU42" s="384"/>
      <c r="ETV42" s="384"/>
      <c r="ETW42" s="384"/>
      <c r="ETX42" s="384"/>
      <c r="ETY42" s="384"/>
      <c r="ETZ42" s="384"/>
      <c r="EUA42" s="384"/>
      <c r="EUB42" s="384"/>
      <c r="EUC42" s="384"/>
      <c r="EUD42" s="384"/>
      <c r="EUE42" s="384"/>
      <c r="EUF42" s="384"/>
      <c r="EUG42" s="384"/>
      <c r="EUH42" s="384"/>
      <c r="EUI42" s="384"/>
      <c r="EUJ42" s="384"/>
      <c r="EUK42" s="384"/>
      <c r="EUL42" s="384"/>
      <c r="EUM42" s="384"/>
      <c r="EUN42" s="384"/>
      <c r="EUO42" s="384"/>
      <c r="EUP42" s="384"/>
      <c r="EUQ42" s="384"/>
      <c r="EUR42" s="384"/>
      <c r="EUS42" s="384"/>
      <c r="EUT42" s="384"/>
      <c r="EUU42" s="384"/>
      <c r="EUV42" s="384"/>
      <c r="EUW42" s="384"/>
      <c r="EUX42" s="384"/>
      <c r="EUY42" s="384"/>
      <c r="EUZ42" s="384"/>
      <c r="EVA42" s="384"/>
      <c r="EVB42" s="384"/>
      <c r="EVC42" s="384"/>
      <c r="EVD42" s="384"/>
      <c r="EVE42" s="384"/>
      <c r="EVF42" s="384"/>
      <c r="EVG42" s="384"/>
      <c r="EVH42" s="384"/>
      <c r="EVI42" s="384"/>
      <c r="EVJ42" s="384"/>
      <c r="EVK42" s="384"/>
      <c r="EVL42" s="384"/>
      <c r="EVM42" s="384"/>
      <c r="EVN42" s="384"/>
      <c r="EVO42" s="384"/>
      <c r="EVP42" s="384"/>
      <c r="EVQ42" s="384"/>
      <c r="EVR42" s="384"/>
      <c r="EVS42" s="384"/>
      <c r="EVT42" s="384"/>
      <c r="EVU42" s="384"/>
      <c r="EVV42" s="384"/>
      <c r="EVW42" s="384"/>
      <c r="EVX42" s="384"/>
      <c r="EVY42" s="384"/>
      <c r="EVZ42" s="384"/>
      <c r="EWA42" s="384"/>
      <c r="EWB42" s="384"/>
      <c r="EWC42" s="384"/>
      <c r="EWD42" s="384"/>
      <c r="EWE42" s="384"/>
      <c r="EWF42" s="384"/>
      <c r="EWG42" s="384"/>
      <c r="EWH42" s="384"/>
      <c r="EWI42" s="384"/>
      <c r="EWJ42" s="384"/>
      <c r="EWK42" s="384"/>
      <c r="EWL42" s="384"/>
      <c r="EWM42" s="384"/>
      <c r="EWN42" s="384"/>
      <c r="EWO42" s="384"/>
      <c r="EWP42" s="384"/>
      <c r="EWQ42" s="384"/>
      <c r="EWR42" s="384"/>
      <c r="EWS42" s="384"/>
      <c r="EWT42" s="384"/>
      <c r="EWU42" s="384"/>
      <c r="EWV42" s="384"/>
      <c r="EWW42" s="384"/>
      <c r="EWX42" s="384"/>
      <c r="EWY42" s="384"/>
      <c r="EWZ42" s="384"/>
      <c r="EXA42" s="384"/>
      <c r="EXB42" s="384"/>
      <c r="EXC42" s="384"/>
      <c r="EXD42" s="384"/>
      <c r="EXE42" s="384"/>
      <c r="EXF42" s="384"/>
      <c r="EXG42" s="384"/>
      <c r="EXH42" s="384"/>
      <c r="EXI42" s="384"/>
      <c r="EXJ42" s="384"/>
      <c r="EXK42" s="384"/>
      <c r="EXL42" s="384"/>
      <c r="EXM42" s="384"/>
      <c r="EXN42" s="384"/>
      <c r="EXO42" s="384"/>
      <c r="EXP42" s="384"/>
      <c r="EXQ42" s="384"/>
      <c r="EXR42" s="384"/>
      <c r="EXS42" s="384"/>
      <c r="EXT42" s="384"/>
      <c r="EXU42" s="384"/>
      <c r="EXV42" s="384"/>
      <c r="EXW42" s="384"/>
      <c r="EXX42" s="384"/>
      <c r="EXY42" s="384"/>
      <c r="EXZ42" s="384"/>
      <c r="EYA42" s="384"/>
      <c r="EYB42" s="384"/>
      <c r="EYC42" s="384"/>
      <c r="EYD42" s="384"/>
      <c r="EYE42" s="384"/>
      <c r="EYF42" s="384"/>
      <c r="EYG42" s="384"/>
      <c r="EYH42" s="384"/>
      <c r="EYI42" s="384"/>
      <c r="EYJ42" s="384"/>
      <c r="EYK42" s="384"/>
      <c r="EYL42" s="384"/>
      <c r="EYM42" s="384"/>
      <c r="EYN42" s="384"/>
      <c r="EYO42" s="384"/>
      <c r="EYP42" s="384"/>
      <c r="EYQ42" s="384"/>
      <c r="EYR42" s="384"/>
      <c r="EYS42" s="384"/>
      <c r="EYT42" s="384"/>
      <c r="EYU42" s="384"/>
      <c r="EYV42" s="384"/>
      <c r="EYW42" s="384"/>
      <c r="EYX42" s="384"/>
      <c r="EYY42" s="384"/>
      <c r="EYZ42" s="384"/>
      <c r="EZA42" s="384"/>
      <c r="EZB42" s="384"/>
      <c r="EZC42" s="384"/>
      <c r="EZD42" s="384"/>
      <c r="EZE42" s="384"/>
      <c r="EZF42" s="384"/>
      <c r="EZG42" s="384"/>
      <c r="EZH42" s="384"/>
      <c r="EZI42" s="384"/>
      <c r="EZJ42" s="384"/>
      <c r="EZK42" s="384"/>
      <c r="EZL42" s="384"/>
      <c r="EZM42" s="384"/>
      <c r="EZN42" s="384"/>
      <c r="EZO42" s="384"/>
      <c r="EZP42" s="384"/>
      <c r="EZQ42" s="384"/>
      <c r="EZR42" s="384"/>
      <c r="EZS42" s="384"/>
      <c r="EZT42" s="384"/>
      <c r="EZU42" s="384"/>
      <c r="EZV42" s="384"/>
      <c r="EZW42" s="384"/>
      <c r="EZX42" s="384"/>
      <c r="EZY42" s="384"/>
      <c r="EZZ42" s="384"/>
      <c r="FAA42" s="384"/>
      <c r="FAB42" s="384"/>
      <c r="FAC42" s="384"/>
      <c r="FAD42" s="384"/>
      <c r="FAE42" s="384"/>
      <c r="FAF42" s="384"/>
      <c r="FAG42" s="384"/>
      <c r="FAH42" s="384"/>
      <c r="FAI42" s="384"/>
      <c r="FAJ42" s="384"/>
      <c r="FAK42" s="384"/>
      <c r="FAL42" s="384"/>
      <c r="FAM42" s="384"/>
      <c r="FAN42" s="384"/>
      <c r="FAO42" s="384"/>
      <c r="FAP42" s="384"/>
      <c r="FAQ42" s="384"/>
      <c r="FAR42" s="384"/>
      <c r="FAS42" s="384"/>
      <c r="FAT42" s="384"/>
      <c r="FAU42" s="384"/>
      <c r="FAV42" s="384"/>
      <c r="FAW42" s="384"/>
      <c r="FAX42" s="384"/>
      <c r="FAY42" s="384"/>
      <c r="FAZ42" s="384"/>
      <c r="FBA42" s="384"/>
      <c r="FBB42" s="384"/>
      <c r="FBC42" s="384"/>
      <c r="FBD42" s="384"/>
      <c r="FBE42" s="384"/>
      <c r="FBF42" s="384"/>
      <c r="FBG42" s="384"/>
      <c r="FBH42" s="384"/>
      <c r="FBI42" s="384"/>
      <c r="FBJ42" s="384"/>
      <c r="FBK42" s="384"/>
      <c r="FBL42" s="384"/>
      <c r="FBM42" s="384"/>
      <c r="FBN42" s="384"/>
      <c r="FBO42" s="384"/>
      <c r="FBP42" s="384"/>
      <c r="FBQ42" s="384"/>
      <c r="FBR42" s="384"/>
      <c r="FBS42" s="384"/>
      <c r="FBT42" s="384"/>
      <c r="FBU42" s="384"/>
      <c r="FBV42" s="384"/>
      <c r="FBW42" s="384"/>
      <c r="FBX42" s="384"/>
      <c r="FBY42" s="384"/>
      <c r="FBZ42" s="384"/>
      <c r="FCA42" s="384"/>
      <c r="FCB42" s="384"/>
      <c r="FCC42" s="384"/>
      <c r="FCD42" s="384"/>
      <c r="FCE42" s="384"/>
      <c r="FCF42" s="384"/>
      <c r="FCG42" s="384"/>
      <c r="FCH42" s="384"/>
      <c r="FCI42" s="384"/>
      <c r="FCJ42" s="384"/>
      <c r="FCK42" s="384"/>
      <c r="FCL42" s="384"/>
      <c r="FCM42" s="384"/>
      <c r="FCN42" s="384"/>
      <c r="FCO42" s="384"/>
      <c r="FCP42" s="384"/>
      <c r="FCQ42" s="384"/>
      <c r="FCR42" s="384"/>
      <c r="FCS42" s="384"/>
      <c r="FCT42" s="384"/>
      <c r="FCU42" s="384"/>
      <c r="FCV42" s="384"/>
      <c r="FCW42" s="384"/>
      <c r="FCX42" s="384"/>
      <c r="FCY42" s="384"/>
      <c r="FCZ42" s="384"/>
      <c r="FDA42" s="384"/>
      <c r="FDB42" s="384"/>
      <c r="FDC42" s="384"/>
      <c r="FDD42" s="384"/>
      <c r="FDE42" s="384"/>
      <c r="FDF42" s="384"/>
      <c r="FDG42" s="384"/>
      <c r="FDH42" s="384"/>
      <c r="FDI42" s="384"/>
      <c r="FDJ42" s="384"/>
      <c r="FDK42" s="384"/>
      <c r="FDL42" s="384"/>
      <c r="FDM42" s="384"/>
      <c r="FDN42" s="384"/>
      <c r="FDO42" s="384"/>
      <c r="FDP42" s="384"/>
      <c r="FDQ42" s="384"/>
      <c r="FDR42" s="384"/>
      <c r="FDS42" s="384"/>
      <c r="FDT42" s="384"/>
      <c r="FDU42" s="384"/>
      <c r="FDV42" s="384"/>
      <c r="FDW42" s="384"/>
      <c r="FDX42" s="384"/>
      <c r="FDY42" s="384"/>
      <c r="FDZ42" s="384"/>
      <c r="FEA42" s="384"/>
      <c r="FEB42" s="384"/>
      <c r="FEC42" s="384"/>
      <c r="FED42" s="384"/>
      <c r="FEE42" s="384"/>
      <c r="FEF42" s="384"/>
      <c r="FEG42" s="384"/>
      <c r="FEH42" s="384"/>
      <c r="FEI42" s="384"/>
      <c r="FEJ42" s="384"/>
      <c r="FEK42" s="384"/>
      <c r="FEL42" s="384"/>
      <c r="FEM42" s="384"/>
      <c r="FEN42" s="384"/>
      <c r="FEO42" s="384"/>
      <c r="FEP42" s="384"/>
      <c r="FEQ42" s="384"/>
      <c r="FER42" s="384"/>
      <c r="FES42" s="384"/>
      <c r="FET42" s="384"/>
      <c r="FEU42" s="384"/>
      <c r="FEV42" s="384"/>
      <c r="FEW42" s="384"/>
      <c r="FEX42" s="384"/>
      <c r="FEY42" s="384"/>
      <c r="FEZ42" s="384"/>
      <c r="FFA42" s="384"/>
      <c r="FFB42" s="384"/>
      <c r="FFC42" s="384"/>
      <c r="FFD42" s="384"/>
      <c r="FFE42" s="384"/>
      <c r="FFF42" s="384"/>
      <c r="FFG42" s="384"/>
      <c r="FFH42" s="384"/>
      <c r="FFI42" s="384"/>
      <c r="FFJ42" s="384"/>
      <c r="FFK42" s="384"/>
      <c r="FFL42" s="384"/>
      <c r="FFM42" s="384"/>
      <c r="FFN42" s="384"/>
      <c r="FFO42" s="384"/>
      <c r="FFP42" s="384"/>
      <c r="FFQ42" s="384"/>
      <c r="FFR42" s="384"/>
      <c r="FFS42" s="384"/>
      <c r="FFT42" s="384"/>
      <c r="FFU42" s="384"/>
      <c r="FFV42" s="384"/>
      <c r="FFW42" s="384"/>
      <c r="FFX42" s="384"/>
      <c r="FFY42" s="384"/>
      <c r="FFZ42" s="384"/>
      <c r="FGA42" s="384"/>
      <c r="FGB42" s="384"/>
      <c r="FGC42" s="384"/>
      <c r="FGD42" s="384"/>
      <c r="FGE42" s="384"/>
      <c r="FGF42" s="384"/>
      <c r="FGG42" s="384"/>
      <c r="FGH42" s="384"/>
      <c r="FGI42" s="384"/>
      <c r="FGJ42" s="384"/>
      <c r="FGK42" s="384"/>
      <c r="FGL42" s="384"/>
      <c r="FGM42" s="384"/>
      <c r="FGN42" s="384"/>
      <c r="FGO42" s="384"/>
      <c r="FGP42" s="384"/>
      <c r="FGQ42" s="384"/>
      <c r="FGR42" s="384"/>
      <c r="FGS42" s="384"/>
      <c r="FGT42" s="384"/>
      <c r="FGU42" s="384"/>
      <c r="FGV42" s="384"/>
      <c r="FGW42" s="384"/>
      <c r="FGX42" s="384"/>
      <c r="FGY42" s="384"/>
      <c r="FGZ42" s="384"/>
      <c r="FHA42" s="384"/>
      <c r="FHB42" s="384"/>
      <c r="FHC42" s="384"/>
      <c r="FHD42" s="384"/>
      <c r="FHE42" s="384"/>
      <c r="FHF42" s="384"/>
      <c r="FHG42" s="384"/>
      <c r="FHH42" s="384"/>
      <c r="FHI42" s="384"/>
      <c r="FHJ42" s="384"/>
      <c r="FHK42" s="384"/>
      <c r="FHL42" s="384"/>
      <c r="FHM42" s="384"/>
      <c r="FHN42" s="384"/>
      <c r="FHO42" s="384"/>
      <c r="FHP42" s="384"/>
      <c r="FHQ42" s="384"/>
      <c r="FHR42" s="384"/>
      <c r="FHS42" s="384"/>
      <c r="FHT42" s="384"/>
      <c r="FHU42" s="384"/>
      <c r="FHV42" s="384"/>
      <c r="FHW42" s="384"/>
      <c r="FHX42" s="384"/>
      <c r="FHY42" s="384"/>
      <c r="FHZ42" s="384"/>
      <c r="FIA42" s="384"/>
      <c r="FIB42" s="384"/>
      <c r="FIC42" s="384"/>
      <c r="FID42" s="384"/>
      <c r="FIE42" s="384"/>
      <c r="FIF42" s="384"/>
      <c r="FIG42" s="384"/>
      <c r="FIH42" s="384"/>
      <c r="FII42" s="384"/>
      <c r="FIJ42" s="384"/>
      <c r="FIK42" s="384"/>
      <c r="FIL42" s="384"/>
      <c r="FIM42" s="384"/>
      <c r="FIN42" s="384"/>
      <c r="FIO42" s="384"/>
      <c r="FIP42" s="384"/>
      <c r="FIQ42" s="384"/>
      <c r="FIR42" s="384"/>
      <c r="FIS42" s="384"/>
      <c r="FIT42" s="384"/>
      <c r="FIU42" s="384"/>
      <c r="FIV42" s="384"/>
      <c r="FIW42" s="384"/>
      <c r="FIX42" s="384"/>
      <c r="FIY42" s="384"/>
      <c r="FIZ42" s="384"/>
      <c r="FJA42" s="384"/>
      <c r="FJB42" s="384"/>
      <c r="FJC42" s="384"/>
      <c r="FJD42" s="384"/>
      <c r="FJE42" s="384"/>
      <c r="FJF42" s="384"/>
      <c r="FJG42" s="384"/>
      <c r="FJH42" s="384"/>
      <c r="FJI42" s="384"/>
      <c r="FJJ42" s="384"/>
      <c r="FJK42" s="384"/>
      <c r="FJL42" s="384"/>
      <c r="FJM42" s="384"/>
      <c r="FJN42" s="384"/>
      <c r="FJO42" s="384"/>
      <c r="FJP42" s="384"/>
      <c r="FJQ42" s="384"/>
      <c r="FJR42" s="384"/>
      <c r="FJS42" s="384"/>
      <c r="FJT42" s="384"/>
      <c r="FJU42" s="384"/>
      <c r="FJV42" s="384"/>
      <c r="FJW42" s="384"/>
      <c r="FJX42" s="384"/>
      <c r="FJY42" s="384"/>
      <c r="FJZ42" s="384"/>
      <c r="FKA42" s="384"/>
      <c r="FKB42" s="384"/>
      <c r="FKC42" s="384"/>
      <c r="FKD42" s="384"/>
      <c r="FKE42" s="384"/>
      <c r="FKF42" s="384"/>
      <c r="FKG42" s="384"/>
      <c r="FKH42" s="384"/>
      <c r="FKI42" s="384"/>
      <c r="FKJ42" s="384"/>
      <c r="FKK42" s="384"/>
      <c r="FKL42" s="384"/>
      <c r="FKM42" s="384"/>
      <c r="FKN42" s="384"/>
      <c r="FKO42" s="384"/>
      <c r="FKP42" s="384"/>
      <c r="FKQ42" s="384"/>
      <c r="FKR42" s="384"/>
      <c r="FKS42" s="384"/>
      <c r="FKT42" s="384"/>
      <c r="FKU42" s="384"/>
      <c r="FKV42" s="384"/>
      <c r="FKW42" s="384"/>
      <c r="FKX42" s="384"/>
      <c r="FKY42" s="384"/>
      <c r="FKZ42" s="384"/>
      <c r="FLA42" s="384"/>
      <c r="FLB42" s="384"/>
      <c r="FLC42" s="384"/>
      <c r="FLD42" s="384"/>
      <c r="FLE42" s="384"/>
      <c r="FLF42" s="384"/>
      <c r="FLG42" s="384"/>
      <c r="FLH42" s="384"/>
      <c r="FLI42" s="384"/>
      <c r="FLJ42" s="384"/>
      <c r="FLK42" s="384"/>
      <c r="FLL42" s="384"/>
      <c r="FLM42" s="384"/>
      <c r="FLN42" s="384"/>
      <c r="FLO42" s="384"/>
      <c r="FLP42" s="384"/>
      <c r="FLQ42" s="384"/>
      <c r="FLR42" s="384"/>
      <c r="FLS42" s="384"/>
      <c r="FLT42" s="384"/>
      <c r="FLU42" s="384"/>
      <c r="FLV42" s="384"/>
      <c r="FLW42" s="384"/>
      <c r="FLX42" s="384"/>
      <c r="FLY42" s="384"/>
      <c r="FLZ42" s="384"/>
      <c r="FMA42" s="384"/>
      <c r="FMB42" s="384"/>
      <c r="FMC42" s="384"/>
      <c r="FMD42" s="384"/>
      <c r="FME42" s="384"/>
      <c r="FMF42" s="384"/>
      <c r="FMG42" s="384"/>
      <c r="FMH42" s="384"/>
      <c r="FMI42" s="384"/>
      <c r="FMJ42" s="384"/>
      <c r="FMK42" s="384"/>
      <c r="FML42" s="384"/>
      <c r="FMM42" s="384"/>
      <c r="FMN42" s="384"/>
      <c r="FMO42" s="384"/>
      <c r="FMP42" s="384"/>
      <c r="FMQ42" s="384"/>
      <c r="FMR42" s="384"/>
      <c r="FMS42" s="384"/>
      <c r="FMT42" s="384"/>
      <c r="FMU42" s="384"/>
      <c r="FMV42" s="384"/>
      <c r="FMW42" s="384"/>
      <c r="FMX42" s="384"/>
      <c r="FMY42" s="384"/>
      <c r="FMZ42" s="384"/>
      <c r="FNA42" s="384"/>
      <c r="FNB42" s="384"/>
      <c r="FNC42" s="384"/>
      <c r="FND42" s="384"/>
      <c r="FNE42" s="384"/>
      <c r="FNF42" s="384"/>
      <c r="FNG42" s="384"/>
      <c r="FNH42" s="384"/>
      <c r="FNI42" s="384"/>
      <c r="FNJ42" s="384"/>
      <c r="FNK42" s="384"/>
      <c r="FNL42" s="384"/>
      <c r="FNM42" s="384"/>
      <c r="FNN42" s="384"/>
      <c r="FNO42" s="384"/>
      <c r="FNP42" s="384"/>
      <c r="FNQ42" s="384"/>
      <c r="FNR42" s="384"/>
      <c r="FNS42" s="384"/>
      <c r="FNT42" s="384"/>
      <c r="FNU42" s="384"/>
      <c r="FNV42" s="384"/>
      <c r="FNW42" s="384"/>
      <c r="FNX42" s="384"/>
      <c r="FNY42" s="384"/>
      <c r="FNZ42" s="384"/>
      <c r="FOA42" s="384"/>
      <c r="FOB42" s="384"/>
      <c r="FOC42" s="384"/>
      <c r="FOD42" s="384"/>
      <c r="FOE42" s="384"/>
      <c r="FOF42" s="384"/>
      <c r="FOG42" s="384"/>
      <c r="FOH42" s="384"/>
      <c r="FOI42" s="384"/>
      <c r="FOJ42" s="384"/>
      <c r="FOK42" s="384"/>
      <c r="FOL42" s="384"/>
      <c r="FOM42" s="384"/>
      <c r="FON42" s="384"/>
      <c r="FOO42" s="384"/>
      <c r="FOP42" s="384"/>
      <c r="FOQ42" s="384"/>
      <c r="FOR42" s="384"/>
      <c r="FOS42" s="384"/>
      <c r="FOT42" s="384"/>
      <c r="FOU42" s="384"/>
      <c r="FOV42" s="384"/>
      <c r="FOW42" s="384"/>
      <c r="FOX42" s="384"/>
      <c r="FOY42" s="384"/>
      <c r="FOZ42" s="384"/>
      <c r="FPA42" s="384"/>
      <c r="FPB42" s="384"/>
      <c r="FPC42" s="384"/>
      <c r="FPD42" s="384"/>
      <c r="FPE42" s="384"/>
      <c r="FPF42" s="384"/>
      <c r="FPG42" s="384"/>
      <c r="FPH42" s="384"/>
      <c r="FPI42" s="384"/>
      <c r="FPJ42" s="384"/>
      <c r="FPK42" s="384"/>
      <c r="FPL42" s="384"/>
      <c r="FPM42" s="384"/>
      <c r="FPN42" s="384"/>
      <c r="FPO42" s="384"/>
      <c r="FPP42" s="384"/>
      <c r="FPQ42" s="384"/>
      <c r="FPR42" s="384"/>
      <c r="FPS42" s="384"/>
      <c r="FPT42" s="384"/>
      <c r="FPU42" s="384"/>
      <c r="FPV42" s="384"/>
      <c r="FPW42" s="384"/>
      <c r="FPX42" s="384"/>
      <c r="FPY42" s="384"/>
      <c r="FPZ42" s="384"/>
      <c r="FQA42" s="384"/>
      <c r="FQB42" s="384"/>
      <c r="FQC42" s="384"/>
      <c r="FQD42" s="384"/>
      <c r="FQE42" s="384"/>
      <c r="FQF42" s="384"/>
      <c r="FQG42" s="384"/>
      <c r="FQH42" s="384"/>
      <c r="FQI42" s="384"/>
      <c r="FQJ42" s="384"/>
      <c r="FQK42" s="384"/>
      <c r="FQL42" s="384"/>
      <c r="FQM42" s="384"/>
      <c r="FQN42" s="384"/>
      <c r="FQO42" s="384"/>
      <c r="FQP42" s="384"/>
      <c r="FQQ42" s="384"/>
      <c r="FQR42" s="384"/>
      <c r="FQS42" s="384"/>
      <c r="FQT42" s="384"/>
      <c r="FQU42" s="384"/>
      <c r="FQV42" s="384"/>
      <c r="FQW42" s="384"/>
      <c r="FQX42" s="384"/>
      <c r="FQY42" s="384"/>
      <c r="FQZ42" s="384"/>
      <c r="FRA42" s="384"/>
      <c r="FRB42" s="384"/>
      <c r="FRC42" s="384"/>
      <c r="FRD42" s="384"/>
      <c r="FRE42" s="384"/>
      <c r="FRF42" s="384"/>
      <c r="FRG42" s="384"/>
      <c r="FRH42" s="384"/>
      <c r="FRI42" s="384"/>
      <c r="FRJ42" s="384"/>
      <c r="FRK42" s="384"/>
      <c r="FRL42" s="384"/>
      <c r="FRM42" s="384"/>
      <c r="FRN42" s="384"/>
      <c r="FRO42" s="384"/>
      <c r="FRP42" s="384"/>
      <c r="FRQ42" s="384"/>
      <c r="FRR42" s="384"/>
      <c r="FRS42" s="384"/>
      <c r="FRT42" s="384"/>
      <c r="FRU42" s="384"/>
      <c r="FRV42" s="384"/>
      <c r="FRW42" s="384"/>
      <c r="FRX42" s="384"/>
      <c r="FRY42" s="384"/>
      <c r="FRZ42" s="384"/>
      <c r="FSA42" s="384"/>
      <c r="FSB42" s="384"/>
      <c r="FSC42" s="384"/>
      <c r="FSD42" s="384"/>
      <c r="FSE42" s="384"/>
      <c r="FSF42" s="384"/>
      <c r="FSG42" s="384"/>
      <c r="FSH42" s="384"/>
      <c r="FSI42" s="384"/>
      <c r="FSJ42" s="384"/>
      <c r="FSK42" s="384"/>
      <c r="FSL42" s="384"/>
      <c r="FSM42" s="384"/>
      <c r="FSN42" s="384"/>
      <c r="FSO42" s="384"/>
      <c r="FSP42" s="384"/>
      <c r="FSQ42" s="384"/>
      <c r="FSR42" s="384"/>
      <c r="FSS42" s="384"/>
      <c r="FST42" s="384"/>
      <c r="FSU42" s="384"/>
      <c r="FSV42" s="384"/>
      <c r="FSW42" s="384"/>
      <c r="FSX42" s="384"/>
      <c r="FSY42" s="384"/>
      <c r="FSZ42" s="384"/>
      <c r="FTA42" s="384"/>
      <c r="FTB42" s="384"/>
      <c r="FTC42" s="384"/>
      <c r="FTD42" s="384"/>
      <c r="FTE42" s="384"/>
      <c r="FTF42" s="384"/>
      <c r="FTG42" s="384"/>
      <c r="FTH42" s="384"/>
      <c r="FTI42" s="384"/>
      <c r="FTJ42" s="384"/>
      <c r="FTK42" s="384"/>
      <c r="FTL42" s="384"/>
      <c r="FTM42" s="384"/>
      <c r="FTN42" s="384"/>
      <c r="FTO42" s="384"/>
      <c r="FTP42" s="384"/>
      <c r="FTQ42" s="384"/>
      <c r="FTR42" s="384"/>
      <c r="FTS42" s="384"/>
      <c r="FTT42" s="384"/>
      <c r="FTU42" s="384"/>
      <c r="FTV42" s="384"/>
      <c r="FTW42" s="384"/>
      <c r="FTX42" s="384"/>
      <c r="FTY42" s="384"/>
      <c r="FTZ42" s="384"/>
      <c r="FUA42" s="384"/>
      <c r="FUB42" s="384"/>
      <c r="FUC42" s="384"/>
      <c r="FUD42" s="384"/>
      <c r="FUE42" s="384"/>
      <c r="FUF42" s="384"/>
      <c r="FUG42" s="384"/>
      <c r="FUH42" s="384"/>
      <c r="FUI42" s="384"/>
      <c r="FUJ42" s="384"/>
      <c r="FUK42" s="384"/>
      <c r="FUL42" s="384"/>
      <c r="FUM42" s="384"/>
      <c r="FUN42" s="384"/>
      <c r="FUO42" s="384"/>
      <c r="FUP42" s="384"/>
      <c r="FUQ42" s="384"/>
      <c r="FUR42" s="384"/>
      <c r="FUS42" s="384"/>
      <c r="FUT42" s="384"/>
      <c r="FUU42" s="384"/>
      <c r="FUV42" s="384"/>
      <c r="FUW42" s="384"/>
      <c r="FUX42" s="384"/>
      <c r="FUY42" s="384"/>
      <c r="FUZ42" s="384"/>
      <c r="FVA42" s="384"/>
      <c r="FVB42" s="384"/>
      <c r="FVC42" s="384"/>
      <c r="FVD42" s="384"/>
      <c r="FVE42" s="384"/>
      <c r="FVF42" s="384"/>
      <c r="FVG42" s="384"/>
      <c r="FVH42" s="384"/>
      <c r="FVI42" s="384"/>
      <c r="FVJ42" s="384"/>
      <c r="FVK42" s="384"/>
      <c r="FVL42" s="384"/>
      <c r="FVM42" s="384"/>
      <c r="FVN42" s="384"/>
      <c r="FVO42" s="384"/>
      <c r="FVP42" s="384"/>
      <c r="FVQ42" s="384"/>
      <c r="FVR42" s="384"/>
      <c r="FVS42" s="384"/>
      <c r="FVT42" s="384"/>
      <c r="FVU42" s="384"/>
      <c r="FVV42" s="384"/>
      <c r="FVW42" s="384"/>
      <c r="FVX42" s="384"/>
      <c r="FVY42" s="384"/>
      <c r="FVZ42" s="384"/>
      <c r="FWA42" s="384"/>
      <c r="FWB42" s="384"/>
      <c r="FWC42" s="384"/>
      <c r="FWD42" s="384"/>
      <c r="FWE42" s="384"/>
      <c r="FWF42" s="384"/>
      <c r="FWG42" s="384"/>
      <c r="FWH42" s="384"/>
      <c r="FWI42" s="384"/>
      <c r="FWJ42" s="384"/>
      <c r="FWK42" s="384"/>
      <c r="FWL42" s="384"/>
      <c r="FWM42" s="384"/>
      <c r="FWN42" s="384"/>
      <c r="FWO42" s="384"/>
      <c r="FWP42" s="384"/>
      <c r="FWQ42" s="384"/>
      <c r="FWR42" s="384"/>
      <c r="FWS42" s="384"/>
      <c r="FWT42" s="384"/>
      <c r="FWU42" s="384"/>
      <c r="FWV42" s="384"/>
      <c r="FWW42" s="384"/>
      <c r="FWX42" s="384"/>
      <c r="FWY42" s="384"/>
      <c r="FWZ42" s="384"/>
      <c r="FXA42" s="384"/>
      <c r="FXB42" s="384"/>
      <c r="FXC42" s="384"/>
      <c r="FXD42" s="384"/>
      <c r="FXE42" s="384"/>
      <c r="FXF42" s="384"/>
      <c r="FXG42" s="384"/>
      <c r="FXH42" s="384"/>
      <c r="FXI42" s="384"/>
      <c r="FXJ42" s="384"/>
      <c r="FXK42" s="384"/>
      <c r="FXL42" s="384"/>
      <c r="FXM42" s="384"/>
      <c r="FXN42" s="384"/>
      <c r="FXO42" s="384"/>
      <c r="FXP42" s="384"/>
      <c r="FXQ42" s="384"/>
      <c r="FXR42" s="384"/>
      <c r="FXS42" s="384"/>
      <c r="FXT42" s="384"/>
      <c r="FXU42" s="384"/>
      <c r="FXV42" s="384"/>
      <c r="FXW42" s="384"/>
      <c r="FXX42" s="384"/>
      <c r="FXY42" s="384"/>
      <c r="FXZ42" s="384"/>
      <c r="FYA42" s="384"/>
      <c r="FYB42" s="384"/>
      <c r="FYC42" s="384"/>
      <c r="FYD42" s="384"/>
      <c r="FYE42" s="384"/>
      <c r="FYF42" s="384"/>
      <c r="FYG42" s="384"/>
      <c r="FYH42" s="384"/>
      <c r="FYI42" s="384"/>
      <c r="FYJ42" s="384"/>
      <c r="FYK42" s="384"/>
      <c r="FYL42" s="384"/>
      <c r="FYM42" s="384"/>
      <c r="FYN42" s="384"/>
      <c r="FYO42" s="384"/>
      <c r="FYP42" s="384"/>
      <c r="FYQ42" s="384"/>
      <c r="FYR42" s="384"/>
      <c r="FYS42" s="384"/>
      <c r="FYT42" s="384"/>
      <c r="FYU42" s="384"/>
      <c r="FYV42" s="384"/>
      <c r="FYW42" s="384"/>
      <c r="FYX42" s="384"/>
      <c r="FYY42" s="384"/>
      <c r="FYZ42" s="384"/>
      <c r="FZA42" s="384"/>
      <c r="FZB42" s="384"/>
      <c r="FZC42" s="384"/>
      <c r="FZD42" s="384"/>
      <c r="FZE42" s="384"/>
      <c r="FZF42" s="384"/>
      <c r="FZG42" s="384"/>
      <c r="FZH42" s="384"/>
      <c r="FZI42" s="384"/>
      <c r="FZJ42" s="384"/>
      <c r="FZK42" s="384"/>
      <c r="FZL42" s="384"/>
      <c r="FZM42" s="384"/>
      <c r="FZN42" s="384"/>
      <c r="FZO42" s="384"/>
      <c r="FZP42" s="384"/>
      <c r="FZQ42" s="384"/>
      <c r="FZR42" s="384"/>
      <c r="FZS42" s="384"/>
      <c r="FZT42" s="384"/>
      <c r="FZU42" s="384"/>
      <c r="FZV42" s="384"/>
      <c r="FZW42" s="384"/>
      <c r="FZX42" s="384"/>
      <c r="FZY42" s="384"/>
      <c r="FZZ42" s="384"/>
      <c r="GAA42" s="384"/>
      <c r="GAB42" s="384"/>
      <c r="GAC42" s="384"/>
      <c r="GAD42" s="384"/>
      <c r="GAE42" s="384"/>
      <c r="GAF42" s="384"/>
      <c r="GAG42" s="384"/>
      <c r="GAH42" s="384"/>
      <c r="GAI42" s="384"/>
      <c r="GAJ42" s="384"/>
      <c r="GAK42" s="384"/>
      <c r="GAL42" s="384"/>
      <c r="GAM42" s="384"/>
      <c r="GAN42" s="384"/>
      <c r="GAO42" s="384"/>
      <c r="GAP42" s="384"/>
      <c r="GAQ42" s="384"/>
      <c r="GAR42" s="384"/>
      <c r="GAS42" s="384"/>
      <c r="GAT42" s="384"/>
      <c r="GAU42" s="384"/>
      <c r="GAV42" s="384"/>
      <c r="GAW42" s="384"/>
      <c r="GAX42" s="384"/>
      <c r="GAY42" s="384"/>
      <c r="GAZ42" s="384"/>
      <c r="GBA42" s="384"/>
      <c r="GBB42" s="384"/>
      <c r="GBC42" s="384"/>
      <c r="GBD42" s="384"/>
      <c r="GBE42" s="384"/>
      <c r="GBF42" s="384"/>
      <c r="GBG42" s="384"/>
      <c r="GBH42" s="384"/>
      <c r="GBI42" s="384"/>
      <c r="GBJ42" s="384"/>
      <c r="GBK42" s="384"/>
      <c r="GBL42" s="384"/>
      <c r="GBM42" s="384"/>
      <c r="GBN42" s="384"/>
      <c r="GBO42" s="384"/>
      <c r="GBP42" s="384"/>
      <c r="GBQ42" s="384"/>
      <c r="GBR42" s="384"/>
      <c r="GBS42" s="384"/>
      <c r="GBT42" s="384"/>
      <c r="GBU42" s="384"/>
      <c r="GBV42" s="384"/>
      <c r="GBW42" s="384"/>
      <c r="GBX42" s="384"/>
      <c r="GBY42" s="384"/>
      <c r="GBZ42" s="384"/>
      <c r="GCA42" s="384"/>
      <c r="GCB42" s="384"/>
      <c r="GCC42" s="384"/>
      <c r="GCD42" s="384"/>
      <c r="GCE42" s="384"/>
      <c r="GCF42" s="384"/>
      <c r="GCG42" s="384"/>
      <c r="GCH42" s="384"/>
      <c r="GCI42" s="384"/>
      <c r="GCJ42" s="384"/>
      <c r="GCK42" s="384"/>
      <c r="GCL42" s="384"/>
      <c r="GCM42" s="384"/>
      <c r="GCN42" s="384"/>
      <c r="GCO42" s="384"/>
      <c r="GCP42" s="384"/>
      <c r="GCQ42" s="384"/>
      <c r="GCR42" s="384"/>
      <c r="GCS42" s="384"/>
      <c r="GCT42" s="384"/>
      <c r="GCU42" s="384"/>
      <c r="GCV42" s="384"/>
      <c r="GCW42" s="384"/>
      <c r="GCX42" s="384"/>
      <c r="GCY42" s="384"/>
      <c r="GCZ42" s="384"/>
      <c r="GDA42" s="384"/>
      <c r="GDB42" s="384"/>
      <c r="GDC42" s="384"/>
      <c r="GDD42" s="384"/>
      <c r="GDE42" s="384"/>
      <c r="GDF42" s="384"/>
      <c r="GDG42" s="384"/>
      <c r="GDH42" s="384"/>
      <c r="GDI42" s="384"/>
      <c r="GDJ42" s="384"/>
      <c r="GDK42" s="384"/>
      <c r="GDL42" s="384"/>
      <c r="GDM42" s="384"/>
      <c r="GDN42" s="384"/>
      <c r="GDO42" s="384"/>
      <c r="GDP42" s="384"/>
      <c r="GDQ42" s="384"/>
      <c r="GDR42" s="384"/>
      <c r="GDS42" s="384"/>
      <c r="GDT42" s="384"/>
      <c r="GDU42" s="384"/>
      <c r="GDV42" s="384"/>
      <c r="GDW42" s="384"/>
      <c r="GDX42" s="384"/>
      <c r="GDY42" s="384"/>
      <c r="GDZ42" s="384"/>
      <c r="GEA42" s="384"/>
      <c r="GEB42" s="384"/>
      <c r="GEC42" s="384"/>
      <c r="GED42" s="384"/>
      <c r="GEE42" s="384"/>
      <c r="GEF42" s="384"/>
      <c r="GEG42" s="384"/>
      <c r="GEH42" s="384"/>
      <c r="GEI42" s="384"/>
      <c r="GEJ42" s="384"/>
      <c r="GEK42" s="384"/>
      <c r="GEL42" s="384"/>
      <c r="GEM42" s="384"/>
      <c r="GEN42" s="384"/>
      <c r="GEO42" s="384"/>
      <c r="GEP42" s="384"/>
      <c r="GEQ42" s="384"/>
      <c r="GER42" s="384"/>
      <c r="GES42" s="384"/>
      <c r="GET42" s="384"/>
      <c r="GEU42" s="384"/>
      <c r="GEV42" s="384"/>
      <c r="GEW42" s="384"/>
      <c r="GEX42" s="384"/>
      <c r="GEY42" s="384"/>
      <c r="GEZ42" s="384"/>
      <c r="GFA42" s="384"/>
      <c r="GFB42" s="384"/>
      <c r="GFC42" s="384"/>
      <c r="GFD42" s="384"/>
      <c r="GFE42" s="384"/>
      <c r="GFF42" s="384"/>
      <c r="GFG42" s="384"/>
      <c r="GFH42" s="384"/>
      <c r="GFI42" s="384"/>
      <c r="GFJ42" s="384"/>
      <c r="GFK42" s="384"/>
      <c r="GFL42" s="384"/>
      <c r="GFM42" s="384"/>
      <c r="GFN42" s="384"/>
      <c r="GFO42" s="384"/>
      <c r="GFP42" s="384"/>
      <c r="GFQ42" s="384"/>
      <c r="GFR42" s="384"/>
      <c r="GFS42" s="384"/>
      <c r="GFT42" s="384"/>
      <c r="GFU42" s="384"/>
      <c r="GFV42" s="384"/>
      <c r="GFW42" s="384"/>
      <c r="GFX42" s="384"/>
      <c r="GFY42" s="384"/>
      <c r="GFZ42" s="384"/>
      <c r="GGA42" s="384"/>
      <c r="GGB42" s="384"/>
      <c r="GGC42" s="384"/>
      <c r="GGD42" s="384"/>
      <c r="GGE42" s="384"/>
      <c r="GGF42" s="384"/>
      <c r="GGG42" s="384"/>
      <c r="GGH42" s="384"/>
      <c r="GGI42" s="384"/>
      <c r="GGJ42" s="384"/>
      <c r="GGK42" s="384"/>
      <c r="GGL42" s="384"/>
      <c r="GGM42" s="384"/>
      <c r="GGN42" s="384"/>
      <c r="GGO42" s="384"/>
      <c r="GGP42" s="384"/>
      <c r="GGQ42" s="384"/>
      <c r="GGR42" s="384"/>
      <c r="GGS42" s="384"/>
      <c r="GGT42" s="384"/>
      <c r="GGU42" s="384"/>
      <c r="GGV42" s="384"/>
      <c r="GGW42" s="384"/>
      <c r="GGX42" s="384"/>
      <c r="GGY42" s="384"/>
      <c r="GGZ42" s="384"/>
      <c r="GHA42" s="384"/>
      <c r="GHB42" s="384"/>
      <c r="GHC42" s="384"/>
      <c r="GHD42" s="384"/>
      <c r="GHE42" s="384"/>
      <c r="GHF42" s="384"/>
      <c r="GHG42" s="384"/>
      <c r="GHH42" s="384"/>
      <c r="GHI42" s="384"/>
      <c r="GHJ42" s="384"/>
      <c r="GHK42" s="384"/>
      <c r="GHL42" s="384"/>
      <c r="GHM42" s="384"/>
      <c r="GHN42" s="384"/>
      <c r="GHO42" s="384"/>
      <c r="GHP42" s="384"/>
      <c r="GHQ42" s="384"/>
      <c r="GHR42" s="384"/>
      <c r="GHS42" s="384"/>
      <c r="GHT42" s="384"/>
      <c r="GHU42" s="384"/>
      <c r="GHV42" s="384"/>
      <c r="GHW42" s="384"/>
      <c r="GHX42" s="384"/>
      <c r="GHY42" s="384"/>
      <c r="GHZ42" s="384"/>
      <c r="GIA42" s="384"/>
      <c r="GIB42" s="384"/>
      <c r="GIC42" s="384"/>
      <c r="GID42" s="384"/>
      <c r="GIE42" s="384"/>
      <c r="GIF42" s="384"/>
      <c r="GIG42" s="384"/>
      <c r="GIH42" s="384"/>
      <c r="GII42" s="384"/>
      <c r="GIJ42" s="384"/>
      <c r="GIK42" s="384"/>
      <c r="GIL42" s="384"/>
      <c r="GIM42" s="384"/>
      <c r="GIN42" s="384"/>
      <c r="GIO42" s="384"/>
      <c r="GIP42" s="384"/>
      <c r="GIQ42" s="384"/>
      <c r="GIR42" s="384"/>
      <c r="GIS42" s="384"/>
      <c r="GIT42" s="384"/>
      <c r="GIU42" s="384"/>
      <c r="GIV42" s="384"/>
      <c r="GIW42" s="384"/>
      <c r="GIX42" s="384"/>
      <c r="GIY42" s="384"/>
      <c r="GIZ42" s="384"/>
      <c r="GJA42" s="384"/>
      <c r="GJB42" s="384"/>
      <c r="GJC42" s="384"/>
      <c r="GJD42" s="384"/>
      <c r="GJE42" s="384"/>
      <c r="GJF42" s="384"/>
      <c r="GJG42" s="384"/>
      <c r="GJH42" s="384"/>
      <c r="GJI42" s="384"/>
      <c r="GJJ42" s="384"/>
      <c r="GJK42" s="384"/>
      <c r="GJL42" s="384"/>
      <c r="GJM42" s="384"/>
      <c r="GJN42" s="384"/>
      <c r="GJO42" s="384"/>
      <c r="GJP42" s="384"/>
      <c r="GJQ42" s="384"/>
      <c r="GJR42" s="384"/>
      <c r="GJS42" s="384"/>
      <c r="GJT42" s="384"/>
      <c r="GJU42" s="384"/>
      <c r="GJV42" s="384"/>
      <c r="GJW42" s="384"/>
      <c r="GJX42" s="384"/>
      <c r="GJY42" s="384"/>
      <c r="GJZ42" s="384"/>
      <c r="GKA42" s="384"/>
      <c r="GKB42" s="384"/>
      <c r="GKC42" s="384"/>
      <c r="GKD42" s="384"/>
      <c r="GKE42" s="384"/>
      <c r="GKF42" s="384"/>
      <c r="GKG42" s="384"/>
      <c r="GKH42" s="384"/>
      <c r="GKI42" s="384"/>
      <c r="GKJ42" s="384"/>
      <c r="GKK42" s="384"/>
      <c r="GKL42" s="384"/>
      <c r="GKM42" s="384"/>
      <c r="GKN42" s="384"/>
      <c r="GKO42" s="384"/>
      <c r="GKP42" s="384"/>
      <c r="GKQ42" s="384"/>
      <c r="GKR42" s="384"/>
      <c r="GKS42" s="384"/>
      <c r="GKT42" s="384"/>
      <c r="GKU42" s="384"/>
      <c r="GKV42" s="384"/>
      <c r="GKW42" s="384"/>
      <c r="GKX42" s="384"/>
      <c r="GKY42" s="384"/>
      <c r="GKZ42" s="384"/>
      <c r="GLA42" s="384"/>
      <c r="GLB42" s="384"/>
      <c r="GLC42" s="384"/>
      <c r="GLD42" s="384"/>
      <c r="GLE42" s="384"/>
      <c r="GLF42" s="384"/>
      <c r="GLG42" s="384"/>
      <c r="GLH42" s="384"/>
      <c r="GLI42" s="384"/>
      <c r="GLJ42" s="384"/>
      <c r="GLK42" s="384"/>
      <c r="GLL42" s="384"/>
      <c r="GLM42" s="384"/>
      <c r="GLN42" s="384"/>
      <c r="GLO42" s="384"/>
      <c r="GLP42" s="384"/>
      <c r="GLQ42" s="384"/>
      <c r="GLR42" s="384"/>
      <c r="GLS42" s="384"/>
      <c r="GLT42" s="384"/>
      <c r="GLU42" s="384"/>
      <c r="GLV42" s="384"/>
      <c r="GLW42" s="384"/>
      <c r="GLX42" s="384"/>
      <c r="GLY42" s="384"/>
      <c r="GLZ42" s="384"/>
      <c r="GMA42" s="384"/>
      <c r="GMB42" s="384"/>
      <c r="GMC42" s="384"/>
      <c r="GMD42" s="384"/>
      <c r="GME42" s="384"/>
      <c r="GMF42" s="384"/>
      <c r="GMG42" s="384"/>
      <c r="GMH42" s="384"/>
      <c r="GMI42" s="384"/>
      <c r="GMJ42" s="384"/>
      <c r="GMK42" s="384"/>
      <c r="GML42" s="384"/>
      <c r="GMM42" s="384"/>
      <c r="GMN42" s="384"/>
      <c r="GMO42" s="384"/>
      <c r="GMP42" s="384"/>
      <c r="GMQ42" s="384"/>
      <c r="GMR42" s="384"/>
      <c r="GMS42" s="384"/>
      <c r="GMT42" s="384"/>
      <c r="GMU42" s="384"/>
      <c r="GMV42" s="384"/>
      <c r="GMW42" s="384"/>
      <c r="GMX42" s="384"/>
      <c r="GMY42" s="384"/>
      <c r="GMZ42" s="384"/>
      <c r="GNA42" s="384"/>
      <c r="GNB42" s="384"/>
      <c r="GNC42" s="384"/>
      <c r="GND42" s="384"/>
      <c r="GNE42" s="384"/>
      <c r="GNF42" s="384"/>
      <c r="GNG42" s="384"/>
      <c r="GNH42" s="384"/>
      <c r="GNI42" s="384"/>
      <c r="GNJ42" s="384"/>
      <c r="GNK42" s="384"/>
      <c r="GNL42" s="384"/>
      <c r="GNM42" s="384"/>
      <c r="GNN42" s="384"/>
      <c r="GNO42" s="384"/>
      <c r="GNP42" s="384"/>
      <c r="GNQ42" s="384"/>
      <c r="GNR42" s="384"/>
      <c r="GNS42" s="384"/>
      <c r="GNT42" s="384"/>
      <c r="GNU42" s="384"/>
      <c r="GNV42" s="384"/>
      <c r="GNW42" s="384"/>
      <c r="GNX42" s="384"/>
      <c r="GNY42" s="384"/>
      <c r="GNZ42" s="384"/>
      <c r="GOA42" s="384"/>
      <c r="GOB42" s="384"/>
      <c r="GOC42" s="384"/>
      <c r="GOD42" s="384"/>
      <c r="GOE42" s="384"/>
      <c r="GOF42" s="384"/>
      <c r="GOG42" s="384"/>
      <c r="GOH42" s="384"/>
      <c r="GOI42" s="384"/>
      <c r="GOJ42" s="384"/>
      <c r="GOK42" s="384"/>
      <c r="GOL42" s="384"/>
      <c r="GOM42" s="384"/>
      <c r="GON42" s="384"/>
      <c r="GOO42" s="384"/>
      <c r="GOP42" s="384"/>
      <c r="GOQ42" s="384"/>
      <c r="GOR42" s="384"/>
      <c r="GOS42" s="384"/>
      <c r="GOT42" s="384"/>
      <c r="GOU42" s="384"/>
      <c r="GOV42" s="384"/>
      <c r="GOW42" s="384"/>
      <c r="GOX42" s="384"/>
      <c r="GOY42" s="384"/>
      <c r="GOZ42" s="384"/>
      <c r="GPA42" s="384"/>
      <c r="GPB42" s="384"/>
      <c r="GPC42" s="384"/>
      <c r="GPD42" s="384"/>
      <c r="GPE42" s="384"/>
      <c r="GPF42" s="384"/>
      <c r="GPG42" s="384"/>
      <c r="GPH42" s="384"/>
      <c r="GPI42" s="384"/>
      <c r="GPJ42" s="384"/>
      <c r="GPK42" s="384"/>
      <c r="GPL42" s="384"/>
      <c r="GPM42" s="384"/>
      <c r="GPN42" s="384"/>
      <c r="GPO42" s="384"/>
      <c r="GPP42" s="384"/>
      <c r="GPQ42" s="384"/>
      <c r="GPR42" s="384"/>
      <c r="GPS42" s="384"/>
      <c r="GPT42" s="384"/>
      <c r="GPU42" s="384"/>
      <c r="GPV42" s="384"/>
      <c r="GPW42" s="384"/>
      <c r="GPX42" s="384"/>
      <c r="GPY42" s="384"/>
      <c r="GPZ42" s="384"/>
      <c r="GQA42" s="384"/>
      <c r="GQB42" s="384"/>
      <c r="GQC42" s="384"/>
      <c r="GQD42" s="384"/>
      <c r="GQE42" s="384"/>
      <c r="GQF42" s="384"/>
      <c r="GQG42" s="384"/>
      <c r="GQH42" s="384"/>
      <c r="GQI42" s="384"/>
      <c r="GQJ42" s="384"/>
      <c r="GQK42" s="384"/>
      <c r="GQL42" s="384"/>
      <c r="GQM42" s="384"/>
      <c r="GQN42" s="384"/>
      <c r="GQO42" s="384"/>
      <c r="GQP42" s="384"/>
      <c r="GQQ42" s="384"/>
      <c r="GQR42" s="384"/>
      <c r="GQS42" s="384"/>
      <c r="GQT42" s="384"/>
      <c r="GQU42" s="384"/>
      <c r="GQV42" s="384"/>
      <c r="GQW42" s="384"/>
      <c r="GQX42" s="384"/>
      <c r="GQY42" s="384"/>
      <c r="GQZ42" s="384"/>
      <c r="GRA42" s="384"/>
      <c r="GRB42" s="384"/>
      <c r="GRC42" s="384"/>
      <c r="GRD42" s="384"/>
      <c r="GRE42" s="384"/>
      <c r="GRF42" s="384"/>
      <c r="GRG42" s="384"/>
      <c r="GRH42" s="384"/>
      <c r="GRI42" s="384"/>
      <c r="GRJ42" s="384"/>
      <c r="GRK42" s="384"/>
      <c r="GRL42" s="384"/>
      <c r="GRM42" s="384"/>
      <c r="GRN42" s="384"/>
      <c r="GRO42" s="384"/>
      <c r="GRP42" s="384"/>
      <c r="GRQ42" s="384"/>
      <c r="GRR42" s="384"/>
      <c r="GRS42" s="384"/>
      <c r="GRT42" s="384"/>
      <c r="GRU42" s="384"/>
      <c r="GRV42" s="384"/>
      <c r="GRW42" s="384"/>
      <c r="GRX42" s="384"/>
      <c r="GRY42" s="384"/>
      <c r="GRZ42" s="384"/>
      <c r="GSA42" s="384"/>
      <c r="GSB42" s="384"/>
      <c r="GSC42" s="384"/>
      <c r="GSD42" s="384"/>
      <c r="GSE42" s="384"/>
      <c r="GSF42" s="384"/>
      <c r="GSG42" s="384"/>
      <c r="GSH42" s="384"/>
      <c r="GSI42" s="384"/>
      <c r="GSJ42" s="384"/>
      <c r="GSK42" s="384"/>
      <c r="GSL42" s="384"/>
      <c r="GSM42" s="384"/>
      <c r="GSN42" s="384"/>
      <c r="GSO42" s="384"/>
      <c r="GSP42" s="384"/>
      <c r="GSQ42" s="384"/>
      <c r="GSR42" s="384"/>
      <c r="GSS42" s="384"/>
      <c r="GST42" s="384"/>
      <c r="GSU42" s="384"/>
      <c r="GSV42" s="384"/>
      <c r="GSW42" s="384"/>
      <c r="GSX42" s="384"/>
      <c r="GSY42" s="384"/>
      <c r="GSZ42" s="384"/>
      <c r="GTA42" s="384"/>
      <c r="GTB42" s="384"/>
      <c r="GTC42" s="384"/>
      <c r="GTD42" s="384"/>
      <c r="GTE42" s="384"/>
      <c r="GTF42" s="384"/>
      <c r="GTG42" s="384"/>
      <c r="GTH42" s="384"/>
      <c r="GTI42" s="384"/>
      <c r="GTJ42" s="384"/>
      <c r="GTK42" s="384"/>
      <c r="GTL42" s="384"/>
      <c r="GTM42" s="384"/>
      <c r="GTN42" s="384"/>
      <c r="GTO42" s="384"/>
      <c r="GTP42" s="384"/>
      <c r="GTQ42" s="384"/>
      <c r="GTR42" s="384"/>
      <c r="GTS42" s="384"/>
      <c r="GTT42" s="384"/>
      <c r="GTU42" s="384"/>
      <c r="GTV42" s="384"/>
      <c r="GTW42" s="384"/>
      <c r="GTX42" s="384"/>
      <c r="GTY42" s="384"/>
      <c r="GTZ42" s="384"/>
      <c r="GUA42" s="384"/>
      <c r="GUB42" s="384"/>
      <c r="GUC42" s="384"/>
      <c r="GUD42" s="384"/>
      <c r="GUE42" s="384"/>
      <c r="GUF42" s="384"/>
      <c r="GUG42" s="384"/>
      <c r="GUH42" s="384"/>
      <c r="GUI42" s="384"/>
      <c r="GUJ42" s="384"/>
      <c r="GUK42" s="384"/>
      <c r="GUL42" s="384"/>
      <c r="GUM42" s="384"/>
      <c r="GUN42" s="384"/>
      <c r="GUO42" s="384"/>
      <c r="GUP42" s="384"/>
      <c r="GUQ42" s="384"/>
      <c r="GUR42" s="384"/>
      <c r="GUS42" s="384"/>
      <c r="GUT42" s="384"/>
      <c r="GUU42" s="384"/>
      <c r="GUV42" s="384"/>
      <c r="GUW42" s="384"/>
      <c r="GUX42" s="384"/>
      <c r="GUY42" s="384"/>
      <c r="GUZ42" s="384"/>
      <c r="GVA42" s="384"/>
      <c r="GVB42" s="384"/>
      <c r="GVC42" s="384"/>
      <c r="GVD42" s="384"/>
      <c r="GVE42" s="384"/>
      <c r="GVF42" s="384"/>
      <c r="GVG42" s="384"/>
      <c r="GVH42" s="384"/>
      <c r="GVI42" s="384"/>
      <c r="GVJ42" s="384"/>
      <c r="GVK42" s="384"/>
      <c r="GVL42" s="384"/>
      <c r="GVM42" s="384"/>
      <c r="GVN42" s="384"/>
      <c r="GVO42" s="384"/>
      <c r="GVP42" s="384"/>
      <c r="GVQ42" s="384"/>
      <c r="GVR42" s="384"/>
      <c r="GVS42" s="384"/>
      <c r="GVT42" s="384"/>
      <c r="GVU42" s="384"/>
      <c r="GVV42" s="384"/>
      <c r="GVW42" s="384"/>
      <c r="GVX42" s="384"/>
      <c r="GVY42" s="384"/>
      <c r="GVZ42" s="384"/>
      <c r="GWA42" s="384"/>
      <c r="GWB42" s="384"/>
      <c r="GWC42" s="384"/>
      <c r="GWD42" s="384"/>
      <c r="GWE42" s="384"/>
      <c r="GWF42" s="384"/>
      <c r="GWG42" s="384"/>
      <c r="GWH42" s="384"/>
      <c r="GWI42" s="384"/>
      <c r="GWJ42" s="384"/>
      <c r="GWK42" s="384"/>
      <c r="GWL42" s="384"/>
      <c r="GWM42" s="384"/>
      <c r="GWN42" s="384"/>
      <c r="GWO42" s="384"/>
      <c r="GWP42" s="384"/>
      <c r="GWQ42" s="384"/>
      <c r="GWR42" s="384"/>
      <c r="GWS42" s="384"/>
      <c r="GWT42" s="384"/>
      <c r="GWU42" s="384"/>
      <c r="GWV42" s="384"/>
      <c r="GWW42" s="384"/>
      <c r="GWX42" s="384"/>
      <c r="GWY42" s="384"/>
      <c r="GWZ42" s="384"/>
      <c r="GXA42" s="384"/>
      <c r="GXB42" s="384"/>
      <c r="GXC42" s="384"/>
      <c r="GXD42" s="384"/>
      <c r="GXE42" s="384"/>
      <c r="GXF42" s="384"/>
      <c r="GXG42" s="384"/>
      <c r="GXH42" s="384"/>
      <c r="GXI42" s="384"/>
      <c r="GXJ42" s="384"/>
      <c r="GXK42" s="384"/>
      <c r="GXL42" s="384"/>
      <c r="GXM42" s="384"/>
      <c r="GXN42" s="384"/>
      <c r="GXO42" s="384"/>
      <c r="GXP42" s="384"/>
      <c r="GXQ42" s="384"/>
      <c r="GXR42" s="384"/>
      <c r="GXS42" s="384"/>
      <c r="GXT42" s="384"/>
      <c r="GXU42" s="384"/>
      <c r="GXV42" s="384"/>
      <c r="GXW42" s="384"/>
      <c r="GXX42" s="384"/>
      <c r="GXY42" s="384"/>
      <c r="GXZ42" s="384"/>
      <c r="GYA42" s="384"/>
      <c r="GYB42" s="384"/>
      <c r="GYC42" s="384"/>
      <c r="GYD42" s="384"/>
      <c r="GYE42" s="384"/>
      <c r="GYF42" s="384"/>
      <c r="GYG42" s="384"/>
      <c r="GYH42" s="384"/>
    </row>
    <row r="43" spans="1:5390" ht="13.5" thickBot="1" x14ac:dyDescent="0.25">
      <c r="C43" s="220"/>
      <c r="D43" s="240"/>
      <c r="E43" s="234"/>
      <c r="G43" s="117"/>
      <c r="H43" s="117"/>
      <c r="I43" s="117"/>
      <c r="J43" s="117"/>
      <c r="K43" s="117"/>
      <c r="L43" s="117"/>
      <c r="M43" s="117"/>
      <c r="N43" s="117"/>
      <c r="O43" s="117"/>
      <c r="P43" s="117"/>
      <c r="Q43" s="117"/>
      <c r="R43" s="117"/>
      <c r="S43" s="117"/>
      <c r="T43" s="117"/>
      <c r="U43" s="117"/>
      <c r="V43" s="117"/>
      <c r="W43" s="117"/>
      <c r="X43" s="117"/>
      <c r="Y43" s="117"/>
      <c r="Z43" s="117"/>
      <c r="AA43" s="117"/>
      <c r="AB43" s="117"/>
      <c r="AC43" s="116"/>
      <c r="AD43" s="116"/>
      <c r="AE43" s="116"/>
      <c r="AF43" s="116"/>
      <c r="AG43" s="116"/>
      <c r="AH43" s="116"/>
      <c r="AI43" s="117"/>
      <c r="AJ43" s="117"/>
      <c r="AK43" s="117"/>
      <c r="AL43" s="116"/>
      <c r="AM43" s="116"/>
      <c r="AN43" s="116"/>
      <c r="AO43" s="116"/>
      <c r="AP43" s="116"/>
      <c r="AQ43" s="116"/>
      <c r="AR43" s="116"/>
      <c r="AS43" s="116"/>
      <c r="AT43" s="116"/>
      <c r="AU43" s="116"/>
      <c r="AV43" s="116"/>
      <c r="AW43" s="116"/>
      <c r="AX43" s="117"/>
      <c r="AY43" s="292"/>
      <c r="AZ43" s="292"/>
      <c r="BA43" s="292"/>
    </row>
    <row r="44" spans="1:5390" s="132" customFormat="1" ht="13.5" thickBot="1" x14ac:dyDescent="0.25">
      <c r="A44" s="277"/>
      <c r="B44" s="278" t="s">
        <v>965</v>
      </c>
      <c r="C44" s="277"/>
      <c r="D44" s="282"/>
      <c r="E44" s="283">
        <f>AVERAGE(G44:AX44)</f>
        <v>49395844.519877173</v>
      </c>
      <c r="F44" s="283"/>
      <c r="G44" s="283">
        <v>21546265.875990119</v>
      </c>
      <c r="H44" s="282">
        <v>67023542.998085812</v>
      </c>
      <c r="I44" s="283">
        <v>305869484.89450133</v>
      </c>
      <c r="J44" s="283">
        <v>378304533.68872434</v>
      </c>
      <c r="K44" s="283">
        <v>92351690.099999994</v>
      </c>
      <c r="L44" s="282">
        <v>136519788</v>
      </c>
      <c r="M44" s="282">
        <v>342089197.66999996</v>
      </c>
      <c r="N44" s="282">
        <v>118392682.99999996</v>
      </c>
      <c r="O44" s="282">
        <v>34464573.641000003</v>
      </c>
      <c r="P44" s="282">
        <v>19653572.09</v>
      </c>
      <c r="Q44" s="282">
        <v>18828180.257999998</v>
      </c>
      <c r="R44" s="282">
        <v>57181722.938444115</v>
      </c>
      <c r="S44" s="282">
        <v>36538100</v>
      </c>
      <c r="T44" s="282">
        <v>19292831</v>
      </c>
      <c r="U44" s="282">
        <v>4926190.2989999996</v>
      </c>
      <c r="V44" s="282">
        <v>9161310.6500000004</v>
      </c>
      <c r="W44" s="282">
        <v>7536129.8906887285</v>
      </c>
      <c r="X44" s="282">
        <v>2693970.0082999999</v>
      </c>
      <c r="Y44" s="282">
        <v>2623250.3462</v>
      </c>
      <c r="Z44" s="282">
        <v>8253014.1896320768</v>
      </c>
      <c r="AA44" s="282">
        <v>12919199.993177256</v>
      </c>
      <c r="AB44" s="282">
        <v>69486721.454004392</v>
      </c>
      <c r="AC44" s="283">
        <v>3834372.75</v>
      </c>
      <c r="AD44" s="283">
        <v>8172881.6800000016</v>
      </c>
      <c r="AE44" s="283">
        <v>5935438.5899999999</v>
      </c>
      <c r="AF44" s="283">
        <v>22963777.600000001</v>
      </c>
      <c r="AG44" s="283">
        <v>11884466.349569952</v>
      </c>
      <c r="AH44" s="283">
        <v>45198344</v>
      </c>
      <c r="AI44" s="282">
        <v>6763254.4303006167</v>
      </c>
      <c r="AJ44" s="282">
        <v>6032728.2520216508</v>
      </c>
      <c r="AK44" s="282">
        <v>22422500</v>
      </c>
      <c r="AL44" s="283">
        <v>8342007.5122088725</v>
      </c>
      <c r="AM44" s="283">
        <v>5630358.3616000004</v>
      </c>
      <c r="AN44" s="283">
        <v>10640300.000000009</v>
      </c>
      <c r="AO44" s="283">
        <v>7786674.3399999999</v>
      </c>
      <c r="AP44" s="283">
        <v>29200000.093400002</v>
      </c>
      <c r="AQ44" s="283">
        <v>69719251.73209402</v>
      </c>
      <c r="AR44" s="283">
        <v>48082848.2781936</v>
      </c>
      <c r="AS44" s="283">
        <v>24900000.779999997</v>
      </c>
      <c r="AT44" s="283">
        <v>15077446.740000002</v>
      </c>
      <c r="AU44" s="283">
        <v>7276095.3899999987</v>
      </c>
      <c r="AV44" s="283">
        <v>20964826.909999996</v>
      </c>
      <c r="AW44" s="283">
        <v>14462943.729458615</v>
      </c>
      <c r="AX44" s="282">
        <v>12470688.369999997</v>
      </c>
      <c r="AY44" s="299"/>
      <c r="AZ44" s="299"/>
      <c r="BA44" s="299"/>
      <c r="BB44" s="305"/>
      <c r="BC44" s="305"/>
      <c r="BD44" s="305"/>
      <c r="BE44" s="305"/>
      <c r="BF44" s="305"/>
      <c r="BG44" s="305"/>
      <c r="BH44" s="305"/>
      <c r="BI44" s="305"/>
      <c r="BJ44" s="305"/>
      <c r="BK44" s="305"/>
      <c r="BL44" s="305"/>
      <c r="BM44" s="305"/>
      <c r="BN44" s="305"/>
      <c r="BO44" s="385"/>
      <c r="BP44" s="385"/>
      <c r="BQ44" s="385"/>
      <c r="BR44" s="385"/>
      <c r="BS44" s="385"/>
      <c r="BT44" s="385"/>
      <c r="BU44" s="385"/>
      <c r="BV44" s="385"/>
      <c r="BW44" s="385"/>
      <c r="BX44" s="385"/>
      <c r="BY44" s="385"/>
      <c r="BZ44" s="385"/>
      <c r="CA44" s="385"/>
      <c r="CB44" s="385"/>
      <c r="CC44" s="385"/>
      <c r="CD44" s="385"/>
      <c r="CE44" s="385"/>
      <c r="CF44" s="385"/>
      <c r="CG44" s="385"/>
      <c r="CH44" s="385"/>
      <c r="CI44" s="385"/>
      <c r="CJ44" s="385"/>
      <c r="CK44" s="385"/>
      <c r="CL44" s="385"/>
      <c r="CM44" s="385"/>
      <c r="CN44" s="385"/>
      <c r="CO44" s="385"/>
      <c r="CP44" s="385"/>
      <c r="CQ44" s="385"/>
      <c r="CR44" s="385"/>
      <c r="CS44" s="385"/>
      <c r="CT44" s="385"/>
      <c r="CU44" s="385"/>
      <c r="CV44" s="385"/>
      <c r="CW44" s="385"/>
      <c r="CX44" s="385"/>
      <c r="CY44" s="385"/>
      <c r="CZ44" s="385"/>
      <c r="DA44" s="385"/>
      <c r="DB44" s="385"/>
      <c r="DC44" s="385"/>
      <c r="DD44" s="385"/>
      <c r="DE44" s="385"/>
      <c r="DF44" s="385"/>
      <c r="DG44" s="385"/>
      <c r="DH44" s="385"/>
      <c r="DI44" s="385"/>
      <c r="DJ44" s="385"/>
      <c r="DK44" s="385"/>
      <c r="DL44" s="385"/>
      <c r="DM44" s="385"/>
      <c r="DN44" s="385"/>
      <c r="DO44" s="385"/>
      <c r="DP44" s="385"/>
      <c r="DQ44" s="385"/>
      <c r="DR44" s="385"/>
      <c r="DS44" s="385"/>
      <c r="DT44" s="385"/>
      <c r="DU44" s="385"/>
      <c r="DV44" s="385"/>
      <c r="DW44" s="385"/>
      <c r="DX44" s="385"/>
      <c r="DY44" s="385"/>
      <c r="DZ44" s="385"/>
      <c r="EA44" s="385"/>
      <c r="EB44" s="385"/>
      <c r="EC44" s="385"/>
      <c r="ED44" s="385"/>
      <c r="EE44" s="385"/>
      <c r="EF44" s="385"/>
      <c r="EG44" s="385"/>
      <c r="EH44" s="385"/>
      <c r="EI44" s="385"/>
      <c r="EJ44" s="385"/>
      <c r="EK44" s="385"/>
      <c r="EL44" s="385"/>
      <c r="EM44" s="385"/>
      <c r="EN44" s="385"/>
      <c r="EO44" s="385"/>
      <c r="EP44" s="385"/>
      <c r="EQ44" s="385"/>
      <c r="ER44" s="385"/>
      <c r="ES44" s="385"/>
      <c r="ET44" s="385"/>
      <c r="EU44" s="385"/>
      <c r="EV44" s="385"/>
      <c r="EW44" s="385"/>
      <c r="EX44" s="385"/>
      <c r="EY44" s="385"/>
      <c r="EZ44" s="385"/>
      <c r="FA44" s="385"/>
      <c r="FB44" s="385"/>
      <c r="FC44" s="385"/>
      <c r="FD44" s="385"/>
      <c r="FE44" s="385"/>
      <c r="FF44" s="385"/>
      <c r="FG44" s="385"/>
      <c r="FH44" s="385"/>
      <c r="FI44" s="385"/>
      <c r="FJ44" s="385"/>
      <c r="FK44" s="385"/>
      <c r="FL44" s="385"/>
      <c r="FM44" s="385"/>
      <c r="FN44" s="385"/>
      <c r="FO44" s="385"/>
      <c r="FP44" s="385"/>
      <c r="FQ44" s="385"/>
      <c r="FR44" s="385"/>
      <c r="FS44" s="385"/>
      <c r="FT44" s="385"/>
      <c r="FU44" s="385"/>
      <c r="FV44" s="385"/>
      <c r="FW44" s="385"/>
      <c r="FX44" s="385"/>
      <c r="FY44" s="385"/>
      <c r="FZ44" s="385"/>
      <c r="GA44" s="385"/>
      <c r="GB44" s="385"/>
      <c r="GC44" s="385"/>
      <c r="GD44" s="385"/>
      <c r="GE44" s="385"/>
      <c r="GF44" s="385"/>
      <c r="GG44" s="385"/>
      <c r="GH44" s="385"/>
      <c r="GI44" s="385"/>
      <c r="GJ44" s="385"/>
      <c r="GK44" s="385"/>
      <c r="GL44" s="385"/>
      <c r="GM44" s="385"/>
      <c r="GN44" s="385"/>
      <c r="GO44" s="385"/>
      <c r="GP44" s="385"/>
      <c r="GQ44" s="385"/>
      <c r="GR44" s="385"/>
      <c r="GS44" s="385"/>
      <c r="GT44" s="385"/>
      <c r="GU44" s="385"/>
      <c r="GV44" s="385"/>
      <c r="GW44" s="385"/>
      <c r="GX44" s="385"/>
      <c r="GY44" s="385"/>
      <c r="GZ44" s="385"/>
      <c r="HA44" s="385"/>
      <c r="HB44" s="385"/>
      <c r="HC44" s="385"/>
      <c r="HD44" s="385"/>
      <c r="HE44" s="385"/>
      <c r="HF44" s="385"/>
      <c r="HG44" s="385"/>
      <c r="HH44" s="385"/>
      <c r="HI44" s="385"/>
      <c r="HJ44" s="385"/>
      <c r="HK44" s="385"/>
      <c r="HL44" s="385"/>
      <c r="HM44" s="385"/>
      <c r="HN44" s="385"/>
      <c r="HO44" s="385"/>
      <c r="HP44" s="385"/>
      <c r="HQ44" s="385"/>
      <c r="HR44" s="385"/>
      <c r="HS44" s="385"/>
      <c r="HT44" s="385"/>
      <c r="HU44" s="385"/>
      <c r="HV44" s="385"/>
      <c r="HW44" s="385"/>
      <c r="HX44" s="385"/>
      <c r="HY44" s="385"/>
      <c r="HZ44" s="385"/>
      <c r="IA44" s="385"/>
      <c r="IB44" s="385"/>
      <c r="IC44" s="385"/>
      <c r="ID44" s="385"/>
      <c r="IE44" s="385"/>
      <c r="IF44" s="385"/>
      <c r="IG44" s="385"/>
      <c r="IH44" s="385"/>
      <c r="II44" s="385"/>
      <c r="IJ44" s="385"/>
      <c r="IK44" s="385"/>
      <c r="IL44" s="385"/>
      <c r="IM44" s="385"/>
      <c r="IN44" s="385"/>
      <c r="IO44" s="385"/>
      <c r="IP44" s="385"/>
      <c r="IQ44" s="385"/>
      <c r="IR44" s="385"/>
      <c r="IS44" s="385"/>
      <c r="IT44" s="385"/>
      <c r="IU44" s="385"/>
      <c r="IV44" s="385"/>
      <c r="IW44" s="385"/>
      <c r="IX44" s="385"/>
      <c r="IY44" s="385"/>
      <c r="IZ44" s="385"/>
      <c r="JA44" s="385"/>
      <c r="JB44" s="385"/>
      <c r="JC44" s="385"/>
      <c r="JD44" s="385"/>
      <c r="JE44" s="385"/>
      <c r="JF44" s="385"/>
      <c r="JG44" s="385"/>
      <c r="JH44" s="385"/>
      <c r="JI44" s="385"/>
      <c r="JJ44" s="385"/>
      <c r="JK44" s="385"/>
      <c r="JL44" s="385"/>
      <c r="JM44" s="385"/>
      <c r="JN44" s="385"/>
      <c r="JO44" s="385"/>
      <c r="JP44" s="385"/>
      <c r="JQ44" s="385"/>
      <c r="JR44" s="385"/>
      <c r="JS44" s="385"/>
      <c r="JT44" s="385"/>
      <c r="JU44" s="385"/>
      <c r="JV44" s="385"/>
      <c r="JW44" s="385"/>
      <c r="JX44" s="385"/>
      <c r="JY44" s="385"/>
      <c r="JZ44" s="385"/>
      <c r="KA44" s="385"/>
      <c r="KB44" s="385"/>
      <c r="KC44" s="385"/>
      <c r="KD44" s="385"/>
      <c r="KE44" s="385"/>
      <c r="KF44" s="385"/>
      <c r="KG44" s="385"/>
      <c r="KH44" s="385"/>
      <c r="KI44" s="385"/>
      <c r="KJ44" s="385"/>
      <c r="KK44" s="385"/>
      <c r="KL44" s="385"/>
      <c r="KM44" s="385"/>
      <c r="KN44" s="385"/>
      <c r="KO44" s="385"/>
      <c r="KP44" s="385"/>
      <c r="KQ44" s="385"/>
      <c r="KR44" s="385"/>
      <c r="KS44" s="385"/>
      <c r="KT44" s="385"/>
      <c r="KU44" s="385"/>
      <c r="KV44" s="385"/>
      <c r="KW44" s="385"/>
      <c r="KX44" s="385"/>
      <c r="KY44" s="385"/>
      <c r="KZ44" s="385"/>
      <c r="LA44" s="385"/>
      <c r="LB44" s="385"/>
      <c r="LC44" s="385"/>
      <c r="LD44" s="385"/>
      <c r="LE44" s="385"/>
      <c r="LF44" s="385"/>
      <c r="LG44" s="385"/>
      <c r="LH44" s="385"/>
      <c r="LI44" s="385"/>
      <c r="LJ44" s="385"/>
      <c r="LK44" s="385"/>
      <c r="LL44" s="385"/>
      <c r="LM44" s="385"/>
      <c r="LN44" s="385"/>
      <c r="LO44" s="385"/>
      <c r="LP44" s="385"/>
      <c r="LQ44" s="385"/>
      <c r="LR44" s="385"/>
      <c r="LS44" s="385"/>
      <c r="LT44" s="385"/>
      <c r="LU44" s="385"/>
      <c r="LV44" s="385"/>
      <c r="LW44" s="385"/>
      <c r="LX44" s="385"/>
      <c r="LY44" s="385"/>
      <c r="LZ44" s="385"/>
      <c r="MA44" s="385"/>
      <c r="MB44" s="385"/>
      <c r="MC44" s="385"/>
      <c r="MD44" s="385"/>
      <c r="ME44" s="385"/>
      <c r="MF44" s="385"/>
      <c r="MG44" s="385"/>
      <c r="MH44" s="385"/>
      <c r="MI44" s="385"/>
      <c r="MJ44" s="385"/>
      <c r="MK44" s="385"/>
      <c r="ML44" s="385"/>
      <c r="MM44" s="385"/>
      <c r="MN44" s="385"/>
      <c r="MO44" s="385"/>
      <c r="MP44" s="385"/>
      <c r="MQ44" s="385"/>
      <c r="MR44" s="385"/>
      <c r="MS44" s="385"/>
      <c r="MT44" s="385"/>
      <c r="MU44" s="385"/>
      <c r="MV44" s="385"/>
      <c r="MW44" s="385"/>
      <c r="MX44" s="385"/>
      <c r="MY44" s="385"/>
      <c r="MZ44" s="385"/>
      <c r="NA44" s="385"/>
      <c r="NB44" s="385"/>
      <c r="NC44" s="385"/>
      <c r="ND44" s="385"/>
      <c r="NE44" s="385"/>
      <c r="NF44" s="385"/>
      <c r="NG44" s="385"/>
      <c r="NH44" s="385"/>
      <c r="NI44" s="385"/>
      <c r="NJ44" s="385"/>
      <c r="NK44" s="385"/>
      <c r="NL44" s="385"/>
      <c r="NM44" s="385"/>
      <c r="NN44" s="385"/>
      <c r="NO44" s="385"/>
      <c r="NP44" s="385"/>
      <c r="NQ44" s="385"/>
      <c r="NR44" s="385"/>
      <c r="NS44" s="385"/>
      <c r="NT44" s="385"/>
      <c r="NU44" s="385"/>
      <c r="NV44" s="385"/>
      <c r="NW44" s="385"/>
      <c r="NX44" s="385"/>
      <c r="NY44" s="385"/>
      <c r="NZ44" s="385"/>
      <c r="OA44" s="385"/>
      <c r="OB44" s="385"/>
      <c r="OC44" s="385"/>
      <c r="OD44" s="385"/>
      <c r="OE44" s="385"/>
      <c r="OF44" s="385"/>
      <c r="OG44" s="385"/>
      <c r="OH44" s="385"/>
      <c r="OI44" s="385"/>
      <c r="OJ44" s="385"/>
      <c r="OK44" s="385"/>
      <c r="OL44" s="385"/>
      <c r="OM44" s="385"/>
      <c r="ON44" s="385"/>
      <c r="OO44" s="385"/>
      <c r="OP44" s="385"/>
      <c r="OQ44" s="385"/>
      <c r="OR44" s="385"/>
      <c r="OS44" s="385"/>
      <c r="OT44" s="385"/>
      <c r="OU44" s="385"/>
      <c r="OV44" s="385"/>
      <c r="OW44" s="385"/>
      <c r="OX44" s="385"/>
      <c r="OY44" s="385"/>
      <c r="OZ44" s="385"/>
      <c r="PA44" s="385"/>
      <c r="PB44" s="385"/>
      <c r="PC44" s="385"/>
      <c r="PD44" s="385"/>
      <c r="PE44" s="385"/>
      <c r="PF44" s="385"/>
      <c r="PG44" s="385"/>
      <c r="PH44" s="385"/>
      <c r="PI44" s="385"/>
      <c r="PJ44" s="385"/>
      <c r="PK44" s="385"/>
      <c r="PL44" s="385"/>
      <c r="PM44" s="385"/>
      <c r="PN44" s="385"/>
      <c r="PO44" s="385"/>
      <c r="PP44" s="385"/>
      <c r="PQ44" s="385"/>
      <c r="PR44" s="385"/>
      <c r="PS44" s="385"/>
      <c r="PT44" s="385"/>
      <c r="PU44" s="385"/>
      <c r="PV44" s="385"/>
      <c r="PW44" s="385"/>
      <c r="PX44" s="385"/>
      <c r="PY44" s="385"/>
      <c r="PZ44" s="385"/>
      <c r="QA44" s="385"/>
      <c r="QB44" s="385"/>
      <c r="QC44" s="385"/>
      <c r="QD44" s="385"/>
      <c r="QE44" s="385"/>
      <c r="QF44" s="385"/>
      <c r="QG44" s="385"/>
      <c r="QH44" s="385"/>
      <c r="QI44" s="385"/>
      <c r="QJ44" s="385"/>
      <c r="QK44" s="385"/>
      <c r="QL44" s="385"/>
      <c r="QM44" s="385"/>
      <c r="QN44" s="385"/>
      <c r="QO44" s="385"/>
      <c r="QP44" s="385"/>
      <c r="QQ44" s="385"/>
      <c r="QR44" s="385"/>
      <c r="QS44" s="385"/>
      <c r="QT44" s="385"/>
      <c r="QU44" s="385"/>
      <c r="QV44" s="385"/>
      <c r="QW44" s="385"/>
      <c r="QX44" s="385"/>
      <c r="QY44" s="385"/>
      <c r="QZ44" s="385"/>
      <c r="RA44" s="385"/>
      <c r="RB44" s="385"/>
      <c r="RC44" s="385"/>
      <c r="RD44" s="385"/>
      <c r="RE44" s="385"/>
      <c r="RF44" s="385"/>
      <c r="RG44" s="385"/>
      <c r="RH44" s="385"/>
      <c r="RI44" s="385"/>
      <c r="RJ44" s="385"/>
      <c r="RK44" s="385"/>
      <c r="RL44" s="385"/>
      <c r="RM44" s="385"/>
      <c r="RN44" s="385"/>
      <c r="RO44" s="385"/>
      <c r="RP44" s="385"/>
      <c r="RQ44" s="385"/>
      <c r="RR44" s="385"/>
      <c r="RS44" s="385"/>
      <c r="RT44" s="385"/>
      <c r="RU44" s="385"/>
      <c r="RV44" s="385"/>
      <c r="RW44" s="385"/>
      <c r="RX44" s="385"/>
      <c r="RY44" s="385"/>
      <c r="RZ44" s="385"/>
      <c r="SA44" s="385"/>
      <c r="SB44" s="385"/>
      <c r="SC44" s="385"/>
      <c r="SD44" s="385"/>
      <c r="SE44" s="385"/>
      <c r="SF44" s="385"/>
      <c r="SG44" s="385"/>
      <c r="SH44" s="385"/>
      <c r="SI44" s="385"/>
      <c r="SJ44" s="385"/>
      <c r="SK44" s="385"/>
      <c r="SL44" s="385"/>
      <c r="SM44" s="385"/>
      <c r="SN44" s="385"/>
      <c r="SO44" s="385"/>
      <c r="SP44" s="385"/>
      <c r="SQ44" s="385"/>
      <c r="SR44" s="385"/>
      <c r="SS44" s="385"/>
      <c r="ST44" s="385"/>
      <c r="SU44" s="385"/>
      <c r="SV44" s="385"/>
      <c r="SW44" s="385"/>
      <c r="SX44" s="385"/>
      <c r="SY44" s="385"/>
      <c r="SZ44" s="385"/>
      <c r="TA44" s="385"/>
      <c r="TB44" s="385"/>
      <c r="TC44" s="385"/>
      <c r="TD44" s="385"/>
      <c r="TE44" s="385"/>
      <c r="TF44" s="385"/>
      <c r="TG44" s="385"/>
      <c r="TH44" s="385"/>
      <c r="TI44" s="385"/>
      <c r="TJ44" s="385"/>
      <c r="TK44" s="385"/>
      <c r="TL44" s="385"/>
      <c r="TM44" s="385"/>
      <c r="TN44" s="385"/>
      <c r="TO44" s="385"/>
      <c r="TP44" s="385"/>
      <c r="TQ44" s="385"/>
      <c r="TR44" s="385"/>
      <c r="TS44" s="385"/>
      <c r="TT44" s="385"/>
      <c r="TU44" s="385"/>
      <c r="TV44" s="385"/>
      <c r="TW44" s="385"/>
      <c r="TX44" s="385"/>
      <c r="TY44" s="385"/>
      <c r="TZ44" s="385"/>
      <c r="UA44" s="385"/>
      <c r="UB44" s="385"/>
      <c r="UC44" s="385"/>
      <c r="UD44" s="385"/>
      <c r="UE44" s="385"/>
      <c r="UF44" s="385"/>
      <c r="UG44" s="385"/>
      <c r="UH44" s="385"/>
      <c r="UI44" s="385"/>
      <c r="UJ44" s="385"/>
      <c r="UK44" s="385"/>
      <c r="UL44" s="385"/>
      <c r="UM44" s="385"/>
      <c r="UN44" s="385"/>
      <c r="UO44" s="385"/>
      <c r="UP44" s="385"/>
      <c r="UQ44" s="385"/>
      <c r="UR44" s="385"/>
      <c r="US44" s="385"/>
      <c r="UT44" s="385"/>
      <c r="UU44" s="385"/>
      <c r="UV44" s="385"/>
      <c r="UW44" s="385"/>
      <c r="UX44" s="385"/>
      <c r="UY44" s="385"/>
      <c r="UZ44" s="385"/>
      <c r="VA44" s="385"/>
      <c r="VB44" s="385"/>
      <c r="VC44" s="385"/>
      <c r="VD44" s="385"/>
      <c r="VE44" s="385"/>
      <c r="VF44" s="385"/>
      <c r="VG44" s="385"/>
      <c r="VH44" s="385"/>
      <c r="VI44" s="385"/>
      <c r="VJ44" s="385"/>
      <c r="VK44" s="385"/>
      <c r="VL44" s="385"/>
      <c r="VM44" s="385"/>
      <c r="VN44" s="385"/>
      <c r="VO44" s="385"/>
      <c r="VP44" s="385"/>
      <c r="VQ44" s="385"/>
      <c r="VR44" s="385"/>
      <c r="VS44" s="385"/>
      <c r="VT44" s="385"/>
      <c r="VU44" s="385"/>
      <c r="VV44" s="385"/>
      <c r="VW44" s="385"/>
      <c r="VX44" s="385"/>
      <c r="VY44" s="385"/>
      <c r="VZ44" s="385"/>
      <c r="WA44" s="385"/>
      <c r="WB44" s="385"/>
      <c r="WC44" s="385"/>
      <c r="WD44" s="385"/>
      <c r="WE44" s="385"/>
      <c r="WF44" s="385"/>
      <c r="WG44" s="385"/>
      <c r="WH44" s="385"/>
      <c r="WI44" s="385"/>
      <c r="WJ44" s="385"/>
      <c r="WK44" s="385"/>
      <c r="WL44" s="385"/>
      <c r="WM44" s="385"/>
      <c r="WN44" s="385"/>
      <c r="WO44" s="385"/>
      <c r="WP44" s="385"/>
      <c r="WQ44" s="385"/>
      <c r="WR44" s="385"/>
      <c r="WS44" s="385"/>
      <c r="WT44" s="385"/>
      <c r="WU44" s="385"/>
      <c r="WV44" s="385"/>
      <c r="WW44" s="385"/>
      <c r="WX44" s="385"/>
      <c r="WY44" s="385"/>
      <c r="WZ44" s="385"/>
      <c r="XA44" s="385"/>
      <c r="XB44" s="385"/>
      <c r="XC44" s="385"/>
      <c r="XD44" s="385"/>
      <c r="XE44" s="385"/>
      <c r="XF44" s="385"/>
      <c r="XG44" s="385"/>
      <c r="XH44" s="385"/>
      <c r="XI44" s="385"/>
      <c r="XJ44" s="385"/>
      <c r="XK44" s="385"/>
      <c r="XL44" s="385"/>
      <c r="XM44" s="385"/>
      <c r="XN44" s="385"/>
      <c r="XO44" s="385"/>
      <c r="XP44" s="385"/>
      <c r="XQ44" s="385"/>
      <c r="XR44" s="385"/>
      <c r="XS44" s="385"/>
      <c r="XT44" s="385"/>
      <c r="XU44" s="385"/>
      <c r="XV44" s="385"/>
      <c r="XW44" s="385"/>
      <c r="XX44" s="385"/>
      <c r="XY44" s="385"/>
      <c r="XZ44" s="385"/>
      <c r="YA44" s="385"/>
      <c r="YB44" s="385"/>
      <c r="YC44" s="385"/>
      <c r="YD44" s="385"/>
      <c r="YE44" s="385"/>
      <c r="YF44" s="385"/>
      <c r="YG44" s="385"/>
      <c r="YH44" s="385"/>
      <c r="YI44" s="385"/>
      <c r="YJ44" s="385"/>
      <c r="YK44" s="385"/>
      <c r="YL44" s="385"/>
      <c r="YM44" s="385"/>
      <c r="YN44" s="385"/>
      <c r="YO44" s="385"/>
      <c r="YP44" s="385"/>
      <c r="YQ44" s="385"/>
      <c r="YR44" s="385"/>
      <c r="YS44" s="385"/>
      <c r="YT44" s="385"/>
      <c r="YU44" s="385"/>
      <c r="YV44" s="385"/>
      <c r="YW44" s="385"/>
      <c r="YX44" s="385"/>
      <c r="YY44" s="385"/>
      <c r="YZ44" s="385"/>
      <c r="ZA44" s="385"/>
      <c r="ZB44" s="385"/>
      <c r="ZC44" s="385"/>
      <c r="ZD44" s="385"/>
      <c r="ZE44" s="385"/>
      <c r="ZF44" s="385"/>
      <c r="ZG44" s="385"/>
      <c r="ZH44" s="385"/>
      <c r="ZI44" s="385"/>
      <c r="ZJ44" s="385"/>
      <c r="ZK44" s="385"/>
      <c r="ZL44" s="385"/>
      <c r="ZM44" s="385"/>
      <c r="ZN44" s="385"/>
      <c r="ZO44" s="385"/>
      <c r="ZP44" s="385"/>
      <c r="ZQ44" s="385"/>
      <c r="ZR44" s="385"/>
      <c r="ZS44" s="385"/>
      <c r="ZT44" s="385"/>
      <c r="ZU44" s="385"/>
      <c r="ZV44" s="385"/>
      <c r="ZW44" s="385"/>
      <c r="ZX44" s="385"/>
      <c r="ZY44" s="385"/>
      <c r="ZZ44" s="385"/>
      <c r="AAA44" s="385"/>
      <c r="AAB44" s="385"/>
      <c r="AAC44" s="385"/>
      <c r="AAD44" s="385"/>
      <c r="AAE44" s="385"/>
      <c r="AAF44" s="385"/>
      <c r="AAG44" s="385"/>
      <c r="AAH44" s="385"/>
      <c r="AAI44" s="385"/>
      <c r="AAJ44" s="385"/>
      <c r="AAK44" s="385"/>
      <c r="AAL44" s="385"/>
      <c r="AAM44" s="385"/>
      <c r="AAN44" s="385"/>
      <c r="AAO44" s="385"/>
      <c r="AAP44" s="385"/>
      <c r="AAQ44" s="385"/>
      <c r="AAR44" s="385"/>
      <c r="AAS44" s="385"/>
      <c r="AAT44" s="385"/>
      <c r="AAU44" s="385"/>
      <c r="AAV44" s="385"/>
      <c r="AAW44" s="385"/>
      <c r="AAX44" s="385"/>
      <c r="AAY44" s="385"/>
      <c r="AAZ44" s="385"/>
      <c r="ABA44" s="385"/>
      <c r="ABB44" s="385"/>
      <c r="ABC44" s="385"/>
      <c r="ABD44" s="385"/>
      <c r="ABE44" s="385"/>
      <c r="ABF44" s="385"/>
      <c r="ABG44" s="385"/>
      <c r="ABH44" s="385"/>
      <c r="ABI44" s="385"/>
      <c r="ABJ44" s="385"/>
      <c r="ABK44" s="385"/>
      <c r="ABL44" s="385"/>
      <c r="ABM44" s="385"/>
      <c r="ABN44" s="385"/>
      <c r="ABO44" s="385"/>
      <c r="ABP44" s="385"/>
      <c r="ABQ44" s="385"/>
      <c r="ABR44" s="385"/>
      <c r="ABS44" s="385"/>
      <c r="ABT44" s="385"/>
      <c r="ABU44" s="385"/>
      <c r="ABV44" s="385"/>
      <c r="ABW44" s="385"/>
      <c r="ABX44" s="385"/>
      <c r="ABY44" s="385"/>
      <c r="ABZ44" s="385"/>
      <c r="ACA44" s="385"/>
      <c r="ACB44" s="385"/>
      <c r="ACC44" s="385"/>
      <c r="ACD44" s="385"/>
      <c r="ACE44" s="385"/>
      <c r="ACF44" s="385"/>
      <c r="ACG44" s="385"/>
      <c r="ACH44" s="385"/>
      <c r="ACI44" s="385"/>
      <c r="ACJ44" s="385"/>
      <c r="ACK44" s="385"/>
      <c r="ACL44" s="385"/>
      <c r="ACM44" s="385"/>
      <c r="ACN44" s="385"/>
      <c r="ACO44" s="385"/>
      <c r="ACP44" s="385"/>
      <c r="ACQ44" s="385"/>
      <c r="ACR44" s="385"/>
      <c r="ACS44" s="385"/>
      <c r="ACT44" s="385"/>
      <c r="ACU44" s="385"/>
      <c r="ACV44" s="385"/>
      <c r="ACW44" s="385"/>
      <c r="ACX44" s="385"/>
      <c r="ACY44" s="385"/>
      <c r="ACZ44" s="385"/>
      <c r="ADA44" s="385"/>
      <c r="ADB44" s="385"/>
      <c r="ADC44" s="385"/>
      <c r="ADD44" s="385"/>
      <c r="ADE44" s="385"/>
      <c r="ADF44" s="385"/>
      <c r="ADG44" s="385"/>
      <c r="ADH44" s="385"/>
      <c r="ADI44" s="385"/>
      <c r="ADJ44" s="385"/>
      <c r="ADK44" s="385"/>
      <c r="ADL44" s="385"/>
      <c r="ADM44" s="385"/>
      <c r="ADN44" s="385"/>
      <c r="ADO44" s="385"/>
      <c r="ADP44" s="385"/>
      <c r="ADQ44" s="385"/>
      <c r="ADR44" s="385"/>
      <c r="ADS44" s="385"/>
      <c r="ADT44" s="385"/>
      <c r="ADU44" s="385"/>
      <c r="ADV44" s="385"/>
      <c r="ADW44" s="385"/>
      <c r="ADX44" s="385"/>
      <c r="ADY44" s="385"/>
      <c r="ADZ44" s="385"/>
      <c r="AEA44" s="385"/>
      <c r="AEB44" s="385"/>
      <c r="AEC44" s="385"/>
      <c r="AED44" s="385"/>
      <c r="AEE44" s="385"/>
      <c r="AEF44" s="385"/>
      <c r="AEG44" s="385"/>
      <c r="AEH44" s="385"/>
      <c r="AEI44" s="385"/>
      <c r="AEJ44" s="385"/>
      <c r="AEK44" s="385"/>
      <c r="AEL44" s="385"/>
      <c r="AEM44" s="385"/>
      <c r="AEN44" s="385"/>
      <c r="AEO44" s="385"/>
      <c r="AEP44" s="385"/>
      <c r="AEQ44" s="385"/>
      <c r="AER44" s="385"/>
      <c r="AES44" s="385"/>
      <c r="AET44" s="385"/>
      <c r="AEU44" s="385"/>
      <c r="AEV44" s="385"/>
      <c r="AEW44" s="385"/>
      <c r="AEX44" s="385"/>
      <c r="AEY44" s="385"/>
      <c r="AEZ44" s="385"/>
      <c r="AFA44" s="385"/>
      <c r="AFB44" s="385"/>
      <c r="AFC44" s="385"/>
      <c r="AFD44" s="385"/>
      <c r="AFE44" s="385"/>
      <c r="AFF44" s="385"/>
      <c r="AFG44" s="385"/>
      <c r="AFH44" s="385"/>
      <c r="AFI44" s="385"/>
      <c r="AFJ44" s="385"/>
      <c r="AFK44" s="385"/>
      <c r="AFL44" s="385"/>
      <c r="AFM44" s="385"/>
      <c r="AFN44" s="385"/>
      <c r="AFO44" s="385"/>
      <c r="AFP44" s="385"/>
      <c r="AFQ44" s="385"/>
      <c r="AFR44" s="385"/>
      <c r="AFS44" s="385"/>
      <c r="AFT44" s="385"/>
      <c r="AFU44" s="385"/>
      <c r="AFV44" s="385"/>
      <c r="AFW44" s="385"/>
      <c r="AFX44" s="385"/>
      <c r="AFY44" s="385"/>
      <c r="AFZ44" s="385"/>
      <c r="AGA44" s="385"/>
      <c r="AGB44" s="385"/>
      <c r="AGC44" s="385"/>
      <c r="AGD44" s="385"/>
      <c r="AGE44" s="385"/>
      <c r="AGF44" s="385"/>
      <c r="AGG44" s="385"/>
      <c r="AGH44" s="385"/>
      <c r="AGI44" s="385"/>
      <c r="AGJ44" s="385"/>
      <c r="AGK44" s="385"/>
      <c r="AGL44" s="385"/>
      <c r="AGM44" s="385"/>
      <c r="AGN44" s="385"/>
      <c r="AGO44" s="385"/>
      <c r="AGP44" s="385"/>
      <c r="AGQ44" s="385"/>
      <c r="AGR44" s="385"/>
      <c r="AGS44" s="385"/>
      <c r="AGT44" s="385"/>
      <c r="AGU44" s="385"/>
      <c r="AGV44" s="385"/>
      <c r="AGW44" s="385"/>
      <c r="AGX44" s="385"/>
      <c r="AGY44" s="385"/>
      <c r="AGZ44" s="385"/>
      <c r="AHA44" s="385"/>
      <c r="AHB44" s="385"/>
      <c r="AHC44" s="385"/>
      <c r="AHD44" s="385"/>
      <c r="AHE44" s="385"/>
      <c r="AHF44" s="385"/>
      <c r="AHG44" s="385"/>
      <c r="AHH44" s="385"/>
      <c r="AHI44" s="385"/>
      <c r="AHJ44" s="385"/>
      <c r="AHK44" s="385"/>
      <c r="AHL44" s="385"/>
      <c r="AHM44" s="385"/>
      <c r="AHN44" s="385"/>
      <c r="AHO44" s="385"/>
      <c r="AHP44" s="385"/>
      <c r="AHQ44" s="385"/>
      <c r="AHR44" s="385"/>
      <c r="AHS44" s="385"/>
      <c r="AHT44" s="385"/>
      <c r="AHU44" s="385"/>
      <c r="AHV44" s="385"/>
      <c r="AHW44" s="385"/>
      <c r="AHX44" s="385"/>
      <c r="AHY44" s="385"/>
      <c r="AHZ44" s="385"/>
      <c r="AIA44" s="385"/>
      <c r="AIB44" s="385"/>
      <c r="AIC44" s="385"/>
      <c r="AID44" s="385"/>
      <c r="AIE44" s="385"/>
      <c r="AIF44" s="385"/>
      <c r="AIG44" s="385"/>
      <c r="AIH44" s="385"/>
      <c r="AII44" s="385"/>
      <c r="AIJ44" s="385"/>
      <c r="AIK44" s="385"/>
      <c r="AIL44" s="385"/>
      <c r="AIM44" s="385"/>
      <c r="AIN44" s="385"/>
      <c r="AIO44" s="385"/>
      <c r="AIP44" s="385"/>
      <c r="AIQ44" s="385"/>
      <c r="AIR44" s="385"/>
      <c r="AIS44" s="385"/>
      <c r="AIT44" s="385"/>
      <c r="AIU44" s="385"/>
      <c r="AIV44" s="385"/>
      <c r="AIW44" s="385"/>
      <c r="AIX44" s="385"/>
      <c r="AIY44" s="385"/>
      <c r="AIZ44" s="385"/>
      <c r="AJA44" s="385"/>
      <c r="AJB44" s="385"/>
      <c r="AJC44" s="385"/>
      <c r="AJD44" s="385"/>
      <c r="AJE44" s="385"/>
      <c r="AJF44" s="385"/>
      <c r="AJG44" s="385"/>
      <c r="AJH44" s="385"/>
      <c r="AJI44" s="385"/>
      <c r="AJJ44" s="385"/>
      <c r="AJK44" s="385"/>
      <c r="AJL44" s="385"/>
      <c r="AJM44" s="385"/>
      <c r="AJN44" s="385"/>
      <c r="AJO44" s="385"/>
      <c r="AJP44" s="385"/>
      <c r="AJQ44" s="385"/>
      <c r="AJR44" s="385"/>
      <c r="AJS44" s="385"/>
      <c r="AJT44" s="385"/>
      <c r="AJU44" s="385"/>
      <c r="AJV44" s="385"/>
      <c r="AJW44" s="385"/>
      <c r="AJX44" s="385"/>
      <c r="AJY44" s="385"/>
      <c r="AJZ44" s="385"/>
      <c r="AKA44" s="385"/>
      <c r="AKB44" s="385"/>
      <c r="AKC44" s="385"/>
      <c r="AKD44" s="385"/>
      <c r="AKE44" s="385"/>
      <c r="AKF44" s="385"/>
      <c r="AKG44" s="385"/>
      <c r="AKH44" s="385"/>
      <c r="AKI44" s="385"/>
      <c r="AKJ44" s="385"/>
      <c r="AKK44" s="385"/>
      <c r="AKL44" s="385"/>
      <c r="AKM44" s="385"/>
      <c r="AKN44" s="385"/>
      <c r="AKO44" s="385"/>
      <c r="AKP44" s="385"/>
      <c r="AKQ44" s="385"/>
      <c r="AKR44" s="385"/>
      <c r="AKS44" s="385"/>
      <c r="AKT44" s="385"/>
      <c r="AKU44" s="385"/>
      <c r="AKV44" s="385"/>
      <c r="AKW44" s="385"/>
      <c r="AKX44" s="385"/>
      <c r="AKY44" s="385"/>
      <c r="AKZ44" s="385"/>
      <c r="ALA44" s="385"/>
      <c r="ALB44" s="385"/>
      <c r="ALC44" s="385"/>
      <c r="ALD44" s="385"/>
      <c r="ALE44" s="385"/>
      <c r="ALF44" s="385"/>
      <c r="ALG44" s="385"/>
      <c r="ALH44" s="385"/>
      <c r="ALI44" s="385"/>
      <c r="ALJ44" s="385"/>
      <c r="ALK44" s="385"/>
      <c r="ALL44" s="385"/>
      <c r="ALM44" s="385"/>
      <c r="ALN44" s="385"/>
      <c r="ALO44" s="385"/>
      <c r="ALP44" s="385"/>
      <c r="ALQ44" s="385"/>
      <c r="ALR44" s="385"/>
      <c r="ALS44" s="385"/>
      <c r="ALT44" s="385"/>
      <c r="ALU44" s="385"/>
      <c r="ALV44" s="385"/>
      <c r="ALW44" s="385"/>
      <c r="ALX44" s="385"/>
      <c r="ALY44" s="385"/>
      <c r="ALZ44" s="385"/>
      <c r="AMA44" s="385"/>
      <c r="AMB44" s="385"/>
      <c r="AMC44" s="385"/>
      <c r="AMD44" s="385"/>
      <c r="AME44" s="385"/>
      <c r="AMF44" s="385"/>
      <c r="AMG44" s="385"/>
      <c r="AMH44" s="385"/>
      <c r="AMI44" s="385"/>
      <c r="AMJ44" s="385"/>
      <c r="AMK44" s="385"/>
      <c r="AML44" s="385"/>
      <c r="AMM44" s="385"/>
      <c r="AMN44" s="385"/>
      <c r="AMO44" s="385"/>
      <c r="AMP44" s="385"/>
      <c r="AMQ44" s="385"/>
      <c r="AMR44" s="385"/>
      <c r="AMS44" s="385"/>
      <c r="AMT44" s="385"/>
      <c r="AMU44" s="385"/>
      <c r="AMV44" s="385"/>
      <c r="AMW44" s="385"/>
      <c r="AMX44" s="385"/>
      <c r="AMY44" s="385"/>
      <c r="AMZ44" s="385"/>
      <c r="ANA44" s="385"/>
      <c r="ANB44" s="385"/>
      <c r="ANC44" s="385"/>
      <c r="AND44" s="385"/>
      <c r="ANE44" s="385"/>
      <c r="ANF44" s="385"/>
      <c r="ANG44" s="385"/>
      <c r="ANH44" s="385"/>
      <c r="ANI44" s="385"/>
      <c r="ANJ44" s="385"/>
      <c r="ANK44" s="385"/>
      <c r="ANL44" s="385"/>
      <c r="ANM44" s="385"/>
      <c r="ANN44" s="385"/>
      <c r="ANO44" s="385"/>
      <c r="ANP44" s="385"/>
      <c r="ANQ44" s="385"/>
      <c r="ANR44" s="385"/>
      <c r="ANS44" s="385"/>
      <c r="ANT44" s="385"/>
      <c r="ANU44" s="385"/>
      <c r="ANV44" s="385"/>
      <c r="ANW44" s="385"/>
      <c r="ANX44" s="385"/>
      <c r="ANY44" s="385"/>
      <c r="ANZ44" s="385"/>
      <c r="AOA44" s="385"/>
      <c r="AOB44" s="385"/>
      <c r="AOC44" s="385"/>
      <c r="AOD44" s="385"/>
      <c r="AOE44" s="385"/>
      <c r="AOF44" s="385"/>
      <c r="AOG44" s="385"/>
      <c r="AOH44" s="385"/>
      <c r="AOI44" s="385"/>
      <c r="AOJ44" s="385"/>
      <c r="AOK44" s="385"/>
      <c r="AOL44" s="385"/>
      <c r="AOM44" s="385"/>
      <c r="AON44" s="385"/>
      <c r="AOO44" s="385"/>
      <c r="AOP44" s="385"/>
      <c r="AOQ44" s="385"/>
      <c r="AOR44" s="385"/>
      <c r="AOS44" s="385"/>
      <c r="AOT44" s="385"/>
      <c r="AOU44" s="385"/>
      <c r="AOV44" s="385"/>
      <c r="AOW44" s="385"/>
      <c r="AOX44" s="385"/>
      <c r="AOY44" s="385"/>
      <c r="AOZ44" s="385"/>
      <c r="APA44" s="385"/>
      <c r="APB44" s="385"/>
      <c r="APC44" s="385"/>
      <c r="APD44" s="385"/>
      <c r="APE44" s="385"/>
      <c r="APF44" s="385"/>
      <c r="APG44" s="385"/>
      <c r="APH44" s="385"/>
      <c r="API44" s="385"/>
      <c r="APJ44" s="385"/>
      <c r="APK44" s="385"/>
      <c r="APL44" s="385"/>
      <c r="APM44" s="385"/>
      <c r="APN44" s="385"/>
      <c r="APO44" s="385"/>
      <c r="APP44" s="385"/>
      <c r="APQ44" s="385"/>
      <c r="APR44" s="385"/>
      <c r="APS44" s="385"/>
      <c r="APT44" s="385"/>
      <c r="APU44" s="385"/>
      <c r="APV44" s="385"/>
      <c r="APW44" s="385"/>
      <c r="APX44" s="385"/>
      <c r="APY44" s="385"/>
      <c r="APZ44" s="385"/>
      <c r="AQA44" s="385"/>
      <c r="AQB44" s="385"/>
      <c r="AQC44" s="385"/>
      <c r="AQD44" s="385"/>
      <c r="AQE44" s="385"/>
      <c r="AQF44" s="385"/>
      <c r="AQG44" s="385"/>
      <c r="AQH44" s="385"/>
      <c r="AQI44" s="385"/>
      <c r="AQJ44" s="385"/>
      <c r="AQK44" s="385"/>
      <c r="AQL44" s="385"/>
      <c r="AQM44" s="385"/>
      <c r="AQN44" s="385"/>
      <c r="AQO44" s="385"/>
      <c r="AQP44" s="385"/>
      <c r="AQQ44" s="385"/>
      <c r="AQR44" s="385"/>
      <c r="AQS44" s="385"/>
      <c r="AQT44" s="385"/>
      <c r="AQU44" s="385"/>
      <c r="AQV44" s="385"/>
      <c r="AQW44" s="385"/>
      <c r="AQX44" s="385"/>
      <c r="AQY44" s="385"/>
      <c r="AQZ44" s="385"/>
      <c r="ARA44" s="385"/>
      <c r="ARB44" s="385"/>
      <c r="ARC44" s="385"/>
      <c r="ARD44" s="385"/>
      <c r="ARE44" s="385"/>
      <c r="ARF44" s="385"/>
      <c r="ARG44" s="385"/>
      <c r="ARH44" s="385"/>
      <c r="ARI44" s="385"/>
      <c r="ARJ44" s="385"/>
      <c r="ARK44" s="385"/>
      <c r="ARL44" s="385"/>
      <c r="ARM44" s="385"/>
      <c r="ARN44" s="385"/>
      <c r="ARO44" s="385"/>
      <c r="ARP44" s="385"/>
      <c r="ARQ44" s="385"/>
      <c r="ARR44" s="385"/>
      <c r="ARS44" s="385"/>
      <c r="ART44" s="385"/>
      <c r="ARU44" s="385"/>
      <c r="ARV44" s="385"/>
      <c r="ARW44" s="385"/>
      <c r="ARX44" s="385"/>
      <c r="ARY44" s="385"/>
      <c r="ARZ44" s="385"/>
      <c r="ASA44" s="385"/>
      <c r="ASB44" s="385"/>
      <c r="ASC44" s="385"/>
      <c r="ASD44" s="385"/>
      <c r="ASE44" s="385"/>
      <c r="ASF44" s="385"/>
      <c r="ASG44" s="385"/>
      <c r="ASH44" s="385"/>
      <c r="ASI44" s="385"/>
      <c r="ASJ44" s="385"/>
      <c r="ASK44" s="385"/>
      <c r="ASL44" s="385"/>
      <c r="ASM44" s="385"/>
      <c r="ASN44" s="385"/>
      <c r="ASO44" s="385"/>
      <c r="ASP44" s="385"/>
      <c r="ASQ44" s="385"/>
      <c r="ASR44" s="385"/>
      <c r="ASS44" s="385"/>
      <c r="AST44" s="385"/>
      <c r="ASU44" s="385"/>
      <c r="ASV44" s="385"/>
      <c r="ASW44" s="385"/>
      <c r="ASX44" s="385"/>
      <c r="ASY44" s="385"/>
      <c r="ASZ44" s="385"/>
      <c r="ATA44" s="385"/>
      <c r="ATB44" s="385"/>
      <c r="ATC44" s="385"/>
      <c r="ATD44" s="385"/>
      <c r="ATE44" s="385"/>
      <c r="ATF44" s="385"/>
      <c r="ATG44" s="385"/>
      <c r="ATH44" s="385"/>
      <c r="ATI44" s="385"/>
      <c r="ATJ44" s="385"/>
      <c r="ATK44" s="385"/>
      <c r="ATL44" s="385"/>
      <c r="ATM44" s="385"/>
      <c r="ATN44" s="385"/>
      <c r="ATO44" s="385"/>
      <c r="ATP44" s="385"/>
      <c r="ATQ44" s="385"/>
      <c r="ATR44" s="385"/>
      <c r="ATS44" s="385"/>
      <c r="ATT44" s="385"/>
      <c r="ATU44" s="385"/>
      <c r="ATV44" s="385"/>
      <c r="ATW44" s="385"/>
      <c r="ATX44" s="385"/>
      <c r="ATY44" s="385"/>
      <c r="ATZ44" s="385"/>
      <c r="AUA44" s="385"/>
      <c r="AUB44" s="385"/>
      <c r="AUC44" s="385"/>
      <c r="AUD44" s="385"/>
      <c r="AUE44" s="385"/>
      <c r="AUF44" s="385"/>
      <c r="AUG44" s="385"/>
      <c r="AUH44" s="385"/>
      <c r="AUI44" s="385"/>
      <c r="AUJ44" s="385"/>
      <c r="AUK44" s="385"/>
      <c r="AUL44" s="385"/>
      <c r="AUM44" s="385"/>
      <c r="AUN44" s="385"/>
      <c r="AUO44" s="385"/>
      <c r="AUP44" s="385"/>
      <c r="AUQ44" s="385"/>
      <c r="AUR44" s="385"/>
      <c r="AUS44" s="385"/>
      <c r="AUT44" s="385"/>
      <c r="AUU44" s="385"/>
      <c r="AUV44" s="385"/>
      <c r="AUW44" s="385"/>
      <c r="AUX44" s="385"/>
      <c r="AUY44" s="385"/>
      <c r="AUZ44" s="385"/>
      <c r="AVA44" s="385"/>
      <c r="AVB44" s="385"/>
      <c r="AVC44" s="385"/>
      <c r="AVD44" s="385"/>
      <c r="AVE44" s="385"/>
      <c r="AVF44" s="385"/>
      <c r="AVG44" s="385"/>
      <c r="AVH44" s="385"/>
      <c r="AVI44" s="385"/>
      <c r="AVJ44" s="385"/>
      <c r="AVK44" s="385"/>
      <c r="AVL44" s="385"/>
      <c r="AVM44" s="385"/>
      <c r="AVN44" s="385"/>
      <c r="AVO44" s="385"/>
      <c r="AVP44" s="385"/>
      <c r="AVQ44" s="385"/>
      <c r="AVR44" s="385"/>
      <c r="AVS44" s="385"/>
      <c r="AVT44" s="385"/>
      <c r="AVU44" s="385"/>
      <c r="AVV44" s="385"/>
      <c r="AVW44" s="385"/>
      <c r="AVX44" s="385"/>
      <c r="AVY44" s="385"/>
      <c r="AVZ44" s="385"/>
      <c r="AWA44" s="385"/>
      <c r="AWB44" s="385"/>
      <c r="AWC44" s="385"/>
      <c r="AWD44" s="385"/>
      <c r="AWE44" s="385"/>
      <c r="AWF44" s="385"/>
      <c r="AWG44" s="385"/>
      <c r="AWH44" s="385"/>
      <c r="AWI44" s="385"/>
      <c r="AWJ44" s="385"/>
      <c r="AWK44" s="385"/>
      <c r="AWL44" s="385"/>
      <c r="AWM44" s="385"/>
      <c r="AWN44" s="385"/>
      <c r="AWO44" s="385"/>
      <c r="AWP44" s="385"/>
      <c r="AWQ44" s="385"/>
      <c r="AWR44" s="385"/>
      <c r="AWS44" s="385"/>
      <c r="AWT44" s="385"/>
      <c r="AWU44" s="385"/>
      <c r="AWV44" s="385"/>
      <c r="AWW44" s="385"/>
      <c r="AWX44" s="385"/>
      <c r="AWY44" s="385"/>
      <c r="AWZ44" s="385"/>
      <c r="AXA44" s="385"/>
      <c r="AXB44" s="385"/>
      <c r="AXC44" s="385"/>
      <c r="AXD44" s="385"/>
      <c r="AXE44" s="385"/>
      <c r="AXF44" s="385"/>
      <c r="AXG44" s="385"/>
      <c r="AXH44" s="385"/>
      <c r="AXI44" s="385"/>
      <c r="AXJ44" s="385"/>
      <c r="AXK44" s="385"/>
      <c r="AXL44" s="385"/>
      <c r="AXM44" s="385"/>
      <c r="AXN44" s="385"/>
      <c r="AXO44" s="385"/>
      <c r="AXP44" s="385"/>
      <c r="AXQ44" s="385"/>
      <c r="AXR44" s="385"/>
      <c r="AXS44" s="385"/>
      <c r="AXT44" s="385"/>
      <c r="AXU44" s="385"/>
      <c r="AXV44" s="385"/>
      <c r="AXW44" s="385"/>
      <c r="AXX44" s="385"/>
      <c r="AXY44" s="385"/>
      <c r="AXZ44" s="385"/>
      <c r="AYA44" s="385"/>
      <c r="AYB44" s="385"/>
      <c r="AYC44" s="385"/>
      <c r="AYD44" s="385"/>
      <c r="AYE44" s="385"/>
      <c r="AYF44" s="385"/>
      <c r="AYG44" s="385"/>
      <c r="AYH44" s="385"/>
      <c r="AYI44" s="385"/>
      <c r="AYJ44" s="385"/>
      <c r="AYK44" s="385"/>
      <c r="AYL44" s="385"/>
      <c r="AYM44" s="385"/>
      <c r="AYN44" s="385"/>
      <c r="AYO44" s="385"/>
      <c r="AYP44" s="385"/>
      <c r="AYQ44" s="385"/>
      <c r="AYR44" s="385"/>
      <c r="AYS44" s="385"/>
      <c r="AYT44" s="385"/>
      <c r="AYU44" s="385"/>
      <c r="AYV44" s="385"/>
      <c r="AYW44" s="385"/>
      <c r="AYX44" s="385"/>
      <c r="AYY44" s="385"/>
      <c r="AYZ44" s="385"/>
      <c r="AZA44" s="385"/>
      <c r="AZB44" s="385"/>
      <c r="AZC44" s="385"/>
      <c r="AZD44" s="385"/>
      <c r="AZE44" s="385"/>
      <c r="AZF44" s="385"/>
      <c r="AZG44" s="385"/>
      <c r="AZH44" s="385"/>
      <c r="AZI44" s="385"/>
      <c r="AZJ44" s="385"/>
      <c r="AZK44" s="385"/>
      <c r="AZL44" s="385"/>
      <c r="AZM44" s="385"/>
      <c r="AZN44" s="385"/>
      <c r="AZO44" s="385"/>
      <c r="AZP44" s="385"/>
      <c r="AZQ44" s="385"/>
      <c r="AZR44" s="385"/>
      <c r="AZS44" s="385"/>
      <c r="AZT44" s="385"/>
      <c r="AZU44" s="385"/>
      <c r="AZV44" s="385"/>
      <c r="AZW44" s="385"/>
      <c r="AZX44" s="385"/>
      <c r="AZY44" s="385"/>
      <c r="AZZ44" s="385"/>
      <c r="BAA44" s="385"/>
      <c r="BAB44" s="385"/>
      <c r="BAC44" s="385"/>
      <c r="BAD44" s="385"/>
      <c r="BAE44" s="385"/>
      <c r="BAF44" s="385"/>
      <c r="BAG44" s="385"/>
      <c r="BAH44" s="385"/>
      <c r="BAI44" s="385"/>
      <c r="BAJ44" s="385"/>
      <c r="BAK44" s="385"/>
      <c r="BAL44" s="385"/>
      <c r="BAM44" s="385"/>
      <c r="BAN44" s="385"/>
      <c r="BAO44" s="385"/>
      <c r="BAP44" s="385"/>
      <c r="BAQ44" s="385"/>
      <c r="BAR44" s="385"/>
      <c r="BAS44" s="385"/>
      <c r="BAT44" s="385"/>
      <c r="BAU44" s="385"/>
      <c r="BAV44" s="385"/>
      <c r="BAW44" s="385"/>
      <c r="BAX44" s="385"/>
      <c r="BAY44" s="385"/>
      <c r="BAZ44" s="385"/>
      <c r="BBA44" s="385"/>
      <c r="BBB44" s="385"/>
      <c r="BBC44" s="385"/>
      <c r="BBD44" s="385"/>
      <c r="BBE44" s="385"/>
      <c r="BBF44" s="385"/>
      <c r="BBG44" s="385"/>
      <c r="BBH44" s="385"/>
      <c r="BBI44" s="385"/>
      <c r="BBJ44" s="385"/>
      <c r="BBK44" s="385"/>
      <c r="BBL44" s="385"/>
      <c r="BBM44" s="385"/>
      <c r="BBN44" s="385"/>
      <c r="BBO44" s="385"/>
      <c r="BBP44" s="385"/>
      <c r="BBQ44" s="385"/>
      <c r="BBR44" s="385"/>
      <c r="BBS44" s="385"/>
      <c r="BBT44" s="385"/>
      <c r="BBU44" s="385"/>
      <c r="BBV44" s="385"/>
      <c r="BBW44" s="385"/>
      <c r="BBX44" s="385"/>
      <c r="BBY44" s="385"/>
      <c r="BBZ44" s="385"/>
      <c r="BCA44" s="385"/>
      <c r="BCB44" s="385"/>
      <c r="BCC44" s="385"/>
      <c r="BCD44" s="385"/>
      <c r="BCE44" s="385"/>
      <c r="BCF44" s="385"/>
      <c r="BCG44" s="385"/>
      <c r="BCH44" s="385"/>
      <c r="BCI44" s="385"/>
      <c r="BCJ44" s="385"/>
      <c r="BCK44" s="385"/>
      <c r="BCL44" s="385"/>
      <c r="BCM44" s="385"/>
      <c r="BCN44" s="385"/>
      <c r="BCO44" s="385"/>
      <c r="BCP44" s="385"/>
      <c r="BCQ44" s="385"/>
      <c r="BCR44" s="385"/>
      <c r="BCS44" s="385"/>
      <c r="BCT44" s="385"/>
      <c r="BCU44" s="385"/>
      <c r="BCV44" s="385"/>
      <c r="BCW44" s="385"/>
      <c r="BCX44" s="385"/>
      <c r="BCY44" s="385"/>
      <c r="BCZ44" s="385"/>
      <c r="BDA44" s="385"/>
      <c r="BDB44" s="385"/>
      <c r="BDC44" s="385"/>
      <c r="BDD44" s="385"/>
      <c r="BDE44" s="385"/>
      <c r="BDF44" s="385"/>
      <c r="BDG44" s="385"/>
      <c r="BDH44" s="385"/>
      <c r="BDI44" s="385"/>
      <c r="BDJ44" s="385"/>
      <c r="BDK44" s="385"/>
      <c r="BDL44" s="385"/>
      <c r="BDM44" s="385"/>
      <c r="BDN44" s="385"/>
      <c r="BDO44" s="385"/>
      <c r="BDP44" s="385"/>
      <c r="BDQ44" s="385"/>
      <c r="BDR44" s="385"/>
      <c r="BDS44" s="385"/>
      <c r="BDT44" s="385"/>
      <c r="BDU44" s="385"/>
      <c r="BDV44" s="385"/>
      <c r="BDW44" s="385"/>
      <c r="BDX44" s="385"/>
      <c r="BDY44" s="385"/>
      <c r="BDZ44" s="385"/>
      <c r="BEA44" s="385"/>
      <c r="BEB44" s="385"/>
      <c r="BEC44" s="385"/>
      <c r="BED44" s="385"/>
      <c r="BEE44" s="385"/>
      <c r="BEF44" s="385"/>
      <c r="BEG44" s="385"/>
      <c r="BEH44" s="385"/>
      <c r="BEI44" s="385"/>
      <c r="BEJ44" s="385"/>
      <c r="BEK44" s="385"/>
      <c r="BEL44" s="385"/>
      <c r="BEM44" s="385"/>
      <c r="BEN44" s="385"/>
      <c r="BEO44" s="385"/>
      <c r="BEP44" s="385"/>
      <c r="BEQ44" s="385"/>
      <c r="BER44" s="385"/>
      <c r="BES44" s="385"/>
      <c r="BET44" s="385"/>
      <c r="BEU44" s="385"/>
      <c r="BEV44" s="385"/>
      <c r="BEW44" s="385"/>
      <c r="BEX44" s="385"/>
      <c r="BEY44" s="385"/>
      <c r="BEZ44" s="385"/>
      <c r="BFA44" s="385"/>
      <c r="BFB44" s="385"/>
      <c r="BFC44" s="385"/>
      <c r="BFD44" s="385"/>
      <c r="BFE44" s="385"/>
      <c r="BFF44" s="385"/>
      <c r="BFG44" s="385"/>
      <c r="BFH44" s="385"/>
      <c r="BFI44" s="385"/>
      <c r="BFJ44" s="385"/>
      <c r="BFK44" s="385"/>
      <c r="BFL44" s="385"/>
      <c r="BFM44" s="385"/>
      <c r="BFN44" s="385"/>
      <c r="BFO44" s="385"/>
      <c r="BFP44" s="385"/>
      <c r="BFQ44" s="385"/>
      <c r="BFR44" s="385"/>
      <c r="BFS44" s="385"/>
      <c r="BFT44" s="385"/>
      <c r="BFU44" s="385"/>
      <c r="BFV44" s="385"/>
      <c r="BFW44" s="385"/>
      <c r="BFX44" s="385"/>
      <c r="BFY44" s="385"/>
      <c r="BFZ44" s="385"/>
      <c r="BGA44" s="385"/>
      <c r="BGB44" s="385"/>
      <c r="BGC44" s="385"/>
      <c r="BGD44" s="385"/>
      <c r="BGE44" s="385"/>
      <c r="BGF44" s="385"/>
      <c r="BGG44" s="385"/>
      <c r="BGH44" s="385"/>
      <c r="BGI44" s="385"/>
      <c r="BGJ44" s="385"/>
      <c r="BGK44" s="385"/>
      <c r="BGL44" s="385"/>
      <c r="BGM44" s="385"/>
      <c r="BGN44" s="385"/>
      <c r="BGO44" s="385"/>
      <c r="BGP44" s="385"/>
      <c r="BGQ44" s="385"/>
      <c r="BGR44" s="385"/>
      <c r="BGS44" s="385"/>
      <c r="BGT44" s="385"/>
      <c r="BGU44" s="385"/>
      <c r="BGV44" s="385"/>
      <c r="BGW44" s="385"/>
      <c r="BGX44" s="385"/>
      <c r="BGY44" s="385"/>
      <c r="BGZ44" s="385"/>
      <c r="BHA44" s="385"/>
      <c r="BHB44" s="385"/>
      <c r="BHC44" s="385"/>
      <c r="BHD44" s="385"/>
      <c r="BHE44" s="385"/>
      <c r="BHF44" s="385"/>
      <c r="BHG44" s="385"/>
      <c r="BHH44" s="385"/>
      <c r="BHI44" s="385"/>
      <c r="BHJ44" s="385"/>
      <c r="BHK44" s="385"/>
      <c r="BHL44" s="385"/>
      <c r="BHM44" s="385"/>
      <c r="BHN44" s="385"/>
      <c r="BHO44" s="385"/>
      <c r="BHP44" s="385"/>
      <c r="BHQ44" s="385"/>
      <c r="BHR44" s="385"/>
      <c r="BHS44" s="385"/>
      <c r="BHT44" s="385"/>
      <c r="BHU44" s="385"/>
      <c r="BHV44" s="385"/>
      <c r="BHW44" s="385"/>
      <c r="BHX44" s="385"/>
      <c r="BHY44" s="385"/>
      <c r="BHZ44" s="385"/>
      <c r="BIA44" s="385"/>
      <c r="BIB44" s="385"/>
      <c r="BIC44" s="385"/>
      <c r="BID44" s="385"/>
      <c r="BIE44" s="385"/>
      <c r="BIF44" s="385"/>
      <c r="BIG44" s="385"/>
      <c r="BIH44" s="385"/>
      <c r="BII44" s="385"/>
      <c r="BIJ44" s="385"/>
      <c r="BIK44" s="385"/>
      <c r="BIL44" s="385"/>
      <c r="BIM44" s="385"/>
      <c r="BIN44" s="385"/>
      <c r="BIO44" s="385"/>
      <c r="BIP44" s="385"/>
      <c r="BIQ44" s="385"/>
      <c r="BIR44" s="385"/>
      <c r="BIS44" s="385"/>
      <c r="BIT44" s="385"/>
      <c r="BIU44" s="385"/>
      <c r="BIV44" s="385"/>
      <c r="BIW44" s="385"/>
      <c r="BIX44" s="385"/>
      <c r="BIY44" s="385"/>
      <c r="BIZ44" s="385"/>
      <c r="BJA44" s="385"/>
      <c r="BJB44" s="385"/>
      <c r="BJC44" s="385"/>
      <c r="BJD44" s="385"/>
      <c r="BJE44" s="385"/>
      <c r="BJF44" s="385"/>
      <c r="BJG44" s="385"/>
      <c r="BJH44" s="385"/>
      <c r="BJI44" s="385"/>
      <c r="BJJ44" s="385"/>
      <c r="BJK44" s="385"/>
      <c r="BJL44" s="385"/>
      <c r="BJM44" s="385"/>
      <c r="BJN44" s="385"/>
      <c r="BJO44" s="385"/>
      <c r="BJP44" s="385"/>
      <c r="BJQ44" s="385"/>
      <c r="BJR44" s="385"/>
      <c r="BJS44" s="385"/>
      <c r="BJT44" s="385"/>
      <c r="BJU44" s="385"/>
      <c r="BJV44" s="385"/>
      <c r="BJW44" s="385"/>
      <c r="BJX44" s="385"/>
      <c r="BJY44" s="385"/>
      <c r="BJZ44" s="385"/>
      <c r="BKA44" s="385"/>
      <c r="BKB44" s="385"/>
      <c r="BKC44" s="385"/>
      <c r="BKD44" s="385"/>
      <c r="BKE44" s="385"/>
      <c r="BKF44" s="385"/>
      <c r="BKG44" s="385"/>
      <c r="BKH44" s="385"/>
      <c r="BKI44" s="385"/>
      <c r="BKJ44" s="385"/>
      <c r="BKK44" s="385"/>
      <c r="BKL44" s="385"/>
      <c r="BKM44" s="385"/>
      <c r="BKN44" s="385"/>
      <c r="BKO44" s="385"/>
      <c r="BKP44" s="385"/>
      <c r="BKQ44" s="385"/>
      <c r="BKR44" s="385"/>
      <c r="BKS44" s="385"/>
      <c r="BKT44" s="385"/>
      <c r="BKU44" s="385"/>
      <c r="BKV44" s="385"/>
      <c r="BKW44" s="385"/>
      <c r="BKX44" s="385"/>
      <c r="BKY44" s="385"/>
      <c r="BKZ44" s="385"/>
      <c r="BLA44" s="385"/>
      <c r="BLB44" s="385"/>
      <c r="BLC44" s="385"/>
      <c r="BLD44" s="385"/>
      <c r="BLE44" s="385"/>
      <c r="BLF44" s="385"/>
      <c r="BLG44" s="385"/>
      <c r="BLH44" s="385"/>
      <c r="BLI44" s="385"/>
      <c r="BLJ44" s="385"/>
      <c r="BLK44" s="385"/>
      <c r="BLL44" s="385"/>
      <c r="BLM44" s="385"/>
      <c r="BLN44" s="385"/>
      <c r="BLO44" s="385"/>
      <c r="BLP44" s="385"/>
      <c r="BLQ44" s="385"/>
      <c r="BLR44" s="385"/>
      <c r="BLS44" s="385"/>
      <c r="BLT44" s="385"/>
      <c r="BLU44" s="385"/>
      <c r="BLV44" s="385"/>
      <c r="BLW44" s="385"/>
      <c r="BLX44" s="385"/>
      <c r="BLY44" s="385"/>
      <c r="BLZ44" s="385"/>
      <c r="BMA44" s="385"/>
      <c r="BMB44" s="385"/>
      <c r="BMC44" s="385"/>
      <c r="BMD44" s="385"/>
      <c r="BME44" s="385"/>
      <c r="BMF44" s="385"/>
      <c r="BMG44" s="385"/>
      <c r="BMH44" s="385"/>
      <c r="BMI44" s="385"/>
      <c r="BMJ44" s="385"/>
      <c r="BMK44" s="385"/>
      <c r="BML44" s="385"/>
      <c r="BMM44" s="385"/>
      <c r="BMN44" s="385"/>
      <c r="BMO44" s="385"/>
      <c r="BMP44" s="385"/>
      <c r="BMQ44" s="385"/>
      <c r="BMR44" s="385"/>
      <c r="BMS44" s="385"/>
      <c r="BMT44" s="385"/>
      <c r="BMU44" s="385"/>
      <c r="BMV44" s="385"/>
      <c r="BMW44" s="385"/>
      <c r="BMX44" s="385"/>
      <c r="BMY44" s="385"/>
      <c r="BMZ44" s="385"/>
      <c r="BNA44" s="385"/>
      <c r="BNB44" s="385"/>
      <c r="BNC44" s="385"/>
      <c r="BND44" s="385"/>
      <c r="BNE44" s="385"/>
      <c r="BNF44" s="385"/>
      <c r="BNG44" s="385"/>
      <c r="BNH44" s="385"/>
      <c r="BNI44" s="385"/>
      <c r="BNJ44" s="385"/>
      <c r="BNK44" s="385"/>
      <c r="BNL44" s="385"/>
      <c r="BNM44" s="385"/>
      <c r="BNN44" s="385"/>
      <c r="BNO44" s="385"/>
      <c r="BNP44" s="385"/>
      <c r="BNQ44" s="385"/>
      <c r="BNR44" s="385"/>
      <c r="BNS44" s="385"/>
      <c r="BNT44" s="385"/>
      <c r="BNU44" s="385"/>
      <c r="BNV44" s="385"/>
      <c r="BNW44" s="385"/>
      <c r="BNX44" s="385"/>
      <c r="BNY44" s="385"/>
      <c r="BNZ44" s="385"/>
      <c r="BOA44" s="385"/>
      <c r="BOB44" s="385"/>
      <c r="BOC44" s="385"/>
      <c r="BOD44" s="385"/>
      <c r="BOE44" s="385"/>
      <c r="BOF44" s="385"/>
      <c r="BOG44" s="385"/>
      <c r="BOH44" s="385"/>
      <c r="BOI44" s="385"/>
      <c r="BOJ44" s="385"/>
      <c r="BOK44" s="385"/>
      <c r="BOL44" s="385"/>
      <c r="BOM44" s="385"/>
      <c r="BON44" s="385"/>
      <c r="BOO44" s="385"/>
      <c r="BOP44" s="385"/>
      <c r="BOQ44" s="385"/>
      <c r="BOR44" s="385"/>
      <c r="BOS44" s="385"/>
      <c r="BOT44" s="385"/>
      <c r="BOU44" s="385"/>
      <c r="BOV44" s="385"/>
      <c r="BOW44" s="385"/>
      <c r="BOX44" s="385"/>
      <c r="BOY44" s="385"/>
      <c r="BOZ44" s="385"/>
      <c r="BPA44" s="385"/>
      <c r="BPB44" s="385"/>
      <c r="BPC44" s="385"/>
      <c r="BPD44" s="385"/>
      <c r="BPE44" s="385"/>
      <c r="BPF44" s="385"/>
      <c r="BPG44" s="385"/>
      <c r="BPH44" s="385"/>
      <c r="BPI44" s="385"/>
      <c r="BPJ44" s="385"/>
      <c r="BPK44" s="385"/>
      <c r="BPL44" s="385"/>
      <c r="BPM44" s="385"/>
      <c r="BPN44" s="385"/>
      <c r="BPO44" s="385"/>
      <c r="BPP44" s="385"/>
      <c r="BPQ44" s="385"/>
      <c r="BPR44" s="385"/>
      <c r="BPS44" s="385"/>
      <c r="BPT44" s="385"/>
      <c r="BPU44" s="385"/>
      <c r="BPV44" s="385"/>
      <c r="BPW44" s="385"/>
      <c r="BPX44" s="385"/>
      <c r="BPY44" s="385"/>
      <c r="BPZ44" s="385"/>
      <c r="BQA44" s="385"/>
      <c r="BQB44" s="385"/>
      <c r="BQC44" s="385"/>
      <c r="BQD44" s="385"/>
      <c r="BQE44" s="385"/>
      <c r="BQF44" s="385"/>
      <c r="BQG44" s="385"/>
      <c r="BQH44" s="385"/>
      <c r="BQI44" s="385"/>
      <c r="BQJ44" s="385"/>
      <c r="BQK44" s="385"/>
      <c r="BQL44" s="385"/>
      <c r="BQM44" s="385"/>
      <c r="BQN44" s="385"/>
      <c r="BQO44" s="385"/>
      <c r="BQP44" s="385"/>
      <c r="BQQ44" s="385"/>
      <c r="BQR44" s="385"/>
      <c r="BQS44" s="385"/>
      <c r="BQT44" s="385"/>
      <c r="BQU44" s="385"/>
      <c r="BQV44" s="385"/>
      <c r="BQW44" s="385"/>
      <c r="BQX44" s="385"/>
      <c r="BQY44" s="385"/>
      <c r="BQZ44" s="385"/>
      <c r="BRA44" s="385"/>
      <c r="BRB44" s="385"/>
      <c r="BRC44" s="385"/>
      <c r="BRD44" s="385"/>
      <c r="BRE44" s="385"/>
      <c r="BRF44" s="385"/>
      <c r="BRG44" s="385"/>
      <c r="BRH44" s="385"/>
      <c r="BRI44" s="385"/>
      <c r="BRJ44" s="385"/>
      <c r="BRK44" s="385"/>
      <c r="BRL44" s="385"/>
      <c r="BRM44" s="385"/>
      <c r="BRN44" s="385"/>
      <c r="BRO44" s="385"/>
      <c r="BRP44" s="385"/>
      <c r="BRQ44" s="385"/>
      <c r="BRR44" s="385"/>
      <c r="BRS44" s="385"/>
      <c r="BRT44" s="385"/>
      <c r="BRU44" s="385"/>
      <c r="BRV44" s="385"/>
      <c r="BRW44" s="385"/>
      <c r="BRX44" s="385"/>
      <c r="BRY44" s="385"/>
      <c r="BRZ44" s="385"/>
      <c r="BSA44" s="385"/>
      <c r="BSB44" s="385"/>
      <c r="BSC44" s="385"/>
      <c r="BSD44" s="385"/>
      <c r="BSE44" s="385"/>
      <c r="BSF44" s="385"/>
      <c r="BSG44" s="385"/>
      <c r="BSH44" s="385"/>
      <c r="BSI44" s="385"/>
      <c r="BSJ44" s="385"/>
      <c r="BSK44" s="385"/>
      <c r="BSL44" s="385"/>
      <c r="BSM44" s="385"/>
      <c r="BSN44" s="385"/>
      <c r="BSO44" s="385"/>
      <c r="BSP44" s="385"/>
      <c r="BSQ44" s="385"/>
      <c r="BSR44" s="385"/>
      <c r="BSS44" s="385"/>
      <c r="BST44" s="385"/>
      <c r="BSU44" s="385"/>
      <c r="BSV44" s="385"/>
      <c r="BSW44" s="385"/>
      <c r="BSX44" s="385"/>
      <c r="BSY44" s="385"/>
      <c r="BSZ44" s="385"/>
      <c r="BTA44" s="385"/>
      <c r="BTB44" s="385"/>
      <c r="BTC44" s="385"/>
      <c r="BTD44" s="385"/>
      <c r="BTE44" s="385"/>
      <c r="BTF44" s="385"/>
      <c r="BTG44" s="385"/>
      <c r="BTH44" s="385"/>
      <c r="BTI44" s="385"/>
      <c r="BTJ44" s="385"/>
      <c r="BTK44" s="385"/>
      <c r="BTL44" s="385"/>
      <c r="BTM44" s="385"/>
      <c r="BTN44" s="385"/>
      <c r="BTO44" s="385"/>
      <c r="BTP44" s="385"/>
      <c r="BTQ44" s="385"/>
      <c r="BTR44" s="385"/>
      <c r="BTS44" s="385"/>
      <c r="BTT44" s="385"/>
      <c r="BTU44" s="385"/>
      <c r="BTV44" s="385"/>
      <c r="BTW44" s="385"/>
      <c r="BTX44" s="385"/>
      <c r="BTY44" s="385"/>
      <c r="BTZ44" s="385"/>
      <c r="BUA44" s="385"/>
      <c r="BUB44" s="385"/>
      <c r="BUC44" s="385"/>
      <c r="BUD44" s="385"/>
      <c r="BUE44" s="385"/>
      <c r="BUF44" s="385"/>
      <c r="BUG44" s="385"/>
      <c r="BUH44" s="385"/>
      <c r="BUI44" s="385"/>
      <c r="BUJ44" s="385"/>
      <c r="BUK44" s="385"/>
      <c r="BUL44" s="385"/>
      <c r="BUM44" s="385"/>
      <c r="BUN44" s="385"/>
      <c r="BUO44" s="385"/>
      <c r="BUP44" s="385"/>
      <c r="BUQ44" s="385"/>
      <c r="BUR44" s="385"/>
      <c r="BUS44" s="385"/>
      <c r="BUT44" s="385"/>
      <c r="BUU44" s="385"/>
      <c r="BUV44" s="385"/>
      <c r="BUW44" s="385"/>
      <c r="BUX44" s="385"/>
      <c r="BUY44" s="385"/>
      <c r="BUZ44" s="385"/>
      <c r="BVA44" s="385"/>
      <c r="BVB44" s="385"/>
      <c r="BVC44" s="385"/>
      <c r="BVD44" s="385"/>
      <c r="BVE44" s="385"/>
      <c r="BVF44" s="385"/>
      <c r="BVG44" s="385"/>
      <c r="BVH44" s="385"/>
      <c r="BVI44" s="385"/>
      <c r="BVJ44" s="385"/>
      <c r="BVK44" s="385"/>
      <c r="BVL44" s="385"/>
      <c r="BVM44" s="385"/>
      <c r="BVN44" s="385"/>
      <c r="BVO44" s="385"/>
      <c r="BVP44" s="385"/>
      <c r="BVQ44" s="385"/>
      <c r="BVR44" s="385"/>
      <c r="BVS44" s="385"/>
      <c r="BVT44" s="385"/>
      <c r="BVU44" s="385"/>
      <c r="BVV44" s="385"/>
      <c r="BVW44" s="385"/>
      <c r="BVX44" s="385"/>
      <c r="BVY44" s="385"/>
      <c r="BVZ44" s="385"/>
      <c r="BWA44" s="385"/>
      <c r="BWB44" s="385"/>
      <c r="BWC44" s="385"/>
      <c r="BWD44" s="385"/>
      <c r="BWE44" s="385"/>
      <c r="BWF44" s="385"/>
      <c r="BWG44" s="385"/>
      <c r="BWH44" s="385"/>
      <c r="BWI44" s="385"/>
      <c r="BWJ44" s="385"/>
      <c r="BWK44" s="385"/>
      <c r="BWL44" s="385"/>
      <c r="BWM44" s="385"/>
      <c r="BWN44" s="385"/>
      <c r="BWO44" s="385"/>
      <c r="BWP44" s="385"/>
      <c r="BWQ44" s="385"/>
      <c r="BWR44" s="385"/>
      <c r="BWS44" s="385"/>
      <c r="BWT44" s="385"/>
      <c r="BWU44" s="385"/>
      <c r="BWV44" s="385"/>
      <c r="BWW44" s="385"/>
      <c r="BWX44" s="385"/>
      <c r="BWY44" s="385"/>
      <c r="BWZ44" s="385"/>
      <c r="BXA44" s="385"/>
      <c r="BXB44" s="385"/>
      <c r="BXC44" s="385"/>
      <c r="BXD44" s="385"/>
      <c r="BXE44" s="385"/>
      <c r="BXF44" s="385"/>
      <c r="BXG44" s="385"/>
      <c r="BXH44" s="385"/>
      <c r="BXI44" s="385"/>
      <c r="BXJ44" s="385"/>
      <c r="BXK44" s="385"/>
      <c r="BXL44" s="385"/>
      <c r="BXM44" s="385"/>
      <c r="BXN44" s="385"/>
      <c r="BXO44" s="385"/>
      <c r="BXP44" s="385"/>
      <c r="BXQ44" s="385"/>
      <c r="BXR44" s="385"/>
      <c r="BXS44" s="385"/>
      <c r="BXT44" s="385"/>
      <c r="BXU44" s="385"/>
      <c r="BXV44" s="385"/>
      <c r="BXW44" s="385"/>
      <c r="BXX44" s="385"/>
      <c r="BXY44" s="385"/>
      <c r="BXZ44" s="385"/>
      <c r="BYA44" s="385"/>
      <c r="BYB44" s="385"/>
      <c r="BYC44" s="385"/>
      <c r="BYD44" s="385"/>
      <c r="BYE44" s="385"/>
      <c r="BYF44" s="385"/>
      <c r="BYG44" s="385"/>
      <c r="BYH44" s="385"/>
      <c r="BYI44" s="385"/>
      <c r="BYJ44" s="385"/>
      <c r="BYK44" s="385"/>
      <c r="BYL44" s="385"/>
      <c r="BYM44" s="385"/>
      <c r="BYN44" s="385"/>
      <c r="BYO44" s="385"/>
      <c r="BYP44" s="385"/>
      <c r="BYQ44" s="385"/>
      <c r="BYR44" s="385"/>
      <c r="BYS44" s="385"/>
      <c r="BYT44" s="385"/>
      <c r="BYU44" s="385"/>
      <c r="BYV44" s="385"/>
      <c r="BYW44" s="385"/>
      <c r="BYX44" s="385"/>
      <c r="BYY44" s="385"/>
      <c r="BYZ44" s="385"/>
      <c r="BZA44" s="385"/>
      <c r="BZB44" s="385"/>
      <c r="BZC44" s="385"/>
      <c r="BZD44" s="385"/>
      <c r="BZE44" s="385"/>
      <c r="BZF44" s="385"/>
      <c r="BZG44" s="385"/>
      <c r="BZH44" s="385"/>
      <c r="BZI44" s="385"/>
      <c r="BZJ44" s="385"/>
      <c r="BZK44" s="385"/>
      <c r="BZL44" s="385"/>
      <c r="BZM44" s="385"/>
      <c r="BZN44" s="385"/>
      <c r="BZO44" s="385"/>
      <c r="BZP44" s="385"/>
      <c r="BZQ44" s="385"/>
      <c r="BZR44" s="385"/>
      <c r="BZS44" s="385"/>
      <c r="BZT44" s="385"/>
      <c r="BZU44" s="385"/>
      <c r="BZV44" s="385"/>
      <c r="BZW44" s="385"/>
      <c r="BZX44" s="385"/>
      <c r="BZY44" s="385"/>
      <c r="BZZ44" s="385"/>
      <c r="CAA44" s="385"/>
      <c r="CAB44" s="385"/>
      <c r="CAC44" s="385"/>
      <c r="CAD44" s="385"/>
      <c r="CAE44" s="385"/>
      <c r="CAF44" s="385"/>
      <c r="CAG44" s="385"/>
      <c r="CAH44" s="385"/>
      <c r="CAI44" s="385"/>
      <c r="CAJ44" s="385"/>
      <c r="CAK44" s="385"/>
      <c r="CAL44" s="385"/>
      <c r="CAM44" s="385"/>
      <c r="CAN44" s="385"/>
      <c r="CAO44" s="385"/>
      <c r="CAP44" s="385"/>
      <c r="CAQ44" s="385"/>
      <c r="CAR44" s="385"/>
      <c r="CAS44" s="385"/>
      <c r="CAT44" s="385"/>
      <c r="CAU44" s="385"/>
      <c r="CAV44" s="385"/>
      <c r="CAW44" s="385"/>
      <c r="CAX44" s="385"/>
      <c r="CAY44" s="385"/>
      <c r="CAZ44" s="385"/>
      <c r="CBA44" s="385"/>
      <c r="CBB44" s="385"/>
      <c r="CBC44" s="385"/>
      <c r="CBD44" s="385"/>
      <c r="CBE44" s="385"/>
      <c r="CBF44" s="385"/>
      <c r="CBG44" s="385"/>
      <c r="CBH44" s="385"/>
      <c r="CBI44" s="385"/>
      <c r="CBJ44" s="385"/>
      <c r="CBK44" s="385"/>
      <c r="CBL44" s="385"/>
      <c r="CBM44" s="385"/>
      <c r="CBN44" s="385"/>
      <c r="CBO44" s="385"/>
      <c r="CBP44" s="385"/>
      <c r="CBQ44" s="385"/>
      <c r="CBR44" s="385"/>
      <c r="CBS44" s="385"/>
      <c r="CBT44" s="385"/>
      <c r="CBU44" s="385"/>
      <c r="CBV44" s="385"/>
      <c r="CBW44" s="385"/>
      <c r="CBX44" s="385"/>
      <c r="CBY44" s="385"/>
      <c r="CBZ44" s="385"/>
      <c r="CCA44" s="385"/>
      <c r="CCB44" s="385"/>
      <c r="CCC44" s="385"/>
      <c r="CCD44" s="385"/>
      <c r="CCE44" s="385"/>
      <c r="CCF44" s="385"/>
      <c r="CCG44" s="385"/>
      <c r="CCH44" s="385"/>
      <c r="CCI44" s="385"/>
      <c r="CCJ44" s="385"/>
      <c r="CCK44" s="385"/>
      <c r="CCL44" s="385"/>
      <c r="CCM44" s="385"/>
      <c r="CCN44" s="385"/>
      <c r="CCO44" s="385"/>
      <c r="CCP44" s="385"/>
      <c r="CCQ44" s="385"/>
      <c r="CCR44" s="385"/>
      <c r="CCS44" s="385"/>
      <c r="CCT44" s="385"/>
      <c r="CCU44" s="385"/>
      <c r="CCV44" s="385"/>
      <c r="CCW44" s="385"/>
      <c r="CCX44" s="385"/>
      <c r="CCY44" s="385"/>
      <c r="CCZ44" s="385"/>
      <c r="CDA44" s="385"/>
      <c r="CDB44" s="385"/>
      <c r="CDC44" s="385"/>
      <c r="CDD44" s="385"/>
      <c r="CDE44" s="385"/>
      <c r="CDF44" s="385"/>
      <c r="CDG44" s="385"/>
      <c r="CDH44" s="385"/>
      <c r="CDI44" s="385"/>
      <c r="CDJ44" s="385"/>
      <c r="CDK44" s="385"/>
      <c r="CDL44" s="385"/>
      <c r="CDM44" s="385"/>
      <c r="CDN44" s="385"/>
      <c r="CDO44" s="385"/>
      <c r="CDP44" s="385"/>
      <c r="CDQ44" s="385"/>
      <c r="CDR44" s="385"/>
      <c r="CDS44" s="385"/>
      <c r="CDT44" s="385"/>
      <c r="CDU44" s="385"/>
      <c r="CDV44" s="385"/>
      <c r="CDW44" s="385"/>
      <c r="CDX44" s="385"/>
      <c r="CDY44" s="385"/>
      <c r="CDZ44" s="385"/>
      <c r="CEA44" s="385"/>
      <c r="CEB44" s="385"/>
      <c r="CEC44" s="385"/>
      <c r="CED44" s="385"/>
      <c r="CEE44" s="385"/>
      <c r="CEF44" s="385"/>
      <c r="CEG44" s="385"/>
      <c r="CEH44" s="385"/>
      <c r="CEI44" s="385"/>
      <c r="CEJ44" s="385"/>
      <c r="CEK44" s="385"/>
      <c r="CEL44" s="385"/>
      <c r="CEM44" s="385"/>
      <c r="CEN44" s="385"/>
      <c r="CEO44" s="385"/>
      <c r="CEP44" s="385"/>
      <c r="CEQ44" s="385"/>
      <c r="CER44" s="385"/>
      <c r="CES44" s="385"/>
      <c r="CET44" s="385"/>
      <c r="CEU44" s="385"/>
      <c r="CEV44" s="385"/>
      <c r="CEW44" s="385"/>
      <c r="CEX44" s="385"/>
      <c r="CEY44" s="385"/>
      <c r="CEZ44" s="385"/>
      <c r="CFA44" s="385"/>
      <c r="CFB44" s="385"/>
      <c r="CFC44" s="385"/>
      <c r="CFD44" s="385"/>
      <c r="CFE44" s="385"/>
      <c r="CFF44" s="385"/>
      <c r="CFG44" s="385"/>
      <c r="CFH44" s="385"/>
      <c r="CFI44" s="385"/>
      <c r="CFJ44" s="385"/>
      <c r="CFK44" s="385"/>
      <c r="CFL44" s="385"/>
      <c r="CFM44" s="385"/>
      <c r="CFN44" s="385"/>
      <c r="CFO44" s="385"/>
      <c r="CFP44" s="385"/>
      <c r="CFQ44" s="385"/>
      <c r="CFR44" s="385"/>
      <c r="CFS44" s="385"/>
      <c r="CFT44" s="385"/>
      <c r="CFU44" s="385"/>
      <c r="CFV44" s="385"/>
      <c r="CFW44" s="385"/>
      <c r="CFX44" s="385"/>
      <c r="CFY44" s="385"/>
      <c r="CFZ44" s="385"/>
      <c r="CGA44" s="385"/>
      <c r="CGB44" s="385"/>
      <c r="CGC44" s="385"/>
      <c r="CGD44" s="385"/>
      <c r="CGE44" s="385"/>
      <c r="CGF44" s="385"/>
      <c r="CGG44" s="385"/>
      <c r="CGH44" s="385"/>
      <c r="CGI44" s="385"/>
      <c r="CGJ44" s="385"/>
      <c r="CGK44" s="385"/>
      <c r="CGL44" s="385"/>
      <c r="CGM44" s="385"/>
      <c r="CGN44" s="385"/>
      <c r="CGO44" s="385"/>
      <c r="CGP44" s="385"/>
      <c r="CGQ44" s="385"/>
      <c r="CGR44" s="385"/>
      <c r="CGS44" s="385"/>
      <c r="CGT44" s="385"/>
      <c r="CGU44" s="385"/>
      <c r="CGV44" s="385"/>
      <c r="CGW44" s="385"/>
      <c r="CGX44" s="385"/>
      <c r="CGY44" s="385"/>
      <c r="CGZ44" s="385"/>
      <c r="CHA44" s="385"/>
      <c r="CHB44" s="385"/>
      <c r="CHC44" s="385"/>
      <c r="CHD44" s="385"/>
      <c r="CHE44" s="385"/>
      <c r="CHF44" s="385"/>
      <c r="CHG44" s="385"/>
      <c r="CHH44" s="385"/>
      <c r="CHI44" s="385"/>
      <c r="CHJ44" s="385"/>
      <c r="CHK44" s="385"/>
      <c r="CHL44" s="385"/>
      <c r="CHM44" s="385"/>
      <c r="CHN44" s="385"/>
      <c r="CHO44" s="385"/>
      <c r="CHP44" s="385"/>
      <c r="CHQ44" s="385"/>
      <c r="CHR44" s="385"/>
      <c r="CHS44" s="385"/>
      <c r="CHT44" s="385"/>
      <c r="CHU44" s="385"/>
      <c r="CHV44" s="385"/>
      <c r="CHW44" s="385"/>
      <c r="CHX44" s="385"/>
      <c r="CHY44" s="385"/>
      <c r="CHZ44" s="385"/>
      <c r="CIA44" s="385"/>
      <c r="CIB44" s="385"/>
      <c r="CIC44" s="385"/>
      <c r="CID44" s="385"/>
      <c r="CIE44" s="385"/>
      <c r="CIF44" s="385"/>
      <c r="CIG44" s="385"/>
      <c r="CIH44" s="385"/>
      <c r="CII44" s="385"/>
      <c r="CIJ44" s="385"/>
      <c r="CIK44" s="385"/>
      <c r="CIL44" s="385"/>
      <c r="CIM44" s="385"/>
      <c r="CIN44" s="385"/>
      <c r="CIO44" s="385"/>
      <c r="CIP44" s="385"/>
      <c r="CIQ44" s="385"/>
      <c r="CIR44" s="385"/>
      <c r="CIS44" s="385"/>
      <c r="CIT44" s="385"/>
      <c r="CIU44" s="385"/>
      <c r="CIV44" s="385"/>
      <c r="CIW44" s="385"/>
      <c r="CIX44" s="385"/>
      <c r="CIY44" s="385"/>
      <c r="CIZ44" s="385"/>
      <c r="CJA44" s="385"/>
      <c r="CJB44" s="385"/>
      <c r="CJC44" s="385"/>
      <c r="CJD44" s="385"/>
      <c r="CJE44" s="385"/>
      <c r="CJF44" s="385"/>
      <c r="CJG44" s="385"/>
      <c r="CJH44" s="385"/>
      <c r="CJI44" s="385"/>
      <c r="CJJ44" s="385"/>
      <c r="CJK44" s="385"/>
      <c r="CJL44" s="385"/>
      <c r="CJM44" s="385"/>
      <c r="CJN44" s="385"/>
      <c r="CJO44" s="385"/>
      <c r="CJP44" s="385"/>
      <c r="CJQ44" s="385"/>
      <c r="CJR44" s="385"/>
      <c r="CJS44" s="385"/>
      <c r="CJT44" s="385"/>
      <c r="CJU44" s="385"/>
      <c r="CJV44" s="385"/>
      <c r="CJW44" s="385"/>
      <c r="CJX44" s="385"/>
      <c r="CJY44" s="385"/>
      <c r="CJZ44" s="385"/>
      <c r="CKA44" s="385"/>
      <c r="CKB44" s="385"/>
      <c r="CKC44" s="385"/>
      <c r="CKD44" s="385"/>
      <c r="CKE44" s="385"/>
      <c r="CKF44" s="385"/>
      <c r="CKG44" s="385"/>
      <c r="CKH44" s="385"/>
      <c r="CKI44" s="385"/>
      <c r="CKJ44" s="385"/>
      <c r="CKK44" s="385"/>
      <c r="CKL44" s="385"/>
      <c r="CKM44" s="385"/>
      <c r="CKN44" s="385"/>
      <c r="CKO44" s="385"/>
      <c r="CKP44" s="385"/>
      <c r="CKQ44" s="385"/>
      <c r="CKR44" s="385"/>
      <c r="CKS44" s="385"/>
      <c r="CKT44" s="385"/>
      <c r="CKU44" s="385"/>
      <c r="CKV44" s="385"/>
      <c r="CKW44" s="385"/>
      <c r="CKX44" s="385"/>
      <c r="CKY44" s="385"/>
      <c r="CKZ44" s="385"/>
      <c r="CLA44" s="385"/>
      <c r="CLB44" s="385"/>
      <c r="CLC44" s="385"/>
      <c r="CLD44" s="385"/>
      <c r="CLE44" s="385"/>
      <c r="CLF44" s="385"/>
      <c r="CLG44" s="385"/>
      <c r="CLH44" s="385"/>
      <c r="CLI44" s="385"/>
      <c r="CLJ44" s="385"/>
      <c r="CLK44" s="385"/>
      <c r="CLL44" s="385"/>
      <c r="CLM44" s="385"/>
      <c r="CLN44" s="385"/>
      <c r="CLO44" s="385"/>
      <c r="CLP44" s="385"/>
      <c r="CLQ44" s="385"/>
      <c r="CLR44" s="385"/>
      <c r="CLS44" s="385"/>
      <c r="CLT44" s="385"/>
      <c r="CLU44" s="385"/>
      <c r="CLV44" s="385"/>
      <c r="CLW44" s="385"/>
      <c r="CLX44" s="385"/>
      <c r="CLY44" s="385"/>
      <c r="CLZ44" s="385"/>
      <c r="CMA44" s="385"/>
      <c r="CMB44" s="385"/>
      <c r="CMC44" s="385"/>
      <c r="CMD44" s="385"/>
      <c r="CME44" s="385"/>
      <c r="CMF44" s="385"/>
      <c r="CMG44" s="385"/>
      <c r="CMH44" s="385"/>
      <c r="CMI44" s="385"/>
      <c r="CMJ44" s="385"/>
      <c r="CMK44" s="385"/>
      <c r="CML44" s="385"/>
      <c r="CMM44" s="385"/>
      <c r="CMN44" s="385"/>
      <c r="CMO44" s="385"/>
      <c r="CMP44" s="385"/>
      <c r="CMQ44" s="385"/>
      <c r="CMR44" s="385"/>
      <c r="CMS44" s="385"/>
      <c r="CMT44" s="385"/>
      <c r="CMU44" s="385"/>
      <c r="CMV44" s="385"/>
      <c r="CMW44" s="385"/>
      <c r="CMX44" s="385"/>
      <c r="CMY44" s="385"/>
      <c r="CMZ44" s="385"/>
      <c r="CNA44" s="385"/>
      <c r="CNB44" s="385"/>
      <c r="CNC44" s="385"/>
      <c r="CND44" s="385"/>
      <c r="CNE44" s="385"/>
      <c r="CNF44" s="385"/>
      <c r="CNG44" s="385"/>
      <c r="CNH44" s="385"/>
      <c r="CNI44" s="385"/>
      <c r="CNJ44" s="385"/>
      <c r="CNK44" s="385"/>
      <c r="CNL44" s="385"/>
      <c r="CNM44" s="385"/>
      <c r="CNN44" s="385"/>
      <c r="CNO44" s="385"/>
      <c r="CNP44" s="385"/>
      <c r="CNQ44" s="385"/>
      <c r="CNR44" s="385"/>
      <c r="CNS44" s="385"/>
      <c r="CNT44" s="385"/>
      <c r="CNU44" s="385"/>
      <c r="CNV44" s="385"/>
      <c r="CNW44" s="385"/>
      <c r="CNX44" s="385"/>
      <c r="CNY44" s="385"/>
      <c r="CNZ44" s="385"/>
      <c r="COA44" s="385"/>
      <c r="COB44" s="385"/>
      <c r="COC44" s="385"/>
      <c r="COD44" s="385"/>
      <c r="COE44" s="385"/>
      <c r="COF44" s="385"/>
      <c r="COG44" s="385"/>
      <c r="COH44" s="385"/>
      <c r="COI44" s="385"/>
      <c r="COJ44" s="385"/>
      <c r="COK44" s="385"/>
      <c r="COL44" s="385"/>
      <c r="COM44" s="385"/>
      <c r="CON44" s="385"/>
      <c r="COO44" s="385"/>
      <c r="COP44" s="385"/>
      <c r="COQ44" s="385"/>
      <c r="COR44" s="385"/>
      <c r="COS44" s="385"/>
      <c r="COT44" s="385"/>
      <c r="COU44" s="385"/>
      <c r="COV44" s="385"/>
      <c r="COW44" s="385"/>
      <c r="COX44" s="385"/>
      <c r="COY44" s="385"/>
      <c r="COZ44" s="385"/>
      <c r="CPA44" s="385"/>
      <c r="CPB44" s="385"/>
      <c r="CPC44" s="385"/>
      <c r="CPD44" s="385"/>
      <c r="CPE44" s="385"/>
      <c r="CPF44" s="385"/>
      <c r="CPG44" s="385"/>
      <c r="CPH44" s="385"/>
      <c r="CPI44" s="385"/>
      <c r="CPJ44" s="385"/>
      <c r="CPK44" s="385"/>
      <c r="CPL44" s="385"/>
      <c r="CPM44" s="385"/>
      <c r="CPN44" s="385"/>
      <c r="CPO44" s="385"/>
      <c r="CPP44" s="385"/>
      <c r="CPQ44" s="385"/>
      <c r="CPR44" s="385"/>
      <c r="CPS44" s="385"/>
      <c r="CPT44" s="385"/>
      <c r="CPU44" s="385"/>
      <c r="CPV44" s="385"/>
      <c r="CPW44" s="385"/>
      <c r="CPX44" s="385"/>
      <c r="CPY44" s="385"/>
      <c r="CPZ44" s="385"/>
      <c r="CQA44" s="385"/>
      <c r="CQB44" s="385"/>
      <c r="CQC44" s="385"/>
      <c r="CQD44" s="385"/>
      <c r="CQE44" s="385"/>
      <c r="CQF44" s="385"/>
      <c r="CQG44" s="385"/>
      <c r="CQH44" s="385"/>
      <c r="CQI44" s="385"/>
      <c r="CQJ44" s="385"/>
      <c r="CQK44" s="385"/>
      <c r="CQL44" s="385"/>
      <c r="CQM44" s="385"/>
      <c r="CQN44" s="385"/>
      <c r="CQO44" s="385"/>
      <c r="CQP44" s="385"/>
      <c r="CQQ44" s="385"/>
      <c r="CQR44" s="385"/>
      <c r="CQS44" s="385"/>
      <c r="CQT44" s="385"/>
      <c r="CQU44" s="385"/>
      <c r="CQV44" s="385"/>
      <c r="CQW44" s="385"/>
      <c r="CQX44" s="385"/>
      <c r="CQY44" s="385"/>
      <c r="CQZ44" s="385"/>
      <c r="CRA44" s="385"/>
      <c r="CRB44" s="385"/>
      <c r="CRC44" s="385"/>
      <c r="CRD44" s="385"/>
      <c r="CRE44" s="385"/>
      <c r="CRF44" s="385"/>
      <c r="CRG44" s="385"/>
      <c r="CRH44" s="385"/>
      <c r="CRI44" s="385"/>
      <c r="CRJ44" s="385"/>
      <c r="CRK44" s="385"/>
      <c r="CRL44" s="385"/>
      <c r="CRM44" s="385"/>
      <c r="CRN44" s="385"/>
      <c r="CRO44" s="385"/>
      <c r="CRP44" s="385"/>
      <c r="CRQ44" s="385"/>
      <c r="CRR44" s="385"/>
      <c r="CRS44" s="385"/>
      <c r="CRT44" s="385"/>
      <c r="CRU44" s="385"/>
      <c r="CRV44" s="385"/>
      <c r="CRW44" s="385"/>
      <c r="CRX44" s="385"/>
      <c r="CRY44" s="385"/>
      <c r="CRZ44" s="385"/>
      <c r="CSA44" s="385"/>
      <c r="CSB44" s="385"/>
      <c r="CSC44" s="385"/>
      <c r="CSD44" s="385"/>
      <c r="CSE44" s="385"/>
      <c r="CSF44" s="385"/>
      <c r="CSG44" s="385"/>
      <c r="CSH44" s="385"/>
      <c r="CSI44" s="385"/>
      <c r="CSJ44" s="385"/>
      <c r="CSK44" s="385"/>
      <c r="CSL44" s="385"/>
      <c r="CSM44" s="385"/>
      <c r="CSN44" s="385"/>
      <c r="CSO44" s="385"/>
      <c r="CSP44" s="385"/>
      <c r="CSQ44" s="385"/>
      <c r="CSR44" s="385"/>
      <c r="CSS44" s="385"/>
      <c r="CST44" s="385"/>
      <c r="CSU44" s="385"/>
      <c r="CSV44" s="385"/>
      <c r="CSW44" s="385"/>
      <c r="CSX44" s="385"/>
      <c r="CSY44" s="385"/>
      <c r="CSZ44" s="385"/>
      <c r="CTA44" s="385"/>
      <c r="CTB44" s="385"/>
      <c r="CTC44" s="385"/>
      <c r="CTD44" s="385"/>
      <c r="CTE44" s="385"/>
      <c r="CTF44" s="385"/>
      <c r="CTG44" s="385"/>
      <c r="CTH44" s="385"/>
      <c r="CTI44" s="385"/>
      <c r="CTJ44" s="385"/>
      <c r="CTK44" s="385"/>
      <c r="CTL44" s="385"/>
      <c r="CTM44" s="385"/>
      <c r="CTN44" s="385"/>
      <c r="CTO44" s="385"/>
      <c r="CTP44" s="385"/>
      <c r="CTQ44" s="385"/>
      <c r="CTR44" s="385"/>
      <c r="CTS44" s="385"/>
      <c r="CTT44" s="385"/>
      <c r="CTU44" s="385"/>
      <c r="CTV44" s="385"/>
      <c r="CTW44" s="385"/>
      <c r="CTX44" s="385"/>
      <c r="CTY44" s="385"/>
      <c r="CTZ44" s="385"/>
      <c r="CUA44" s="385"/>
      <c r="CUB44" s="385"/>
      <c r="CUC44" s="385"/>
      <c r="CUD44" s="385"/>
      <c r="CUE44" s="385"/>
      <c r="CUF44" s="385"/>
      <c r="CUG44" s="385"/>
      <c r="CUH44" s="385"/>
      <c r="CUI44" s="385"/>
      <c r="CUJ44" s="385"/>
      <c r="CUK44" s="385"/>
      <c r="CUL44" s="385"/>
      <c r="CUM44" s="385"/>
      <c r="CUN44" s="385"/>
      <c r="CUO44" s="385"/>
      <c r="CUP44" s="385"/>
      <c r="CUQ44" s="385"/>
      <c r="CUR44" s="385"/>
      <c r="CUS44" s="385"/>
      <c r="CUT44" s="385"/>
      <c r="CUU44" s="385"/>
      <c r="CUV44" s="385"/>
      <c r="CUW44" s="385"/>
      <c r="CUX44" s="385"/>
      <c r="CUY44" s="385"/>
      <c r="CUZ44" s="385"/>
      <c r="CVA44" s="385"/>
      <c r="CVB44" s="385"/>
      <c r="CVC44" s="385"/>
      <c r="CVD44" s="385"/>
      <c r="CVE44" s="385"/>
      <c r="CVF44" s="385"/>
      <c r="CVG44" s="385"/>
      <c r="CVH44" s="385"/>
      <c r="CVI44" s="385"/>
      <c r="CVJ44" s="385"/>
      <c r="CVK44" s="385"/>
      <c r="CVL44" s="385"/>
      <c r="CVM44" s="385"/>
      <c r="CVN44" s="385"/>
      <c r="CVO44" s="385"/>
      <c r="CVP44" s="385"/>
      <c r="CVQ44" s="385"/>
      <c r="CVR44" s="385"/>
      <c r="CVS44" s="385"/>
      <c r="CVT44" s="385"/>
      <c r="CVU44" s="385"/>
      <c r="CVV44" s="385"/>
      <c r="CVW44" s="385"/>
      <c r="CVX44" s="385"/>
      <c r="CVY44" s="385"/>
      <c r="CVZ44" s="385"/>
      <c r="CWA44" s="385"/>
      <c r="CWB44" s="385"/>
      <c r="CWC44" s="385"/>
      <c r="CWD44" s="385"/>
      <c r="CWE44" s="385"/>
      <c r="CWF44" s="385"/>
      <c r="CWG44" s="385"/>
      <c r="CWH44" s="385"/>
      <c r="CWI44" s="385"/>
      <c r="CWJ44" s="385"/>
      <c r="CWK44" s="385"/>
      <c r="CWL44" s="385"/>
      <c r="CWM44" s="385"/>
      <c r="CWN44" s="385"/>
      <c r="CWO44" s="385"/>
      <c r="CWP44" s="385"/>
      <c r="CWQ44" s="385"/>
      <c r="CWR44" s="385"/>
      <c r="CWS44" s="385"/>
      <c r="CWT44" s="385"/>
      <c r="CWU44" s="385"/>
      <c r="CWV44" s="385"/>
      <c r="CWW44" s="385"/>
      <c r="CWX44" s="385"/>
      <c r="CWY44" s="385"/>
      <c r="CWZ44" s="385"/>
      <c r="CXA44" s="385"/>
      <c r="CXB44" s="385"/>
      <c r="CXC44" s="385"/>
      <c r="CXD44" s="385"/>
      <c r="CXE44" s="385"/>
      <c r="CXF44" s="385"/>
      <c r="CXG44" s="385"/>
      <c r="CXH44" s="385"/>
      <c r="CXI44" s="385"/>
      <c r="CXJ44" s="385"/>
      <c r="CXK44" s="385"/>
      <c r="CXL44" s="385"/>
      <c r="CXM44" s="385"/>
      <c r="CXN44" s="385"/>
      <c r="CXO44" s="385"/>
      <c r="CXP44" s="385"/>
      <c r="CXQ44" s="385"/>
      <c r="CXR44" s="385"/>
      <c r="CXS44" s="385"/>
      <c r="CXT44" s="385"/>
      <c r="CXU44" s="385"/>
      <c r="CXV44" s="385"/>
      <c r="CXW44" s="385"/>
      <c r="CXX44" s="385"/>
      <c r="CXY44" s="385"/>
      <c r="CXZ44" s="385"/>
      <c r="CYA44" s="385"/>
      <c r="CYB44" s="385"/>
      <c r="CYC44" s="385"/>
      <c r="CYD44" s="385"/>
      <c r="CYE44" s="385"/>
      <c r="CYF44" s="385"/>
      <c r="CYG44" s="385"/>
      <c r="CYH44" s="385"/>
      <c r="CYI44" s="385"/>
      <c r="CYJ44" s="385"/>
      <c r="CYK44" s="385"/>
      <c r="CYL44" s="385"/>
      <c r="CYM44" s="385"/>
      <c r="CYN44" s="385"/>
      <c r="CYO44" s="385"/>
      <c r="CYP44" s="385"/>
      <c r="CYQ44" s="385"/>
      <c r="CYR44" s="385"/>
      <c r="CYS44" s="385"/>
      <c r="CYT44" s="385"/>
      <c r="CYU44" s="385"/>
      <c r="CYV44" s="385"/>
      <c r="CYW44" s="385"/>
      <c r="CYX44" s="385"/>
      <c r="CYY44" s="385"/>
      <c r="CYZ44" s="385"/>
      <c r="CZA44" s="385"/>
      <c r="CZB44" s="385"/>
      <c r="CZC44" s="385"/>
      <c r="CZD44" s="385"/>
      <c r="CZE44" s="385"/>
      <c r="CZF44" s="385"/>
      <c r="CZG44" s="385"/>
      <c r="CZH44" s="385"/>
      <c r="CZI44" s="385"/>
      <c r="CZJ44" s="385"/>
      <c r="CZK44" s="385"/>
      <c r="CZL44" s="385"/>
      <c r="CZM44" s="385"/>
      <c r="CZN44" s="385"/>
      <c r="CZO44" s="385"/>
      <c r="CZP44" s="385"/>
      <c r="CZQ44" s="385"/>
      <c r="CZR44" s="385"/>
      <c r="CZS44" s="385"/>
      <c r="CZT44" s="385"/>
      <c r="CZU44" s="385"/>
      <c r="CZV44" s="385"/>
      <c r="CZW44" s="385"/>
      <c r="CZX44" s="385"/>
      <c r="CZY44" s="385"/>
      <c r="CZZ44" s="385"/>
      <c r="DAA44" s="385"/>
      <c r="DAB44" s="385"/>
      <c r="DAC44" s="385"/>
      <c r="DAD44" s="385"/>
      <c r="DAE44" s="385"/>
      <c r="DAF44" s="385"/>
      <c r="DAG44" s="385"/>
      <c r="DAH44" s="385"/>
      <c r="DAI44" s="385"/>
      <c r="DAJ44" s="385"/>
      <c r="DAK44" s="385"/>
      <c r="DAL44" s="385"/>
      <c r="DAM44" s="385"/>
      <c r="DAN44" s="385"/>
      <c r="DAO44" s="385"/>
      <c r="DAP44" s="385"/>
      <c r="DAQ44" s="385"/>
      <c r="DAR44" s="385"/>
      <c r="DAS44" s="385"/>
      <c r="DAT44" s="385"/>
      <c r="DAU44" s="385"/>
      <c r="DAV44" s="385"/>
      <c r="DAW44" s="385"/>
      <c r="DAX44" s="385"/>
      <c r="DAY44" s="385"/>
      <c r="DAZ44" s="385"/>
      <c r="DBA44" s="385"/>
      <c r="DBB44" s="385"/>
      <c r="DBC44" s="385"/>
      <c r="DBD44" s="385"/>
      <c r="DBE44" s="385"/>
      <c r="DBF44" s="385"/>
      <c r="DBG44" s="385"/>
      <c r="DBH44" s="385"/>
      <c r="DBI44" s="385"/>
      <c r="DBJ44" s="385"/>
      <c r="DBK44" s="385"/>
      <c r="DBL44" s="385"/>
      <c r="DBM44" s="385"/>
      <c r="DBN44" s="385"/>
      <c r="DBO44" s="385"/>
      <c r="DBP44" s="385"/>
      <c r="DBQ44" s="385"/>
      <c r="DBR44" s="385"/>
      <c r="DBS44" s="385"/>
      <c r="DBT44" s="385"/>
      <c r="DBU44" s="385"/>
      <c r="DBV44" s="385"/>
      <c r="DBW44" s="385"/>
      <c r="DBX44" s="385"/>
      <c r="DBY44" s="385"/>
      <c r="DBZ44" s="385"/>
      <c r="DCA44" s="385"/>
      <c r="DCB44" s="385"/>
      <c r="DCC44" s="385"/>
      <c r="DCD44" s="385"/>
      <c r="DCE44" s="385"/>
      <c r="DCF44" s="385"/>
      <c r="DCG44" s="385"/>
      <c r="DCH44" s="385"/>
      <c r="DCI44" s="385"/>
      <c r="DCJ44" s="385"/>
      <c r="DCK44" s="385"/>
      <c r="DCL44" s="385"/>
      <c r="DCM44" s="385"/>
      <c r="DCN44" s="385"/>
      <c r="DCO44" s="385"/>
      <c r="DCP44" s="385"/>
      <c r="DCQ44" s="385"/>
      <c r="DCR44" s="385"/>
      <c r="DCS44" s="385"/>
      <c r="DCT44" s="385"/>
      <c r="DCU44" s="385"/>
      <c r="DCV44" s="385"/>
      <c r="DCW44" s="385"/>
      <c r="DCX44" s="385"/>
      <c r="DCY44" s="385"/>
      <c r="DCZ44" s="385"/>
      <c r="DDA44" s="385"/>
      <c r="DDB44" s="385"/>
      <c r="DDC44" s="385"/>
      <c r="DDD44" s="385"/>
      <c r="DDE44" s="385"/>
      <c r="DDF44" s="385"/>
      <c r="DDG44" s="385"/>
      <c r="DDH44" s="385"/>
      <c r="DDI44" s="385"/>
      <c r="DDJ44" s="385"/>
      <c r="DDK44" s="385"/>
      <c r="DDL44" s="385"/>
      <c r="DDM44" s="385"/>
      <c r="DDN44" s="385"/>
      <c r="DDO44" s="385"/>
      <c r="DDP44" s="385"/>
      <c r="DDQ44" s="385"/>
      <c r="DDR44" s="385"/>
      <c r="DDS44" s="385"/>
      <c r="DDT44" s="385"/>
      <c r="DDU44" s="385"/>
      <c r="DDV44" s="385"/>
      <c r="DDW44" s="385"/>
      <c r="DDX44" s="385"/>
      <c r="DDY44" s="385"/>
      <c r="DDZ44" s="385"/>
      <c r="DEA44" s="385"/>
      <c r="DEB44" s="385"/>
      <c r="DEC44" s="385"/>
      <c r="DED44" s="385"/>
      <c r="DEE44" s="385"/>
      <c r="DEF44" s="385"/>
      <c r="DEG44" s="385"/>
      <c r="DEH44" s="385"/>
      <c r="DEI44" s="385"/>
      <c r="DEJ44" s="385"/>
      <c r="DEK44" s="385"/>
      <c r="DEL44" s="385"/>
      <c r="DEM44" s="385"/>
      <c r="DEN44" s="385"/>
      <c r="DEO44" s="385"/>
      <c r="DEP44" s="385"/>
      <c r="DEQ44" s="385"/>
      <c r="DER44" s="385"/>
      <c r="DES44" s="385"/>
      <c r="DET44" s="385"/>
      <c r="DEU44" s="385"/>
      <c r="DEV44" s="385"/>
      <c r="DEW44" s="385"/>
      <c r="DEX44" s="385"/>
      <c r="DEY44" s="385"/>
      <c r="DEZ44" s="385"/>
      <c r="DFA44" s="385"/>
      <c r="DFB44" s="385"/>
      <c r="DFC44" s="385"/>
      <c r="DFD44" s="385"/>
      <c r="DFE44" s="385"/>
      <c r="DFF44" s="385"/>
      <c r="DFG44" s="385"/>
      <c r="DFH44" s="385"/>
      <c r="DFI44" s="385"/>
      <c r="DFJ44" s="385"/>
      <c r="DFK44" s="385"/>
      <c r="DFL44" s="385"/>
      <c r="DFM44" s="385"/>
      <c r="DFN44" s="385"/>
      <c r="DFO44" s="385"/>
      <c r="DFP44" s="385"/>
      <c r="DFQ44" s="385"/>
      <c r="DFR44" s="385"/>
      <c r="DFS44" s="385"/>
      <c r="DFT44" s="385"/>
      <c r="DFU44" s="385"/>
      <c r="DFV44" s="385"/>
      <c r="DFW44" s="385"/>
      <c r="DFX44" s="385"/>
      <c r="DFY44" s="385"/>
      <c r="DFZ44" s="385"/>
      <c r="DGA44" s="385"/>
      <c r="DGB44" s="385"/>
      <c r="DGC44" s="385"/>
      <c r="DGD44" s="385"/>
      <c r="DGE44" s="385"/>
      <c r="DGF44" s="385"/>
      <c r="DGG44" s="385"/>
      <c r="DGH44" s="385"/>
      <c r="DGI44" s="385"/>
      <c r="DGJ44" s="385"/>
      <c r="DGK44" s="385"/>
      <c r="DGL44" s="385"/>
      <c r="DGM44" s="385"/>
      <c r="DGN44" s="385"/>
      <c r="DGO44" s="385"/>
      <c r="DGP44" s="385"/>
      <c r="DGQ44" s="385"/>
      <c r="DGR44" s="385"/>
      <c r="DGS44" s="385"/>
      <c r="DGT44" s="385"/>
      <c r="DGU44" s="385"/>
      <c r="DGV44" s="385"/>
      <c r="DGW44" s="385"/>
      <c r="DGX44" s="385"/>
      <c r="DGY44" s="385"/>
      <c r="DGZ44" s="385"/>
      <c r="DHA44" s="385"/>
      <c r="DHB44" s="385"/>
      <c r="DHC44" s="385"/>
      <c r="DHD44" s="385"/>
      <c r="DHE44" s="385"/>
      <c r="DHF44" s="385"/>
      <c r="DHG44" s="385"/>
      <c r="DHH44" s="385"/>
      <c r="DHI44" s="385"/>
      <c r="DHJ44" s="385"/>
      <c r="DHK44" s="385"/>
      <c r="DHL44" s="385"/>
      <c r="DHM44" s="385"/>
      <c r="DHN44" s="385"/>
      <c r="DHO44" s="385"/>
      <c r="DHP44" s="385"/>
      <c r="DHQ44" s="385"/>
      <c r="DHR44" s="385"/>
      <c r="DHS44" s="385"/>
      <c r="DHT44" s="385"/>
      <c r="DHU44" s="385"/>
      <c r="DHV44" s="385"/>
      <c r="DHW44" s="385"/>
      <c r="DHX44" s="385"/>
      <c r="DHY44" s="385"/>
      <c r="DHZ44" s="385"/>
      <c r="DIA44" s="385"/>
      <c r="DIB44" s="385"/>
      <c r="DIC44" s="385"/>
      <c r="DID44" s="385"/>
      <c r="DIE44" s="385"/>
      <c r="DIF44" s="385"/>
      <c r="DIG44" s="385"/>
      <c r="DIH44" s="385"/>
      <c r="DII44" s="385"/>
      <c r="DIJ44" s="385"/>
      <c r="DIK44" s="385"/>
      <c r="DIL44" s="385"/>
      <c r="DIM44" s="385"/>
      <c r="DIN44" s="385"/>
      <c r="DIO44" s="385"/>
      <c r="DIP44" s="385"/>
      <c r="DIQ44" s="385"/>
      <c r="DIR44" s="385"/>
      <c r="DIS44" s="385"/>
      <c r="DIT44" s="385"/>
      <c r="DIU44" s="385"/>
      <c r="DIV44" s="385"/>
      <c r="DIW44" s="385"/>
      <c r="DIX44" s="385"/>
      <c r="DIY44" s="385"/>
      <c r="DIZ44" s="385"/>
      <c r="DJA44" s="385"/>
      <c r="DJB44" s="385"/>
      <c r="DJC44" s="385"/>
      <c r="DJD44" s="385"/>
      <c r="DJE44" s="385"/>
      <c r="DJF44" s="385"/>
      <c r="DJG44" s="385"/>
      <c r="DJH44" s="385"/>
      <c r="DJI44" s="385"/>
      <c r="DJJ44" s="385"/>
      <c r="DJK44" s="385"/>
      <c r="DJL44" s="385"/>
      <c r="DJM44" s="385"/>
      <c r="DJN44" s="385"/>
      <c r="DJO44" s="385"/>
      <c r="DJP44" s="385"/>
      <c r="DJQ44" s="385"/>
      <c r="DJR44" s="385"/>
      <c r="DJS44" s="385"/>
      <c r="DJT44" s="385"/>
      <c r="DJU44" s="385"/>
      <c r="DJV44" s="385"/>
      <c r="DJW44" s="385"/>
      <c r="DJX44" s="385"/>
      <c r="DJY44" s="385"/>
      <c r="DJZ44" s="385"/>
      <c r="DKA44" s="385"/>
      <c r="DKB44" s="385"/>
      <c r="DKC44" s="385"/>
      <c r="DKD44" s="385"/>
      <c r="DKE44" s="385"/>
      <c r="DKF44" s="385"/>
      <c r="DKG44" s="385"/>
      <c r="DKH44" s="385"/>
      <c r="DKI44" s="385"/>
      <c r="DKJ44" s="385"/>
      <c r="DKK44" s="385"/>
      <c r="DKL44" s="385"/>
      <c r="DKM44" s="385"/>
      <c r="DKN44" s="385"/>
      <c r="DKO44" s="385"/>
      <c r="DKP44" s="385"/>
      <c r="DKQ44" s="385"/>
      <c r="DKR44" s="385"/>
      <c r="DKS44" s="385"/>
      <c r="DKT44" s="385"/>
      <c r="DKU44" s="385"/>
      <c r="DKV44" s="385"/>
      <c r="DKW44" s="385"/>
      <c r="DKX44" s="385"/>
      <c r="DKY44" s="385"/>
      <c r="DKZ44" s="385"/>
      <c r="DLA44" s="385"/>
      <c r="DLB44" s="385"/>
      <c r="DLC44" s="385"/>
      <c r="DLD44" s="385"/>
      <c r="DLE44" s="385"/>
      <c r="DLF44" s="385"/>
      <c r="DLG44" s="385"/>
      <c r="DLH44" s="385"/>
      <c r="DLI44" s="385"/>
      <c r="DLJ44" s="385"/>
      <c r="DLK44" s="385"/>
      <c r="DLL44" s="385"/>
      <c r="DLM44" s="385"/>
      <c r="DLN44" s="385"/>
      <c r="DLO44" s="385"/>
      <c r="DLP44" s="385"/>
      <c r="DLQ44" s="385"/>
      <c r="DLR44" s="385"/>
      <c r="DLS44" s="385"/>
      <c r="DLT44" s="385"/>
      <c r="DLU44" s="385"/>
      <c r="DLV44" s="385"/>
      <c r="DLW44" s="385"/>
      <c r="DLX44" s="385"/>
      <c r="DLY44" s="385"/>
      <c r="DLZ44" s="385"/>
      <c r="DMA44" s="385"/>
      <c r="DMB44" s="385"/>
      <c r="DMC44" s="385"/>
      <c r="DMD44" s="385"/>
      <c r="DME44" s="385"/>
      <c r="DMF44" s="385"/>
      <c r="DMG44" s="385"/>
      <c r="DMH44" s="385"/>
      <c r="DMI44" s="385"/>
      <c r="DMJ44" s="385"/>
      <c r="DMK44" s="385"/>
      <c r="DML44" s="385"/>
      <c r="DMM44" s="385"/>
      <c r="DMN44" s="385"/>
      <c r="DMO44" s="385"/>
      <c r="DMP44" s="385"/>
      <c r="DMQ44" s="385"/>
      <c r="DMR44" s="385"/>
      <c r="DMS44" s="385"/>
      <c r="DMT44" s="385"/>
      <c r="DMU44" s="385"/>
      <c r="DMV44" s="385"/>
      <c r="DMW44" s="385"/>
      <c r="DMX44" s="385"/>
      <c r="DMY44" s="385"/>
      <c r="DMZ44" s="385"/>
      <c r="DNA44" s="385"/>
      <c r="DNB44" s="385"/>
      <c r="DNC44" s="385"/>
      <c r="DND44" s="385"/>
      <c r="DNE44" s="385"/>
      <c r="DNF44" s="385"/>
      <c r="DNG44" s="385"/>
      <c r="DNH44" s="385"/>
      <c r="DNI44" s="385"/>
      <c r="DNJ44" s="385"/>
      <c r="DNK44" s="385"/>
      <c r="DNL44" s="385"/>
      <c r="DNM44" s="385"/>
      <c r="DNN44" s="385"/>
      <c r="DNO44" s="385"/>
      <c r="DNP44" s="385"/>
      <c r="DNQ44" s="385"/>
      <c r="DNR44" s="385"/>
      <c r="DNS44" s="385"/>
      <c r="DNT44" s="385"/>
      <c r="DNU44" s="385"/>
      <c r="DNV44" s="385"/>
      <c r="DNW44" s="385"/>
      <c r="DNX44" s="385"/>
      <c r="DNY44" s="385"/>
      <c r="DNZ44" s="385"/>
      <c r="DOA44" s="385"/>
      <c r="DOB44" s="385"/>
      <c r="DOC44" s="385"/>
      <c r="DOD44" s="385"/>
      <c r="DOE44" s="385"/>
      <c r="DOF44" s="385"/>
      <c r="DOG44" s="385"/>
      <c r="DOH44" s="385"/>
      <c r="DOI44" s="385"/>
      <c r="DOJ44" s="385"/>
      <c r="DOK44" s="385"/>
      <c r="DOL44" s="385"/>
      <c r="DOM44" s="385"/>
      <c r="DON44" s="385"/>
      <c r="DOO44" s="385"/>
      <c r="DOP44" s="385"/>
      <c r="DOQ44" s="385"/>
      <c r="DOR44" s="385"/>
      <c r="DOS44" s="385"/>
      <c r="DOT44" s="385"/>
      <c r="DOU44" s="385"/>
      <c r="DOV44" s="385"/>
      <c r="DOW44" s="385"/>
      <c r="DOX44" s="385"/>
      <c r="DOY44" s="385"/>
      <c r="DOZ44" s="385"/>
      <c r="DPA44" s="385"/>
      <c r="DPB44" s="385"/>
      <c r="DPC44" s="385"/>
      <c r="DPD44" s="385"/>
      <c r="DPE44" s="385"/>
      <c r="DPF44" s="385"/>
      <c r="DPG44" s="385"/>
      <c r="DPH44" s="385"/>
      <c r="DPI44" s="385"/>
      <c r="DPJ44" s="385"/>
      <c r="DPK44" s="385"/>
      <c r="DPL44" s="385"/>
      <c r="DPM44" s="385"/>
      <c r="DPN44" s="385"/>
      <c r="DPO44" s="385"/>
      <c r="DPP44" s="385"/>
      <c r="DPQ44" s="385"/>
      <c r="DPR44" s="385"/>
      <c r="DPS44" s="385"/>
      <c r="DPT44" s="385"/>
      <c r="DPU44" s="385"/>
      <c r="DPV44" s="385"/>
      <c r="DPW44" s="385"/>
      <c r="DPX44" s="385"/>
      <c r="DPY44" s="385"/>
      <c r="DPZ44" s="385"/>
      <c r="DQA44" s="385"/>
      <c r="DQB44" s="385"/>
      <c r="DQC44" s="385"/>
      <c r="DQD44" s="385"/>
      <c r="DQE44" s="385"/>
      <c r="DQF44" s="385"/>
      <c r="DQG44" s="385"/>
      <c r="DQH44" s="385"/>
      <c r="DQI44" s="385"/>
      <c r="DQJ44" s="385"/>
      <c r="DQK44" s="385"/>
      <c r="DQL44" s="385"/>
      <c r="DQM44" s="385"/>
      <c r="DQN44" s="385"/>
      <c r="DQO44" s="385"/>
      <c r="DQP44" s="385"/>
      <c r="DQQ44" s="385"/>
      <c r="DQR44" s="385"/>
      <c r="DQS44" s="385"/>
      <c r="DQT44" s="385"/>
      <c r="DQU44" s="385"/>
      <c r="DQV44" s="385"/>
      <c r="DQW44" s="385"/>
      <c r="DQX44" s="385"/>
      <c r="DQY44" s="385"/>
      <c r="DQZ44" s="385"/>
      <c r="DRA44" s="385"/>
      <c r="DRB44" s="385"/>
      <c r="DRC44" s="385"/>
      <c r="DRD44" s="385"/>
      <c r="DRE44" s="385"/>
      <c r="DRF44" s="385"/>
      <c r="DRG44" s="385"/>
      <c r="DRH44" s="385"/>
      <c r="DRI44" s="385"/>
      <c r="DRJ44" s="385"/>
      <c r="DRK44" s="385"/>
      <c r="DRL44" s="385"/>
      <c r="DRM44" s="385"/>
      <c r="DRN44" s="385"/>
      <c r="DRO44" s="385"/>
      <c r="DRP44" s="385"/>
      <c r="DRQ44" s="385"/>
      <c r="DRR44" s="385"/>
      <c r="DRS44" s="385"/>
      <c r="DRT44" s="385"/>
      <c r="DRU44" s="385"/>
      <c r="DRV44" s="385"/>
      <c r="DRW44" s="385"/>
      <c r="DRX44" s="385"/>
      <c r="DRY44" s="385"/>
      <c r="DRZ44" s="385"/>
      <c r="DSA44" s="385"/>
      <c r="DSB44" s="385"/>
      <c r="DSC44" s="385"/>
      <c r="DSD44" s="385"/>
      <c r="DSE44" s="385"/>
      <c r="DSF44" s="385"/>
      <c r="DSG44" s="385"/>
      <c r="DSH44" s="385"/>
      <c r="DSI44" s="385"/>
      <c r="DSJ44" s="385"/>
      <c r="DSK44" s="385"/>
      <c r="DSL44" s="385"/>
      <c r="DSM44" s="385"/>
      <c r="DSN44" s="385"/>
      <c r="DSO44" s="385"/>
      <c r="DSP44" s="385"/>
      <c r="DSQ44" s="385"/>
      <c r="DSR44" s="385"/>
      <c r="DSS44" s="385"/>
      <c r="DST44" s="385"/>
      <c r="DSU44" s="385"/>
      <c r="DSV44" s="385"/>
      <c r="DSW44" s="385"/>
      <c r="DSX44" s="385"/>
      <c r="DSY44" s="385"/>
      <c r="DSZ44" s="385"/>
      <c r="DTA44" s="385"/>
      <c r="DTB44" s="385"/>
      <c r="DTC44" s="385"/>
      <c r="DTD44" s="385"/>
      <c r="DTE44" s="385"/>
      <c r="DTF44" s="385"/>
      <c r="DTG44" s="385"/>
      <c r="DTH44" s="385"/>
      <c r="DTI44" s="385"/>
      <c r="DTJ44" s="385"/>
      <c r="DTK44" s="385"/>
      <c r="DTL44" s="385"/>
      <c r="DTM44" s="385"/>
      <c r="DTN44" s="385"/>
      <c r="DTO44" s="385"/>
      <c r="DTP44" s="385"/>
      <c r="DTQ44" s="385"/>
      <c r="DTR44" s="385"/>
      <c r="DTS44" s="385"/>
      <c r="DTT44" s="385"/>
      <c r="DTU44" s="385"/>
      <c r="DTV44" s="385"/>
      <c r="DTW44" s="385"/>
      <c r="DTX44" s="385"/>
      <c r="DTY44" s="385"/>
      <c r="DTZ44" s="385"/>
      <c r="DUA44" s="385"/>
      <c r="DUB44" s="385"/>
      <c r="DUC44" s="385"/>
      <c r="DUD44" s="385"/>
      <c r="DUE44" s="385"/>
      <c r="DUF44" s="385"/>
      <c r="DUG44" s="385"/>
      <c r="DUH44" s="385"/>
      <c r="DUI44" s="385"/>
      <c r="DUJ44" s="385"/>
      <c r="DUK44" s="385"/>
      <c r="DUL44" s="385"/>
      <c r="DUM44" s="385"/>
      <c r="DUN44" s="385"/>
      <c r="DUO44" s="385"/>
      <c r="DUP44" s="385"/>
      <c r="DUQ44" s="385"/>
      <c r="DUR44" s="385"/>
      <c r="DUS44" s="385"/>
      <c r="DUT44" s="385"/>
      <c r="DUU44" s="385"/>
      <c r="DUV44" s="385"/>
      <c r="DUW44" s="385"/>
      <c r="DUX44" s="385"/>
      <c r="DUY44" s="385"/>
      <c r="DUZ44" s="385"/>
      <c r="DVA44" s="385"/>
      <c r="DVB44" s="385"/>
      <c r="DVC44" s="385"/>
      <c r="DVD44" s="385"/>
      <c r="DVE44" s="385"/>
      <c r="DVF44" s="385"/>
      <c r="DVG44" s="385"/>
      <c r="DVH44" s="385"/>
      <c r="DVI44" s="385"/>
      <c r="DVJ44" s="385"/>
      <c r="DVK44" s="385"/>
      <c r="DVL44" s="385"/>
      <c r="DVM44" s="385"/>
      <c r="DVN44" s="385"/>
      <c r="DVO44" s="385"/>
      <c r="DVP44" s="385"/>
      <c r="DVQ44" s="385"/>
      <c r="DVR44" s="385"/>
      <c r="DVS44" s="385"/>
      <c r="DVT44" s="385"/>
      <c r="DVU44" s="385"/>
      <c r="DVV44" s="385"/>
      <c r="DVW44" s="385"/>
      <c r="DVX44" s="385"/>
      <c r="DVY44" s="385"/>
      <c r="DVZ44" s="385"/>
      <c r="DWA44" s="385"/>
      <c r="DWB44" s="385"/>
      <c r="DWC44" s="385"/>
      <c r="DWD44" s="385"/>
      <c r="DWE44" s="385"/>
      <c r="DWF44" s="385"/>
      <c r="DWG44" s="385"/>
      <c r="DWH44" s="385"/>
      <c r="DWI44" s="385"/>
      <c r="DWJ44" s="385"/>
      <c r="DWK44" s="385"/>
      <c r="DWL44" s="385"/>
      <c r="DWM44" s="385"/>
      <c r="DWN44" s="385"/>
      <c r="DWO44" s="385"/>
      <c r="DWP44" s="385"/>
      <c r="DWQ44" s="385"/>
      <c r="DWR44" s="385"/>
      <c r="DWS44" s="385"/>
      <c r="DWT44" s="385"/>
      <c r="DWU44" s="385"/>
      <c r="DWV44" s="385"/>
      <c r="DWW44" s="385"/>
      <c r="DWX44" s="385"/>
      <c r="DWY44" s="385"/>
      <c r="DWZ44" s="385"/>
      <c r="DXA44" s="385"/>
      <c r="DXB44" s="385"/>
      <c r="DXC44" s="385"/>
      <c r="DXD44" s="385"/>
      <c r="DXE44" s="385"/>
      <c r="DXF44" s="385"/>
      <c r="DXG44" s="385"/>
      <c r="DXH44" s="385"/>
      <c r="DXI44" s="385"/>
      <c r="DXJ44" s="385"/>
      <c r="DXK44" s="385"/>
      <c r="DXL44" s="385"/>
      <c r="DXM44" s="385"/>
      <c r="DXN44" s="385"/>
      <c r="DXO44" s="385"/>
      <c r="DXP44" s="385"/>
      <c r="DXQ44" s="385"/>
      <c r="DXR44" s="385"/>
      <c r="DXS44" s="385"/>
      <c r="DXT44" s="385"/>
      <c r="DXU44" s="385"/>
      <c r="DXV44" s="385"/>
      <c r="DXW44" s="385"/>
      <c r="DXX44" s="385"/>
      <c r="DXY44" s="385"/>
      <c r="DXZ44" s="385"/>
      <c r="DYA44" s="385"/>
      <c r="DYB44" s="385"/>
      <c r="DYC44" s="385"/>
      <c r="DYD44" s="385"/>
      <c r="DYE44" s="385"/>
      <c r="DYF44" s="385"/>
      <c r="DYG44" s="385"/>
      <c r="DYH44" s="385"/>
      <c r="DYI44" s="385"/>
      <c r="DYJ44" s="385"/>
      <c r="DYK44" s="385"/>
      <c r="DYL44" s="385"/>
      <c r="DYM44" s="385"/>
      <c r="DYN44" s="385"/>
      <c r="DYO44" s="385"/>
      <c r="DYP44" s="385"/>
      <c r="DYQ44" s="385"/>
      <c r="DYR44" s="385"/>
      <c r="DYS44" s="385"/>
      <c r="DYT44" s="385"/>
      <c r="DYU44" s="385"/>
      <c r="DYV44" s="385"/>
      <c r="DYW44" s="385"/>
      <c r="DYX44" s="385"/>
      <c r="DYY44" s="385"/>
      <c r="DYZ44" s="385"/>
      <c r="DZA44" s="385"/>
      <c r="DZB44" s="385"/>
      <c r="DZC44" s="385"/>
      <c r="DZD44" s="385"/>
      <c r="DZE44" s="385"/>
      <c r="DZF44" s="385"/>
      <c r="DZG44" s="385"/>
      <c r="DZH44" s="385"/>
      <c r="DZI44" s="385"/>
      <c r="DZJ44" s="385"/>
      <c r="DZK44" s="385"/>
      <c r="DZL44" s="385"/>
      <c r="DZM44" s="385"/>
      <c r="DZN44" s="385"/>
      <c r="DZO44" s="385"/>
      <c r="DZP44" s="385"/>
      <c r="DZQ44" s="385"/>
      <c r="DZR44" s="385"/>
      <c r="DZS44" s="385"/>
      <c r="DZT44" s="385"/>
      <c r="DZU44" s="385"/>
      <c r="DZV44" s="385"/>
      <c r="DZW44" s="385"/>
      <c r="DZX44" s="385"/>
      <c r="DZY44" s="385"/>
      <c r="DZZ44" s="385"/>
      <c r="EAA44" s="385"/>
      <c r="EAB44" s="385"/>
      <c r="EAC44" s="385"/>
      <c r="EAD44" s="385"/>
      <c r="EAE44" s="385"/>
      <c r="EAF44" s="385"/>
      <c r="EAG44" s="385"/>
      <c r="EAH44" s="385"/>
      <c r="EAI44" s="385"/>
      <c r="EAJ44" s="385"/>
      <c r="EAK44" s="385"/>
      <c r="EAL44" s="385"/>
      <c r="EAM44" s="385"/>
      <c r="EAN44" s="385"/>
      <c r="EAO44" s="385"/>
      <c r="EAP44" s="385"/>
      <c r="EAQ44" s="385"/>
      <c r="EAR44" s="385"/>
      <c r="EAS44" s="385"/>
      <c r="EAT44" s="385"/>
      <c r="EAU44" s="385"/>
      <c r="EAV44" s="385"/>
      <c r="EAW44" s="385"/>
      <c r="EAX44" s="385"/>
      <c r="EAY44" s="385"/>
      <c r="EAZ44" s="385"/>
      <c r="EBA44" s="385"/>
      <c r="EBB44" s="385"/>
      <c r="EBC44" s="385"/>
      <c r="EBD44" s="385"/>
      <c r="EBE44" s="385"/>
      <c r="EBF44" s="385"/>
      <c r="EBG44" s="385"/>
      <c r="EBH44" s="385"/>
      <c r="EBI44" s="385"/>
      <c r="EBJ44" s="385"/>
      <c r="EBK44" s="385"/>
      <c r="EBL44" s="385"/>
      <c r="EBM44" s="385"/>
      <c r="EBN44" s="385"/>
      <c r="EBO44" s="385"/>
      <c r="EBP44" s="385"/>
      <c r="EBQ44" s="385"/>
      <c r="EBR44" s="385"/>
      <c r="EBS44" s="385"/>
      <c r="EBT44" s="385"/>
      <c r="EBU44" s="385"/>
      <c r="EBV44" s="385"/>
      <c r="EBW44" s="385"/>
      <c r="EBX44" s="385"/>
      <c r="EBY44" s="385"/>
      <c r="EBZ44" s="385"/>
      <c r="ECA44" s="385"/>
      <c r="ECB44" s="385"/>
      <c r="ECC44" s="385"/>
      <c r="ECD44" s="385"/>
      <c r="ECE44" s="385"/>
      <c r="ECF44" s="385"/>
      <c r="ECG44" s="385"/>
      <c r="ECH44" s="385"/>
      <c r="ECI44" s="385"/>
      <c r="ECJ44" s="385"/>
      <c r="ECK44" s="385"/>
      <c r="ECL44" s="385"/>
      <c r="ECM44" s="385"/>
      <c r="ECN44" s="385"/>
      <c r="ECO44" s="385"/>
      <c r="ECP44" s="385"/>
      <c r="ECQ44" s="385"/>
      <c r="ECR44" s="385"/>
      <c r="ECS44" s="385"/>
      <c r="ECT44" s="385"/>
      <c r="ECU44" s="385"/>
      <c r="ECV44" s="385"/>
      <c r="ECW44" s="385"/>
      <c r="ECX44" s="385"/>
      <c r="ECY44" s="385"/>
      <c r="ECZ44" s="385"/>
      <c r="EDA44" s="385"/>
      <c r="EDB44" s="385"/>
      <c r="EDC44" s="385"/>
      <c r="EDD44" s="385"/>
      <c r="EDE44" s="385"/>
      <c r="EDF44" s="385"/>
      <c r="EDG44" s="385"/>
      <c r="EDH44" s="385"/>
      <c r="EDI44" s="385"/>
      <c r="EDJ44" s="385"/>
      <c r="EDK44" s="385"/>
      <c r="EDL44" s="385"/>
      <c r="EDM44" s="385"/>
      <c r="EDN44" s="385"/>
      <c r="EDO44" s="385"/>
      <c r="EDP44" s="385"/>
      <c r="EDQ44" s="385"/>
      <c r="EDR44" s="385"/>
      <c r="EDS44" s="385"/>
      <c r="EDT44" s="385"/>
      <c r="EDU44" s="385"/>
      <c r="EDV44" s="385"/>
      <c r="EDW44" s="385"/>
      <c r="EDX44" s="385"/>
      <c r="EDY44" s="385"/>
      <c r="EDZ44" s="385"/>
      <c r="EEA44" s="385"/>
      <c r="EEB44" s="385"/>
      <c r="EEC44" s="385"/>
      <c r="EED44" s="385"/>
      <c r="EEE44" s="385"/>
      <c r="EEF44" s="385"/>
      <c r="EEG44" s="385"/>
      <c r="EEH44" s="385"/>
      <c r="EEI44" s="385"/>
      <c r="EEJ44" s="385"/>
      <c r="EEK44" s="385"/>
      <c r="EEL44" s="385"/>
      <c r="EEM44" s="385"/>
      <c r="EEN44" s="385"/>
      <c r="EEO44" s="385"/>
      <c r="EEP44" s="385"/>
      <c r="EEQ44" s="385"/>
      <c r="EER44" s="385"/>
      <c r="EES44" s="385"/>
      <c r="EET44" s="385"/>
      <c r="EEU44" s="385"/>
      <c r="EEV44" s="385"/>
      <c r="EEW44" s="385"/>
      <c r="EEX44" s="385"/>
      <c r="EEY44" s="385"/>
      <c r="EEZ44" s="385"/>
      <c r="EFA44" s="385"/>
      <c r="EFB44" s="385"/>
      <c r="EFC44" s="385"/>
      <c r="EFD44" s="385"/>
      <c r="EFE44" s="385"/>
      <c r="EFF44" s="385"/>
      <c r="EFG44" s="385"/>
      <c r="EFH44" s="385"/>
      <c r="EFI44" s="385"/>
      <c r="EFJ44" s="385"/>
      <c r="EFK44" s="385"/>
      <c r="EFL44" s="385"/>
      <c r="EFM44" s="385"/>
      <c r="EFN44" s="385"/>
      <c r="EFO44" s="385"/>
      <c r="EFP44" s="385"/>
      <c r="EFQ44" s="385"/>
      <c r="EFR44" s="385"/>
      <c r="EFS44" s="385"/>
      <c r="EFT44" s="385"/>
      <c r="EFU44" s="385"/>
      <c r="EFV44" s="385"/>
      <c r="EFW44" s="385"/>
      <c r="EFX44" s="385"/>
      <c r="EFY44" s="385"/>
      <c r="EFZ44" s="385"/>
      <c r="EGA44" s="385"/>
      <c r="EGB44" s="385"/>
      <c r="EGC44" s="385"/>
      <c r="EGD44" s="385"/>
      <c r="EGE44" s="385"/>
      <c r="EGF44" s="385"/>
      <c r="EGG44" s="385"/>
      <c r="EGH44" s="385"/>
      <c r="EGI44" s="385"/>
      <c r="EGJ44" s="385"/>
      <c r="EGK44" s="385"/>
      <c r="EGL44" s="385"/>
      <c r="EGM44" s="385"/>
      <c r="EGN44" s="385"/>
      <c r="EGO44" s="385"/>
      <c r="EGP44" s="385"/>
      <c r="EGQ44" s="385"/>
      <c r="EGR44" s="385"/>
      <c r="EGS44" s="385"/>
      <c r="EGT44" s="385"/>
      <c r="EGU44" s="385"/>
      <c r="EGV44" s="385"/>
      <c r="EGW44" s="385"/>
      <c r="EGX44" s="385"/>
      <c r="EGY44" s="385"/>
      <c r="EGZ44" s="385"/>
      <c r="EHA44" s="385"/>
      <c r="EHB44" s="385"/>
      <c r="EHC44" s="385"/>
      <c r="EHD44" s="385"/>
      <c r="EHE44" s="385"/>
      <c r="EHF44" s="385"/>
      <c r="EHG44" s="385"/>
      <c r="EHH44" s="385"/>
      <c r="EHI44" s="385"/>
      <c r="EHJ44" s="385"/>
      <c r="EHK44" s="385"/>
      <c r="EHL44" s="385"/>
      <c r="EHM44" s="385"/>
      <c r="EHN44" s="385"/>
      <c r="EHO44" s="385"/>
      <c r="EHP44" s="385"/>
      <c r="EHQ44" s="385"/>
      <c r="EHR44" s="385"/>
      <c r="EHS44" s="385"/>
      <c r="EHT44" s="385"/>
      <c r="EHU44" s="385"/>
      <c r="EHV44" s="385"/>
      <c r="EHW44" s="385"/>
      <c r="EHX44" s="385"/>
      <c r="EHY44" s="385"/>
      <c r="EHZ44" s="385"/>
      <c r="EIA44" s="385"/>
      <c r="EIB44" s="385"/>
      <c r="EIC44" s="385"/>
      <c r="EID44" s="385"/>
      <c r="EIE44" s="385"/>
      <c r="EIF44" s="385"/>
      <c r="EIG44" s="385"/>
      <c r="EIH44" s="385"/>
      <c r="EII44" s="385"/>
      <c r="EIJ44" s="385"/>
      <c r="EIK44" s="385"/>
      <c r="EIL44" s="385"/>
      <c r="EIM44" s="385"/>
      <c r="EIN44" s="385"/>
      <c r="EIO44" s="385"/>
      <c r="EIP44" s="385"/>
      <c r="EIQ44" s="385"/>
      <c r="EIR44" s="385"/>
      <c r="EIS44" s="385"/>
      <c r="EIT44" s="385"/>
      <c r="EIU44" s="385"/>
      <c r="EIV44" s="385"/>
      <c r="EIW44" s="385"/>
      <c r="EIX44" s="385"/>
      <c r="EIY44" s="385"/>
      <c r="EIZ44" s="385"/>
      <c r="EJA44" s="385"/>
      <c r="EJB44" s="385"/>
      <c r="EJC44" s="385"/>
      <c r="EJD44" s="385"/>
      <c r="EJE44" s="385"/>
      <c r="EJF44" s="385"/>
      <c r="EJG44" s="385"/>
      <c r="EJH44" s="385"/>
      <c r="EJI44" s="385"/>
      <c r="EJJ44" s="385"/>
      <c r="EJK44" s="385"/>
      <c r="EJL44" s="385"/>
      <c r="EJM44" s="385"/>
      <c r="EJN44" s="385"/>
      <c r="EJO44" s="385"/>
      <c r="EJP44" s="385"/>
      <c r="EJQ44" s="385"/>
      <c r="EJR44" s="385"/>
      <c r="EJS44" s="385"/>
      <c r="EJT44" s="385"/>
      <c r="EJU44" s="385"/>
      <c r="EJV44" s="385"/>
      <c r="EJW44" s="385"/>
      <c r="EJX44" s="385"/>
      <c r="EJY44" s="385"/>
      <c r="EJZ44" s="385"/>
      <c r="EKA44" s="385"/>
      <c r="EKB44" s="385"/>
      <c r="EKC44" s="385"/>
      <c r="EKD44" s="385"/>
      <c r="EKE44" s="385"/>
      <c r="EKF44" s="385"/>
      <c r="EKG44" s="385"/>
      <c r="EKH44" s="385"/>
      <c r="EKI44" s="385"/>
      <c r="EKJ44" s="385"/>
      <c r="EKK44" s="385"/>
      <c r="EKL44" s="385"/>
      <c r="EKM44" s="385"/>
      <c r="EKN44" s="385"/>
      <c r="EKO44" s="385"/>
      <c r="EKP44" s="385"/>
      <c r="EKQ44" s="385"/>
      <c r="EKR44" s="385"/>
      <c r="EKS44" s="385"/>
      <c r="EKT44" s="385"/>
      <c r="EKU44" s="385"/>
      <c r="EKV44" s="385"/>
      <c r="EKW44" s="385"/>
      <c r="EKX44" s="385"/>
      <c r="EKY44" s="385"/>
      <c r="EKZ44" s="385"/>
      <c r="ELA44" s="385"/>
      <c r="ELB44" s="385"/>
      <c r="ELC44" s="385"/>
      <c r="ELD44" s="385"/>
      <c r="ELE44" s="385"/>
      <c r="ELF44" s="385"/>
      <c r="ELG44" s="385"/>
      <c r="ELH44" s="385"/>
      <c r="ELI44" s="385"/>
      <c r="ELJ44" s="385"/>
      <c r="ELK44" s="385"/>
      <c r="ELL44" s="385"/>
      <c r="ELM44" s="385"/>
      <c r="ELN44" s="385"/>
      <c r="ELO44" s="385"/>
      <c r="ELP44" s="385"/>
      <c r="ELQ44" s="385"/>
      <c r="ELR44" s="385"/>
      <c r="ELS44" s="385"/>
      <c r="ELT44" s="385"/>
      <c r="ELU44" s="385"/>
      <c r="ELV44" s="385"/>
      <c r="ELW44" s="385"/>
      <c r="ELX44" s="385"/>
      <c r="ELY44" s="385"/>
      <c r="ELZ44" s="385"/>
      <c r="EMA44" s="385"/>
      <c r="EMB44" s="385"/>
      <c r="EMC44" s="385"/>
      <c r="EMD44" s="385"/>
      <c r="EME44" s="385"/>
      <c r="EMF44" s="385"/>
      <c r="EMG44" s="385"/>
      <c r="EMH44" s="385"/>
      <c r="EMI44" s="385"/>
      <c r="EMJ44" s="385"/>
      <c r="EMK44" s="385"/>
      <c r="EML44" s="385"/>
      <c r="EMM44" s="385"/>
      <c r="EMN44" s="385"/>
      <c r="EMO44" s="385"/>
      <c r="EMP44" s="385"/>
      <c r="EMQ44" s="385"/>
      <c r="EMR44" s="385"/>
      <c r="EMS44" s="385"/>
      <c r="EMT44" s="385"/>
      <c r="EMU44" s="385"/>
      <c r="EMV44" s="385"/>
      <c r="EMW44" s="385"/>
      <c r="EMX44" s="385"/>
      <c r="EMY44" s="385"/>
      <c r="EMZ44" s="385"/>
      <c r="ENA44" s="385"/>
      <c r="ENB44" s="385"/>
      <c r="ENC44" s="385"/>
      <c r="END44" s="385"/>
      <c r="ENE44" s="385"/>
      <c r="ENF44" s="385"/>
      <c r="ENG44" s="385"/>
      <c r="ENH44" s="385"/>
      <c r="ENI44" s="385"/>
      <c r="ENJ44" s="385"/>
      <c r="ENK44" s="385"/>
      <c r="ENL44" s="385"/>
      <c r="ENM44" s="385"/>
      <c r="ENN44" s="385"/>
      <c r="ENO44" s="385"/>
      <c r="ENP44" s="385"/>
      <c r="ENQ44" s="385"/>
      <c r="ENR44" s="385"/>
      <c r="ENS44" s="385"/>
      <c r="ENT44" s="385"/>
      <c r="ENU44" s="385"/>
      <c r="ENV44" s="385"/>
      <c r="ENW44" s="385"/>
      <c r="ENX44" s="385"/>
      <c r="ENY44" s="385"/>
      <c r="ENZ44" s="385"/>
      <c r="EOA44" s="385"/>
      <c r="EOB44" s="385"/>
      <c r="EOC44" s="385"/>
      <c r="EOD44" s="385"/>
      <c r="EOE44" s="385"/>
      <c r="EOF44" s="385"/>
      <c r="EOG44" s="385"/>
      <c r="EOH44" s="385"/>
      <c r="EOI44" s="385"/>
      <c r="EOJ44" s="385"/>
      <c r="EOK44" s="385"/>
      <c r="EOL44" s="385"/>
      <c r="EOM44" s="385"/>
      <c r="EON44" s="385"/>
      <c r="EOO44" s="385"/>
      <c r="EOP44" s="385"/>
      <c r="EOQ44" s="385"/>
      <c r="EOR44" s="385"/>
      <c r="EOS44" s="385"/>
      <c r="EOT44" s="385"/>
      <c r="EOU44" s="385"/>
      <c r="EOV44" s="385"/>
      <c r="EOW44" s="385"/>
      <c r="EOX44" s="385"/>
      <c r="EOY44" s="385"/>
      <c r="EOZ44" s="385"/>
      <c r="EPA44" s="385"/>
      <c r="EPB44" s="385"/>
      <c r="EPC44" s="385"/>
      <c r="EPD44" s="385"/>
      <c r="EPE44" s="385"/>
      <c r="EPF44" s="385"/>
      <c r="EPG44" s="385"/>
      <c r="EPH44" s="385"/>
      <c r="EPI44" s="385"/>
      <c r="EPJ44" s="385"/>
      <c r="EPK44" s="385"/>
      <c r="EPL44" s="385"/>
      <c r="EPM44" s="385"/>
      <c r="EPN44" s="385"/>
      <c r="EPO44" s="385"/>
      <c r="EPP44" s="385"/>
      <c r="EPQ44" s="385"/>
      <c r="EPR44" s="385"/>
      <c r="EPS44" s="385"/>
      <c r="EPT44" s="385"/>
      <c r="EPU44" s="385"/>
      <c r="EPV44" s="385"/>
      <c r="EPW44" s="385"/>
      <c r="EPX44" s="385"/>
      <c r="EPY44" s="385"/>
      <c r="EPZ44" s="385"/>
      <c r="EQA44" s="385"/>
      <c r="EQB44" s="385"/>
      <c r="EQC44" s="385"/>
      <c r="EQD44" s="385"/>
      <c r="EQE44" s="385"/>
      <c r="EQF44" s="385"/>
      <c r="EQG44" s="385"/>
      <c r="EQH44" s="385"/>
      <c r="EQI44" s="385"/>
      <c r="EQJ44" s="385"/>
      <c r="EQK44" s="385"/>
      <c r="EQL44" s="385"/>
      <c r="EQM44" s="385"/>
      <c r="EQN44" s="385"/>
      <c r="EQO44" s="385"/>
      <c r="EQP44" s="385"/>
      <c r="EQQ44" s="385"/>
      <c r="EQR44" s="385"/>
      <c r="EQS44" s="385"/>
      <c r="EQT44" s="385"/>
      <c r="EQU44" s="385"/>
      <c r="EQV44" s="385"/>
      <c r="EQW44" s="385"/>
      <c r="EQX44" s="385"/>
      <c r="EQY44" s="385"/>
      <c r="EQZ44" s="385"/>
      <c r="ERA44" s="385"/>
      <c r="ERB44" s="385"/>
      <c r="ERC44" s="385"/>
      <c r="ERD44" s="385"/>
      <c r="ERE44" s="385"/>
      <c r="ERF44" s="385"/>
      <c r="ERG44" s="385"/>
      <c r="ERH44" s="385"/>
      <c r="ERI44" s="385"/>
      <c r="ERJ44" s="385"/>
      <c r="ERK44" s="385"/>
      <c r="ERL44" s="385"/>
      <c r="ERM44" s="385"/>
      <c r="ERN44" s="385"/>
      <c r="ERO44" s="385"/>
      <c r="ERP44" s="385"/>
      <c r="ERQ44" s="385"/>
      <c r="ERR44" s="385"/>
      <c r="ERS44" s="385"/>
      <c r="ERT44" s="385"/>
      <c r="ERU44" s="385"/>
      <c r="ERV44" s="385"/>
      <c r="ERW44" s="385"/>
      <c r="ERX44" s="385"/>
      <c r="ERY44" s="385"/>
      <c r="ERZ44" s="385"/>
      <c r="ESA44" s="385"/>
      <c r="ESB44" s="385"/>
      <c r="ESC44" s="385"/>
      <c r="ESD44" s="385"/>
      <c r="ESE44" s="385"/>
      <c r="ESF44" s="385"/>
      <c r="ESG44" s="385"/>
      <c r="ESH44" s="385"/>
      <c r="ESI44" s="385"/>
      <c r="ESJ44" s="385"/>
      <c r="ESK44" s="385"/>
      <c r="ESL44" s="385"/>
      <c r="ESM44" s="385"/>
      <c r="ESN44" s="385"/>
      <c r="ESO44" s="385"/>
      <c r="ESP44" s="385"/>
      <c r="ESQ44" s="385"/>
      <c r="ESR44" s="385"/>
      <c r="ESS44" s="385"/>
      <c r="EST44" s="385"/>
      <c r="ESU44" s="385"/>
      <c r="ESV44" s="385"/>
      <c r="ESW44" s="385"/>
      <c r="ESX44" s="385"/>
      <c r="ESY44" s="385"/>
      <c r="ESZ44" s="385"/>
      <c r="ETA44" s="385"/>
      <c r="ETB44" s="385"/>
      <c r="ETC44" s="385"/>
      <c r="ETD44" s="385"/>
      <c r="ETE44" s="385"/>
      <c r="ETF44" s="385"/>
      <c r="ETG44" s="385"/>
      <c r="ETH44" s="385"/>
      <c r="ETI44" s="385"/>
      <c r="ETJ44" s="385"/>
      <c r="ETK44" s="385"/>
      <c r="ETL44" s="385"/>
      <c r="ETM44" s="385"/>
      <c r="ETN44" s="385"/>
      <c r="ETO44" s="385"/>
      <c r="ETP44" s="385"/>
      <c r="ETQ44" s="385"/>
      <c r="ETR44" s="385"/>
      <c r="ETS44" s="385"/>
      <c r="ETT44" s="385"/>
      <c r="ETU44" s="385"/>
      <c r="ETV44" s="385"/>
      <c r="ETW44" s="385"/>
      <c r="ETX44" s="385"/>
      <c r="ETY44" s="385"/>
      <c r="ETZ44" s="385"/>
      <c r="EUA44" s="385"/>
      <c r="EUB44" s="385"/>
      <c r="EUC44" s="385"/>
      <c r="EUD44" s="385"/>
      <c r="EUE44" s="385"/>
      <c r="EUF44" s="385"/>
      <c r="EUG44" s="385"/>
      <c r="EUH44" s="385"/>
      <c r="EUI44" s="385"/>
      <c r="EUJ44" s="385"/>
      <c r="EUK44" s="385"/>
      <c r="EUL44" s="385"/>
      <c r="EUM44" s="385"/>
      <c r="EUN44" s="385"/>
      <c r="EUO44" s="385"/>
      <c r="EUP44" s="385"/>
      <c r="EUQ44" s="385"/>
      <c r="EUR44" s="385"/>
      <c r="EUS44" s="385"/>
      <c r="EUT44" s="385"/>
      <c r="EUU44" s="385"/>
      <c r="EUV44" s="385"/>
      <c r="EUW44" s="385"/>
      <c r="EUX44" s="385"/>
      <c r="EUY44" s="385"/>
      <c r="EUZ44" s="385"/>
      <c r="EVA44" s="385"/>
      <c r="EVB44" s="385"/>
      <c r="EVC44" s="385"/>
      <c r="EVD44" s="385"/>
      <c r="EVE44" s="385"/>
      <c r="EVF44" s="385"/>
      <c r="EVG44" s="385"/>
      <c r="EVH44" s="385"/>
      <c r="EVI44" s="385"/>
      <c r="EVJ44" s="385"/>
      <c r="EVK44" s="385"/>
      <c r="EVL44" s="385"/>
      <c r="EVM44" s="385"/>
      <c r="EVN44" s="385"/>
      <c r="EVO44" s="385"/>
      <c r="EVP44" s="385"/>
      <c r="EVQ44" s="385"/>
      <c r="EVR44" s="385"/>
      <c r="EVS44" s="385"/>
      <c r="EVT44" s="385"/>
      <c r="EVU44" s="385"/>
      <c r="EVV44" s="385"/>
      <c r="EVW44" s="385"/>
      <c r="EVX44" s="385"/>
      <c r="EVY44" s="385"/>
      <c r="EVZ44" s="385"/>
      <c r="EWA44" s="385"/>
      <c r="EWB44" s="385"/>
      <c r="EWC44" s="385"/>
      <c r="EWD44" s="385"/>
      <c r="EWE44" s="385"/>
      <c r="EWF44" s="385"/>
      <c r="EWG44" s="385"/>
      <c r="EWH44" s="385"/>
      <c r="EWI44" s="385"/>
      <c r="EWJ44" s="385"/>
      <c r="EWK44" s="385"/>
      <c r="EWL44" s="385"/>
      <c r="EWM44" s="385"/>
      <c r="EWN44" s="385"/>
      <c r="EWO44" s="385"/>
      <c r="EWP44" s="385"/>
      <c r="EWQ44" s="385"/>
      <c r="EWR44" s="385"/>
      <c r="EWS44" s="385"/>
      <c r="EWT44" s="385"/>
      <c r="EWU44" s="385"/>
      <c r="EWV44" s="385"/>
      <c r="EWW44" s="385"/>
      <c r="EWX44" s="385"/>
      <c r="EWY44" s="385"/>
      <c r="EWZ44" s="385"/>
      <c r="EXA44" s="385"/>
      <c r="EXB44" s="385"/>
      <c r="EXC44" s="385"/>
      <c r="EXD44" s="385"/>
      <c r="EXE44" s="385"/>
      <c r="EXF44" s="385"/>
      <c r="EXG44" s="385"/>
      <c r="EXH44" s="385"/>
      <c r="EXI44" s="385"/>
      <c r="EXJ44" s="385"/>
      <c r="EXK44" s="385"/>
      <c r="EXL44" s="385"/>
      <c r="EXM44" s="385"/>
      <c r="EXN44" s="385"/>
      <c r="EXO44" s="385"/>
      <c r="EXP44" s="385"/>
      <c r="EXQ44" s="385"/>
      <c r="EXR44" s="385"/>
      <c r="EXS44" s="385"/>
      <c r="EXT44" s="385"/>
      <c r="EXU44" s="385"/>
      <c r="EXV44" s="385"/>
      <c r="EXW44" s="385"/>
      <c r="EXX44" s="385"/>
      <c r="EXY44" s="385"/>
      <c r="EXZ44" s="385"/>
      <c r="EYA44" s="385"/>
      <c r="EYB44" s="385"/>
      <c r="EYC44" s="385"/>
      <c r="EYD44" s="385"/>
      <c r="EYE44" s="385"/>
      <c r="EYF44" s="385"/>
      <c r="EYG44" s="385"/>
      <c r="EYH44" s="385"/>
      <c r="EYI44" s="385"/>
      <c r="EYJ44" s="385"/>
      <c r="EYK44" s="385"/>
      <c r="EYL44" s="385"/>
      <c r="EYM44" s="385"/>
      <c r="EYN44" s="385"/>
      <c r="EYO44" s="385"/>
      <c r="EYP44" s="385"/>
      <c r="EYQ44" s="385"/>
      <c r="EYR44" s="385"/>
      <c r="EYS44" s="385"/>
      <c r="EYT44" s="385"/>
      <c r="EYU44" s="385"/>
      <c r="EYV44" s="385"/>
      <c r="EYW44" s="385"/>
      <c r="EYX44" s="385"/>
      <c r="EYY44" s="385"/>
      <c r="EYZ44" s="385"/>
      <c r="EZA44" s="385"/>
      <c r="EZB44" s="385"/>
      <c r="EZC44" s="385"/>
      <c r="EZD44" s="385"/>
      <c r="EZE44" s="385"/>
      <c r="EZF44" s="385"/>
      <c r="EZG44" s="385"/>
      <c r="EZH44" s="385"/>
      <c r="EZI44" s="385"/>
      <c r="EZJ44" s="385"/>
      <c r="EZK44" s="385"/>
      <c r="EZL44" s="385"/>
      <c r="EZM44" s="385"/>
      <c r="EZN44" s="385"/>
      <c r="EZO44" s="385"/>
      <c r="EZP44" s="385"/>
      <c r="EZQ44" s="385"/>
      <c r="EZR44" s="385"/>
      <c r="EZS44" s="385"/>
      <c r="EZT44" s="385"/>
      <c r="EZU44" s="385"/>
      <c r="EZV44" s="385"/>
      <c r="EZW44" s="385"/>
      <c r="EZX44" s="385"/>
      <c r="EZY44" s="385"/>
      <c r="EZZ44" s="385"/>
      <c r="FAA44" s="385"/>
      <c r="FAB44" s="385"/>
      <c r="FAC44" s="385"/>
      <c r="FAD44" s="385"/>
      <c r="FAE44" s="385"/>
      <c r="FAF44" s="385"/>
      <c r="FAG44" s="385"/>
      <c r="FAH44" s="385"/>
      <c r="FAI44" s="385"/>
      <c r="FAJ44" s="385"/>
      <c r="FAK44" s="385"/>
      <c r="FAL44" s="385"/>
      <c r="FAM44" s="385"/>
      <c r="FAN44" s="385"/>
      <c r="FAO44" s="385"/>
      <c r="FAP44" s="385"/>
      <c r="FAQ44" s="385"/>
      <c r="FAR44" s="385"/>
      <c r="FAS44" s="385"/>
      <c r="FAT44" s="385"/>
      <c r="FAU44" s="385"/>
      <c r="FAV44" s="385"/>
      <c r="FAW44" s="385"/>
      <c r="FAX44" s="385"/>
      <c r="FAY44" s="385"/>
      <c r="FAZ44" s="385"/>
      <c r="FBA44" s="385"/>
      <c r="FBB44" s="385"/>
      <c r="FBC44" s="385"/>
      <c r="FBD44" s="385"/>
      <c r="FBE44" s="385"/>
      <c r="FBF44" s="385"/>
      <c r="FBG44" s="385"/>
      <c r="FBH44" s="385"/>
      <c r="FBI44" s="385"/>
      <c r="FBJ44" s="385"/>
      <c r="FBK44" s="385"/>
      <c r="FBL44" s="385"/>
      <c r="FBM44" s="385"/>
      <c r="FBN44" s="385"/>
      <c r="FBO44" s="385"/>
      <c r="FBP44" s="385"/>
      <c r="FBQ44" s="385"/>
      <c r="FBR44" s="385"/>
      <c r="FBS44" s="385"/>
      <c r="FBT44" s="385"/>
      <c r="FBU44" s="385"/>
      <c r="FBV44" s="385"/>
      <c r="FBW44" s="385"/>
      <c r="FBX44" s="385"/>
      <c r="FBY44" s="385"/>
      <c r="FBZ44" s="385"/>
      <c r="FCA44" s="385"/>
      <c r="FCB44" s="385"/>
      <c r="FCC44" s="385"/>
      <c r="FCD44" s="385"/>
      <c r="FCE44" s="385"/>
      <c r="FCF44" s="385"/>
      <c r="FCG44" s="385"/>
      <c r="FCH44" s="385"/>
      <c r="FCI44" s="385"/>
      <c r="FCJ44" s="385"/>
      <c r="FCK44" s="385"/>
      <c r="FCL44" s="385"/>
      <c r="FCM44" s="385"/>
      <c r="FCN44" s="385"/>
      <c r="FCO44" s="385"/>
      <c r="FCP44" s="385"/>
      <c r="FCQ44" s="385"/>
      <c r="FCR44" s="385"/>
      <c r="FCS44" s="385"/>
      <c r="FCT44" s="385"/>
      <c r="FCU44" s="385"/>
      <c r="FCV44" s="385"/>
      <c r="FCW44" s="385"/>
      <c r="FCX44" s="385"/>
      <c r="FCY44" s="385"/>
      <c r="FCZ44" s="385"/>
      <c r="FDA44" s="385"/>
      <c r="FDB44" s="385"/>
      <c r="FDC44" s="385"/>
      <c r="FDD44" s="385"/>
      <c r="FDE44" s="385"/>
      <c r="FDF44" s="385"/>
      <c r="FDG44" s="385"/>
      <c r="FDH44" s="385"/>
      <c r="FDI44" s="385"/>
      <c r="FDJ44" s="385"/>
      <c r="FDK44" s="385"/>
      <c r="FDL44" s="385"/>
      <c r="FDM44" s="385"/>
      <c r="FDN44" s="385"/>
      <c r="FDO44" s="385"/>
      <c r="FDP44" s="385"/>
      <c r="FDQ44" s="385"/>
      <c r="FDR44" s="385"/>
      <c r="FDS44" s="385"/>
      <c r="FDT44" s="385"/>
      <c r="FDU44" s="385"/>
      <c r="FDV44" s="385"/>
      <c r="FDW44" s="385"/>
      <c r="FDX44" s="385"/>
      <c r="FDY44" s="385"/>
      <c r="FDZ44" s="385"/>
      <c r="FEA44" s="385"/>
      <c r="FEB44" s="385"/>
      <c r="FEC44" s="385"/>
      <c r="FED44" s="385"/>
      <c r="FEE44" s="385"/>
      <c r="FEF44" s="385"/>
      <c r="FEG44" s="385"/>
      <c r="FEH44" s="385"/>
      <c r="FEI44" s="385"/>
      <c r="FEJ44" s="385"/>
      <c r="FEK44" s="385"/>
      <c r="FEL44" s="385"/>
      <c r="FEM44" s="385"/>
      <c r="FEN44" s="385"/>
      <c r="FEO44" s="385"/>
      <c r="FEP44" s="385"/>
      <c r="FEQ44" s="385"/>
      <c r="FER44" s="385"/>
      <c r="FES44" s="385"/>
      <c r="FET44" s="385"/>
      <c r="FEU44" s="385"/>
      <c r="FEV44" s="385"/>
      <c r="FEW44" s="385"/>
      <c r="FEX44" s="385"/>
      <c r="FEY44" s="385"/>
      <c r="FEZ44" s="385"/>
      <c r="FFA44" s="385"/>
      <c r="FFB44" s="385"/>
      <c r="FFC44" s="385"/>
      <c r="FFD44" s="385"/>
      <c r="FFE44" s="385"/>
      <c r="FFF44" s="385"/>
      <c r="FFG44" s="385"/>
      <c r="FFH44" s="385"/>
      <c r="FFI44" s="385"/>
      <c r="FFJ44" s="385"/>
      <c r="FFK44" s="385"/>
      <c r="FFL44" s="385"/>
      <c r="FFM44" s="385"/>
      <c r="FFN44" s="385"/>
      <c r="FFO44" s="385"/>
      <c r="FFP44" s="385"/>
      <c r="FFQ44" s="385"/>
      <c r="FFR44" s="385"/>
      <c r="FFS44" s="385"/>
      <c r="FFT44" s="385"/>
      <c r="FFU44" s="385"/>
      <c r="FFV44" s="385"/>
      <c r="FFW44" s="385"/>
      <c r="FFX44" s="385"/>
      <c r="FFY44" s="385"/>
      <c r="FFZ44" s="385"/>
      <c r="FGA44" s="385"/>
      <c r="FGB44" s="385"/>
      <c r="FGC44" s="385"/>
      <c r="FGD44" s="385"/>
      <c r="FGE44" s="385"/>
      <c r="FGF44" s="385"/>
      <c r="FGG44" s="385"/>
      <c r="FGH44" s="385"/>
      <c r="FGI44" s="385"/>
      <c r="FGJ44" s="385"/>
      <c r="FGK44" s="385"/>
      <c r="FGL44" s="385"/>
      <c r="FGM44" s="385"/>
      <c r="FGN44" s="385"/>
      <c r="FGO44" s="385"/>
      <c r="FGP44" s="385"/>
      <c r="FGQ44" s="385"/>
      <c r="FGR44" s="385"/>
      <c r="FGS44" s="385"/>
      <c r="FGT44" s="385"/>
      <c r="FGU44" s="385"/>
      <c r="FGV44" s="385"/>
      <c r="FGW44" s="385"/>
      <c r="FGX44" s="385"/>
      <c r="FGY44" s="385"/>
      <c r="FGZ44" s="385"/>
      <c r="FHA44" s="385"/>
      <c r="FHB44" s="385"/>
      <c r="FHC44" s="385"/>
      <c r="FHD44" s="385"/>
      <c r="FHE44" s="385"/>
      <c r="FHF44" s="385"/>
      <c r="FHG44" s="385"/>
      <c r="FHH44" s="385"/>
      <c r="FHI44" s="385"/>
      <c r="FHJ44" s="385"/>
      <c r="FHK44" s="385"/>
      <c r="FHL44" s="385"/>
      <c r="FHM44" s="385"/>
      <c r="FHN44" s="385"/>
      <c r="FHO44" s="385"/>
      <c r="FHP44" s="385"/>
      <c r="FHQ44" s="385"/>
      <c r="FHR44" s="385"/>
      <c r="FHS44" s="385"/>
      <c r="FHT44" s="385"/>
      <c r="FHU44" s="385"/>
      <c r="FHV44" s="385"/>
      <c r="FHW44" s="385"/>
      <c r="FHX44" s="385"/>
      <c r="FHY44" s="385"/>
      <c r="FHZ44" s="385"/>
      <c r="FIA44" s="385"/>
      <c r="FIB44" s="385"/>
      <c r="FIC44" s="385"/>
      <c r="FID44" s="385"/>
      <c r="FIE44" s="385"/>
      <c r="FIF44" s="385"/>
      <c r="FIG44" s="385"/>
      <c r="FIH44" s="385"/>
      <c r="FII44" s="385"/>
      <c r="FIJ44" s="385"/>
      <c r="FIK44" s="385"/>
      <c r="FIL44" s="385"/>
      <c r="FIM44" s="385"/>
      <c r="FIN44" s="385"/>
      <c r="FIO44" s="385"/>
      <c r="FIP44" s="385"/>
      <c r="FIQ44" s="385"/>
      <c r="FIR44" s="385"/>
      <c r="FIS44" s="385"/>
      <c r="FIT44" s="385"/>
      <c r="FIU44" s="385"/>
      <c r="FIV44" s="385"/>
      <c r="FIW44" s="385"/>
      <c r="FIX44" s="385"/>
      <c r="FIY44" s="385"/>
      <c r="FIZ44" s="385"/>
      <c r="FJA44" s="385"/>
      <c r="FJB44" s="385"/>
      <c r="FJC44" s="385"/>
      <c r="FJD44" s="385"/>
      <c r="FJE44" s="385"/>
      <c r="FJF44" s="385"/>
      <c r="FJG44" s="385"/>
      <c r="FJH44" s="385"/>
      <c r="FJI44" s="385"/>
      <c r="FJJ44" s="385"/>
      <c r="FJK44" s="385"/>
      <c r="FJL44" s="385"/>
      <c r="FJM44" s="385"/>
      <c r="FJN44" s="385"/>
      <c r="FJO44" s="385"/>
      <c r="FJP44" s="385"/>
      <c r="FJQ44" s="385"/>
      <c r="FJR44" s="385"/>
      <c r="FJS44" s="385"/>
      <c r="FJT44" s="385"/>
      <c r="FJU44" s="385"/>
      <c r="FJV44" s="385"/>
      <c r="FJW44" s="385"/>
      <c r="FJX44" s="385"/>
      <c r="FJY44" s="385"/>
      <c r="FJZ44" s="385"/>
      <c r="FKA44" s="385"/>
      <c r="FKB44" s="385"/>
      <c r="FKC44" s="385"/>
      <c r="FKD44" s="385"/>
      <c r="FKE44" s="385"/>
      <c r="FKF44" s="385"/>
      <c r="FKG44" s="385"/>
      <c r="FKH44" s="385"/>
      <c r="FKI44" s="385"/>
      <c r="FKJ44" s="385"/>
      <c r="FKK44" s="385"/>
      <c r="FKL44" s="385"/>
      <c r="FKM44" s="385"/>
      <c r="FKN44" s="385"/>
      <c r="FKO44" s="385"/>
      <c r="FKP44" s="385"/>
      <c r="FKQ44" s="385"/>
      <c r="FKR44" s="385"/>
      <c r="FKS44" s="385"/>
      <c r="FKT44" s="385"/>
      <c r="FKU44" s="385"/>
      <c r="FKV44" s="385"/>
      <c r="FKW44" s="385"/>
      <c r="FKX44" s="385"/>
      <c r="FKY44" s="385"/>
      <c r="FKZ44" s="385"/>
      <c r="FLA44" s="385"/>
      <c r="FLB44" s="385"/>
      <c r="FLC44" s="385"/>
      <c r="FLD44" s="385"/>
      <c r="FLE44" s="385"/>
      <c r="FLF44" s="385"/>
      <c r="FLG44" s="385"/>
      <c r="FLH44" s="385"/>
      <c r="FLI44" s="385"/>
      <c r="FLJ44" s="385"/>
      <c r="FLK44" s="385"/>
      <c r="FLL44" s="385"/>
      <c r="FLM44" s="385"/>
      <c r="FLN44" s="385"/>
      <c r="FLO44" s="385"/>
      <c r="FLP44" s="385"/>
      <c r="FLQ44" s="385"/>
      <c r="FLR44" s="385"/>
      <c r="FLS44" s="385"/>
      <c r="FLT44" s="385"/>
      <c r="FLU44" s="385"/>
      <c r="FLV44" s="385"/>
      <c r="FLW44" s="385"/>
      <c r="FLX44" s="385"/>
      <c r="FLY44" s="385"/>
      <c r="FLZ44" s="385"/>
      <c r="FMA44" s="385"/>
      <c r="FMB44" s="385"/>
      <c r="FMC44" s="385"/>
      <c r="FMD44" s="385"/>
      <c r="FME44" s="385"/>
      <c r="FMF44" s="385"/>
      <c r="FMG44" s="385"/>
      <c r="FMH44" s="385"/>
      <c r="FMI44" s="385"/>
      <c r="FMJ44" s="385"/>
      <c r="FMK44" s="385"/>
      <c r="FML44" s="385"/>
      <c r="FMM44" s="385"/>
      <c r="FMN44" s="385"/>
      <c r="FMO44" s="385"/>
      <c r="FMP44" s="385"/>
      <c r="FMQ44" s="385"/>
      <c r="FMR44" s="385"/>
      <c r="FMS44" s="385"/>
      <c r="FMT44" s="385"/>
      <c r="FMU44" s="385"/>
      <c r="FMV44" s="385"/>
      <c r="FMW44" s="385"/>
      <c r="FMX44" s="385"/>
      <c r="FMY44" s="385"/>
      <c r="FMZ44" s="385"/>
      <c r="FNA44" s="385"/>
      <c r="FNB44" s="385"/>
      <c r="FNC44" s="385"/>
      <c r="FND44" s="385"/>
      <c r="FNE44" s="385"/>
      <c r="FNF44" s="385"/>
      <c r="FNG44" s="385"/>
      <c r="FNH44" s="385"/>
      <c r="FNI44" s="385"/>
      <c r="FNJ44" s="385"/>
      <c r="FNK44" s="385"/>
      <c r="FNL44" s="385"/>
      <c r="FNM44" s="385"/>
      <c r="FNN44" s="385"/>
      <c r="FNO44" s="385"/>
      <c r="FNP44" s="385"/>
      <c r="FNQ44" s="385"/>
      <c r="FNR44" s="385"/>
      <c r="FNS44" s="385"/>
      <c r="FNT44" s="385"/>
      <c r="FNU44" s="385"/>
      <c r="FNV44" s="385"/>
      <c r="FNW44" s="385"/>
      <c r="FNX44" s="385"/>
      <c r="FNY44" s="385"/>
      <c r="FNZ44" s="385"/>
      <c r="FOA44" s="385"/>
      <c r="FOB44" s="385"/>
      <c r="FOC44" s="385"/>
      <c r="FOD44" s="385"/>
      <c r="FOE44" s="385"/>
      <c r="FOF44" s="385"/>
      <c r="FOG44" s="385"/>
      <c r="FOH44" s="385"/>
      <c r="FOI44" s="385"/>
      <c r="FOJ44" s="385"/>
      <c r="FOK44" s="385"/>
      <c r="FOL44" s="385"/>
      <c r="FOM44" s="385"/>
      <c r="FON44" s="385"/>
      <c r="FOO44" s="385"/>
      <c r="FOP44" s="385"/>
      <c r="FOQ44" s="385"/>
      <c r="FOR44" s="385"/>
      <c r="FOS44" s="385"/>
      <c r="FOT44" s="385"/>
      <c r="FOU44" s="385"/>
      <c r="FOV44" s="385"/>
      <c r="FOW44" s="385"/>
      <c r="FOX44" s="385"/>
      <c r="FOY44" s="385"/>
      <c r="FOZ44" s="385"/>
      <c r="FPA44" s="385"/>
      <c r="FPB44" s="385"/>
      <c r="FPC44" s="385"/>
      <c r="FPD44" s="385"/>
      <c r="FPE44" s="385"/>
      <c r="FPF44" s="385"/>
      <c r="FPG44" s="385"/>
      <c r="FPH44" s="385"/>
      <c r="FPI44" s="385"/>
      <c r="FPJ44" s="385"/>
      <c r="FPK44" s="385"/>
      <c r="FPL44" s="385"/>
      <c r="FPM44" s="385"/>
      <c r="FPN44" s="385"/>
      <c r="FPO44" s="385"/>
      <c r="FPP44" s="385"/>
      <c r="FPQ44" s="385"/>
      <c r="FPR44" s="385"/>
      <c r="FPS44" s="385"/>
      <c r="FPT44" s="385"/>
      <c r="FPU44" s="385"/>
      <c r="FPV44" s="385"/>
      <c r="FPW44" s="385"/>
      <c r="FPX44" s="385"/>
      <c r="FPY44" s="385"/>
      <c r="FPZ44" s="385"/>
      <c r="FQA44" s="385"/>
      <c r="FQB44" s="385"/>
      <c r="FQC44" s="385"/>
      <c r="FQD44" s="385"/>
      <c r="FQE44" s="385"/>
      <c r="FQF44" s="385"/>
      <c r="FQG44" s="385"/>
      <c r="FQH44" s="385"/>
      <c r="FQI44" s="385"/>
      <c r="FQJ44" s="385"/>
      <c r="FQK44" s="385"/>
      <c r="FQL44" s="385"/>
      <c r="FQM44" s="385"/>
      <c r="FQN44" s="385"/>
      <c r="FQO44" s="385"/>
      <c r="FQP44" s="385"/>
      <c r="FQQ44" s="385"/>
      <c r="FQR44" s="385"/>
      <c r="FQS44" s="385"/>
      <c r="FQT44" s="385"/>
      <c r="FQU44" s="385"/>
      <c r="FQV44" s="385"/>
      <c r="FQW44" s="385"/>
      <c r="FQX44" s="385"/>
      <c r="FQY44" s="385"/>
      <c r="FQZ44" s="385"/>
      <c r="FRA44" s="385"/>
      <c r="FRB44" s="385"/>
      <c r="FRC44" s="385"/>
      <c r="FRD44" s="385"/>
      <c r="FRE44" s="385"/>
      <c r="FRF44" s="385"/>
      <c r="FRG44" s="385"/>
      <c r="FRH44" s="385"/>
      <c r="FRI44" s="385"/>
      <c r="FRJ44" s="385"/>
      <c r="FRK44" s="385"/>
      <c r="FRL44" s="385"/>
      <c r="FRM44" s="385"/>
      <c r="FRN44" s="385"/>
      <c r="FRO44" s="385"/>
      <c r="FRP44" s="385"/>
      <c r="FRQ44" s="385"/>
      <c r="FRR44" s="385"/>
      <c r="FRS44" s="385"/>
      <c r="FRT44" s="385"/>
      <c r="FRU44" s="385"/>
      <c r="FRV44" s="385"/>
      <c r="FRW44" s="385"/>
      <c r="FRX44" s="385"/>
      <c r="FRY44" s="385"/>
      <c r="FRZ44" s="385"/>
      <c r="FSA44" s="385"/>
      <c r="FSB44" s="385"/>
      <c r="FSC44" s="385"/>
      <c r="FSD44" s="385"/>
      <c r="FSE44" s="385"/>
      <c r="FSF44" s="385"/>
      <c r="FSG44" s="385"/>
      <c r="FSH44" s="385"/>
      <c r="FSI44" s="385"/>
      <c r="FSJ44" s="385"/>
      <c r="FSK44" s="385"/>
      <c r="FSL44" s="385"/>
      <c r="FSM44" s="385"/>
      <c r="FSN44" s="385"/>
      <c r="FSO44" s="385"/>
      <c r="FSP44" s="385"/>
      <c r="FSQ44" s="385"/>
      <c r="FSR44" s="385"/>
      <c r="FSS44" s="385"/>
      <c r="FST44" s="385"/>
      <c r="FSU44" s="385"/>
      <c r="FSV44" s="385"/>
      <c r="FSW44" s="385"/>
      <c r="FSX44" s="385"/>
      <c r="FSY44" s="385"/>
      <c r="FSZ44" s="385"/>
      <c r="FTA44" s="385"/>
      <c r="FTB44" s="385"/>
      <c r="FTC44" s="385"/>
      <c r="FTD44" s="385"/>
      <c r="FTE44" s="385"/>
      <c r="FTF44" s="385"/>
      <c r="FTG44" s="385"/>
      <c r="FTH44" s="385"/>
      <c r="FTI44" s="385"/>
      <c r="FTJ44" s="385"/>
      <c r="FTK44" s="385"/>
      <c r="FTL44" s="385"/>
      <c r="FTM44" s="385"/>
      <c r="FTN44" s="385"/>
      <c r="FTO44" s="385"/>
      <c r="FTP44" s="385"/>
      <c r="FTQ44" s="385"/>
      <c r="FTR44" s="385"/>
      <c r="FTS44" s="385"/>
      <c r="FTT44" s="385"/>
      <c r="FTU44" s="385"/>
      <c r="FTV44" s="385"/>
      <c r="FTW44" s="385"/>
      <c r="FTX44" s="385"/>
      <c r="FTY44" s="385"/>
      <c r="FTZ44" s="385"/>
      <c r="FUA44" s="385"/>
      <c r="FUB44" s="385"/>
      <c r="FUC44" s="385"/>
      <c r="FUD44" s="385"/>
      <c r="FUE44" s="385"/>
      <c r="FUF44" s="385"/>
      <c r="FUG44" s="385"/>
      <c r="FUH44" s="385"/>
      <c r="FUI44" s="385"/>
      <c r="FUJ44" s="385"/>
      <c r="FUK44" s="385"/>
      <c r="FUL44" s="385"/>
      <c r="FUM44" s="385"/>
      <c r="FUN44" s="385"/>
      <c r="FUO44" s="385"/>
      <c r="FUP44" s="385"/>
      <c r="FUQ44" s="385"/>
      <c r="FUR44" s="385"/>
      <c r="FUS44" s="385"/>
      <c r="FUT44" s="385"/>
      <c r="FUU44" s="385"/>
      <c r="FUV44" s="385"/>
      <c r="FUW44" s="385"/>
      <c r="FUX44" s="385"/>
      <c r="FUY44" s="385"/>
      <c r="FUZ44" s="385"/>
      <c r="FVA44" s="385"/>
      <c r="FVB44" s="385"/>
      <c r="FVC44" s="385"/>
      <c r="FVD44" s="385"/>
      <c r="FVE44" s="385"/>
      <c r="FVF44" s="385"/>
      <c r="FVG44" s="385"/>
      <c r="FVH44" s="385"/>
      <c r="FVI44" s="385"/>
      <c r="FVJ44" s="385"/>
      <c r="FVK44" s="385"/>
      <c r="FVL44" s="385"/>
      <c r="FVM44" s="385"/>
      <c r="FVN44" s="385"/>
      <c r="FVO44" s="385"/>
      <c r="FVP44" s="385"/>
      <c r="FVQ44" s="385"/>
      <c r="FVR44" s="385"/>
      <c r="FVS44" s="385"/>
      <c r="FVT44" s="385"/>
      <c r="FVU44" s="385"/>
      <c r="FVV44" s="385"/>
      <c r="FVW44" s="385"/>
      <c r="FVX44" s="385"/>
      <c r="FVY44" s="385"/>
      <c r="FVZ44" s="385"/>
      <c r="FWA44" s="385"/>
      <c r="FWB44" s="385"/>
      <c r="FWC44" s="385"/>
      <c r="FWD44" s="385"/>
      <c r="FWE44" s="385"/>
      <c r="FWF44" s="385"/>
      <c r="FWG44" s="385"/>
      <c r="FWH44" s="385"/>
      <c r="FWI44" s="385"/>
      <c r="FWJ44" s="385"/>
      <c r="FWK44" s="385"/>
      <c r="FWL44" s="385"/>
      <c r="FWM44" s="385"/>
      <c r="FWN44" s="385"/>
      <c r="FWO44" s="385"/>
      <c r="FWP44" s="385"/>
      <c r="FWQ44" s="385"/>
      <c r="FWR44" s="385"/>
      <c r="FWS44" s="385"/>
      <c r="FWT44" s="385"/>
      <c r="FWU44" s="385"/>
      <c r="FWV44" s="385"/>
      <c r="FWW44" s="385"/>
      <c r="FWX44" s="385"/>
      <c r="FWY44" s="385"/>
      <c r="FWZ44" s="385"/>
      <c r="FXA44" s="385"/>
      <c r="FXB44" s="385"/>
      <c r="FXC44" s="385"/>
      <c r="FXD44" s="385"/>
      <c r="FXE44" s="385"/>
      <c r="FXF44" s="385"/>
      <c r="FXG44" s="385"/>
      <c r="FXH44" s="385"/>
      <c r="FXI44" s="385"/>
      <c r="FXJ44" s="385"/>
      <c r="FXK44" s="385"/>
      <c r="FXL44" s="385"/>
      <c r="FXM44" s="385"/>
      <c r="FXN44" s="385"/>
      <c r="FXO44" s="385"/>
      <c r="FXP44" s="385"/>
      <c r="FXQ44" s="385"/>
      <c r="FXR44" s="385"/>
      <c r="FXS44" s="385"/>
      <c r="FXT44" s="385"/>
      <c r="FXU44" s="385"/>
      <c r="FXV44" s="385"/>
      <c r="FXW44" s="385"/>
      <c r="FXX44" s="385"/>
      <c r="FXY44" s="385"/>
      <c r="FXZ44" s="385"/>
      <c r="FYA44" s="385"/>
      <c r="FYB44" s="385"/>
      <c r="FYC44" s="385"/>
      <c r="FYD44" s="385"/>
      <c r="FYE44" s="385"/>
      <c r="FYF44" s="385"/>
      <c r="FYG44" s="385"/>
      <c r="FYH44" s="385"/>
      <c r="FYI44" s="385"/>
      <c r="FYJ44" s="385"/>
      <c r="FYK44" s="385"/>
      <c r="FYL44" s="385"/>
      <c r="FYM44" s="385"/>
      <c r="FYN44" s="385"/>
      <c r="FYO44" s="385"/>
      <c r="FYP44" s="385"/>
      <c r="FYQ44" s="385"/>
      <c r="FYR44" s="385"/>
      <c r="FYS44" s="385"/>
      <c r="FYT44" s="385"/>
      <c r="FYU44" s="385"/>
      <c r="FYV44" s="385"/>
      <c r="FYW44" s="385"/>
      <c r="FYX44" s="385"/>
      <c r="FYY44" s="385"/>
      <c r="FYZ44" s="385"/>
      <c r="FZA44" s="385"/>
      <c r="FZB44" s="385"/>
      <c r="FZC44" s="385"/>
      <c r="FZD44" s="385"/>
      <c r="FZE44" s="385"/>
      <c r="FZF44" s="385"/>
      <c r="FZG44" s="385"/>
      <c r="FZH44" s="385"/>
      <c r="FZI44" s="385"/>
      <c r="FZJ44" s="385"/>
      <c r="FZK44" s="385"/>
      <c r="FZL44" s="385"/>
      <c r="FZM44" s="385"/>
      <c r="FZN44" s="385"/>
      <c r="FZO44" s="385"/>
      <c r="FZP44" s="385"/>
      <c r="FZQ44" s="385"/>
      <c r="FZR44" s="385"/>
      <c r="FZS44" s="385"/>
      <c r="FZT44" s="385"/>
      <c r="FZU44" s="385"/>
      <c r="FZV44" s="385"/>
      <c r="FZW44" s="385"/>
      <c r="FZX44" s="385"/>
      <c r="FZY44" s="385"/>
      <c r="FZZ44" s="385"/>
      <c r="GAA44" s="385"/>
      <c r="GAB44" s="385"/>
      <c r="GAC44" s="385"/>
      <c r="GAD44" s="385"/>
      <c r="GAE44" s="385"/>
      <c r="GAF44" s="385"/>
      <c r="GAG44" s="385"/>
      <c r="GAH44" s="385"/>
      <c r="GAI44" s="385"/>
      <c r="GAJ44" s="385"/>
      <c r="GAK44" s="385"/>
      <c r="GAL44" s="385"/>
      <c r="GAM44" s="385"/>
      <c r="GAN44" s="385"/>
      <c r="GAO44" s="385"/>
      <c r="GAP44" s="385"/>
      <c r="GAQ44" s="385"/>
      <c r="GAR44" s="385"/>
      <c r="GAS44" s="385"/>
      <c r="GAT44" s="385"/>
      <c r="GAU44" s="385"/>
      <c r="GAV44" s="385"/>
      <c r="GAW44" s="385"/>
      <c r="GAX44" s="385"/>
      <c r="GAY44" s="385"/>
      <c r="GAZ44" s="385"/>
      <c r="GBA44" s="385"/>
      <c r="GBB44" s="385"/>
      <c r="GBC44" s="385"/>
      <c r="GBD44" s="385"/>
      <c r="GBE44" s="385"/>
      <c r="GBF44" s="385"/>
      <c r="GBG44" s="385"/>
      <c r="GBH44" s="385"/>
      <c r="GBI44" s="385"/>
      <c r="GBJ44" s="385"/>
      <c r="GBK44" s="385"/>
      <c r="GBL44" s="385"/>
      <c r="GBM44" s="385"/>
      <c r="GBN44" s="385"/>
      <c r="GBO44" s="385"/>
      <c r="GBP44" s="385"/>
      <c r="GBQ44" s="385"/>
      <c r="GBR44" s="385"/>
      <c r="GBS44" s="385"/>
      <c r="GBT44" s="385"/>
      <c r="GBU44" s="385"/>
      <c r="GBV44" s="385"/>
      <c r="GBW44" s="385"/>
      <c r="GBX44" s="385"/>
      <c r="GBY44" s="385"/>
      <c r="GBZ44" s="385"/>
      <c r="GCA44" s="385"/>
      <c r="GCB44" s="385"/>
      <c r="GCC44" s="385"/>
      <c r="GCD44" s="385"/>
      <c r="GCE44" s="385"/>
      <c r="GCF44" s="385"/>
      <c r="GCG44" s="385"/>
      <c r="GCH44" s="385"/>
      <c r="GCI44" s="385"/>
      <c r="GCJ44" s="385"/>
      <c r="GCK44" s="385"/>
      <c r="GCL44" s="385"/>
      <c r="GCM44" s="385"/>
      <c r="GCN44" s="385"/>
      <c r="GCO44" s="385"/>
      <c r="GCP44" s="385"/>
      <c r="GCQ44" s="385"/>
      <c r="GCR44" s="385"/>
      <c r="GCS44" s="385"/>
      <c r="GCT44" s="385"/>
      <c r="GCU44" s="385"/>
      <c r="GCV44" s="385"/>
      <c r="GCW44" s="385"/>
      <c r="GCX44" s="385"/>
      <c r="GCY44" s="385"/>
      <c r="GCZ44" s="385"/>
      <c r="GDA44" s="385"/>
      <c r="GDB44" s="385"/>
      <c r="GDC44" s="385"/>
      <c r="GDD44" s="385"/>
      <c r="GDE44" s="385"/>
      <c r="GDF44" s="385"/>
      <c r="GDG44" s="385"/>
      <c r="GDH44" s="385"/>
      <c r="GDI44" s="385"/>
      <c r="GDJ44" s="385"/>
      <c r="GDK44" s="385"/>
      <c r="GDL44" s="385"/>
      <c r="GDM44" s="385"/>
      <c r="GDN44" s="385"/>
      <c r="GDO44" s="385"/>
      <c r="GDP44" s="385"/>
      <c r="GDQ44" s="385"/>
      <c r="GDR44" s="385"/>
      <c r="GDS44" s="385"/>
      <c r="GDT44" s="385"/>
      <c r="GDU44" s="385"/>
      <c r="GDV44" s="385"/>
      <c r="GDW44" s="385"/>
      <c r="GDX44" s="385"/>
      <c r="GDY44" s="385"/>
      <c r="GDZ44" s="385"/>
      <c r="GEA44" s="385"/>
      <c r="GEB44" s="385"/>
      <c r="GEC44" s="385"/>
      <c r="GED44" s="385"/>
      <c r="GEE44" s="385"/>
      <c r="GEF44" s="385"/>
      <c r="GEG44" s="385"/>
      <c r="GEH44" s="385"/>
      <c r="GEI44" s="385"/>
      <c r="GEJ44" s="385"/>
      <c r="GEK44" s="385"/>
      <c r="GEL44" s="385"/>
      <c r="GEM44" s="385"/>
      <c r="GEN44" s="385"/>
      <c r="GEO44" s="385"/>
      <c r="GEP44" s="385"/>
      <c r="GEQ44" s="385"/>
      <c r="GER44" s="385"/>
      <c r="GES44" s="385"/>
      <c r="GET44" s="385"/>
      <c r="GEU44" s="385"/>
      <c r="GEV44" s="385"/>
      <c r="GEW44" s="385"/>
      <c r="GEX44" s="385"/>
      <c r="GEY44" s="385"/>
      <c r="GEZ44" s="385"/>
      <c r="GFA44" s="385"/>
      <c r="GFB44" s="385"/>
      <c r="GFC44" s="385"/>
      <c r="GFD44" s="385"/>
      <c r="GFE44" s="385"/>
      <c r="GFF44" s="385"/>
      <c r="GFG44" s="385"/>
      <c r="GFH44" s="385"/>
      <c r="GFI44" s="385"/>
      <c r="GFJ44" s="385"/>
      <c r="GFK44" s="385"/>
      <c r="GFL44" s="385"/>
      <c r="GFM44" s="385"/>
      <c r="GFN44" s="385"/>
      <c r="GFO44" s="385"/>
      <c r="GFP44" s="385"/>
      <c r="GFQ44" s="385"/>
      <c r="GFR44" s="385"/>
      <c r="GFS44" s="385"/>
      <c r="GFT44" s="385"/>
      <c r="GFU44" s="385"/>
      <c r="GFV44" s="385"/>
      <c r="GFW44" s="385"/>
      <c r="GFX44" s="385"/>
      <c r="GFY44" s="385"/>
      <c r="GFZ44" s="385"/>
      <c r="GGA44" s="385"/>
      <c r="GGB44" s="385"/>
      <c r="GGC44" s="385"/>
      <c r="GGD44" s="385"/>
      <c r="GGE44" s="385"/>
      <c r="GGF44" s="385"/>
      <c r="GGG44" s="385"/>
      <c r="GGH44" s="385"/>
      <c r="GGI44" s="385"/>
      <c r="GGJ44" s="385"/>
      <c r="GGK44" s="385"/>
      <c r="GGL44" s="385"/>
      <c r="GGM44" s="385"/>
      <c r="GGN44" s="385"/>
      <c r="GGO44" s="385"/>
      <c r="GGP44" s="385"/>
      <c r="GGQ44" s="385"/>
      <c r="GGR44" s="385"/>
      <c r="GGS44" s="385"/>
      <c r="GGT44" s="385"/>
      <c r="GGU44" s="385"/>
      <c r="GGV44" s="385"/>
      <c r="GGW44" s="385"/>
      <c r="GGX44" s="385"/>
      <c r="GGY44" s="385"/>
      <c r="GGZ44" s="385"/>
      <c r="GHA44" s="385"/>
      <c r="GHB44" s="385"/>
      <c r="GHC44" s="385"/>
      <c r="GHD44" s="385"/>
      <c r="GHE44" s="385"/>
      <c r="GHF44" s="385"/>
      <c r="GHG44" s="385"/>
      <c r="GHH44" s="385"/>
      <c r="GHI44" s="385"/>
      <c r="GHJ44" s="385"/>
      <c r="GHK44" s="385"/>
      <c r="GHL44" s="385"/>
      <c r="GHM44" s="385"/>
      <c r="GHN44" s="385"/>
      <c r="GHO44" s="385"/>
      <c r="GHP44" s="385"/>
      <c r="GHQ44" s="385"/>
      <c r="GHR44" s="385"/>
      <c r="GHS44" s="385"/>
      <c r="GHT44" s="385"/>
      <c r="GHU44" s="385"/>
      <c r="GHV44" s="385"/>
      <c r="GHW44" s="385"/>
      <c r="GHX44" s="385"/>
      <c r="GHY44" s="385"/>
      <c r="GHZ44" s="385"/>
      <c r="GIA44" s="385"/>
      <c r="GIB44" s="385"/>
      <c r="GIC44" s="385"/>
      <c r="GID44" s="385"/>
      <c r="GIE44" s="385"/>
      <c r="GIF44" s="385"/>
      <c r="GIG44" s="385"/>
      <c r="GIH44" s="385"/>
      <c r="GII44" s="385"/>
      <c r="GIJ44" s="385"/>
      <c r="GIK44" s="385"/>
      <c r="GIL44" s="385"/>
      <c r="GIM44" s="385"/>
      <c r="GIN44" s="385"/>
      <c r="GIO44" s="385"/>
      <c r="GIP44" s="385"/>
      <c r="GIQ44" s="385"/>
      <c r="GIR44" s="385"/>
      <c r="GIS44" s="385"/>
      <c r="GIT44" s="385"/>
      <c r="GIU44" s="385"/>
      <c r="GIV44" s="385"/>
      <c r="GIW44" s="385"/>
      <c r="GIX44" s="385"/>
      <c r="GIY44" s="385"/>
      <c r="GIZ44" s="385"/>
      <c r="GJA44" s="385"/>
      <c r="GJB44" s="385"/>
      <c r="GJC44" s="385"/>
      <c r="GJD44" s="385"/>
      <c r="GJE44" s="385"/>
      <c r="GJF44" s="385"/>
      <c r="GJG44" s="385"/>
      <c r="GJH44" s="385"/>
      <c r="GJI44" s="385"/>
      <c r="GJJ44" s="385"/>
      <c r="GJK44" s="385"/>
      <c r="GJL44" s="385"/>
      <c r="GJM44" s="385"/>
      <c r="GJN44" s="385"/>
      <c r="GJO44" s="385"/>
      <c r="GJP44" s="385"/>
      <c r="GJQ44" s="385"/>
      <c r="GJR44" s="385"/>
      <c r="GJS44" s="385"/>
      <c r="GJT44" s="385"/>
      <c r="GJU44" s="385"/>
      <c r="GJV44" s="385"/>
      <c r="GJW44" s="385"/>
      <c r="GJX44" s="385"/>
      <c r="GJY44" s="385"/>
      <c r="GJZ44" s="385"/>
      <c r="GKA44" s="385"/>
      <c r="GKB44" s="385"/>
      <c r="GKC44" s="385"/>
      <c r="GKD44" s="385"/>
      <c r="GKE44" s="385"/>
      <c r="GKF44" s="385"/>
      <c r="GKG44" s="385"/>
      <c r="GKH44" s="385"/>
      <c r="GKI44" s="385"/>
      <c r="GKJ44" s="385"/>
      <c r="GKK44" s="385"/>
      <c r="GKL44" s="385"/>
      <c r="GKM44" s="385"/>
      <c r="GKN44" s="385"/>
      <c r="GKO44" s="385"/>
      <c r="GKP44" s="385"/>
      <c r="GKQ44" s="385"/>
      <c r="GKR44" s="385"/>
      <c r="GKS44" s="385"/>
      <c r="GKT44" s="385"/>
      <c r="GKU44" s="385"/>
      <c r="GKV44" s="385"/>
      <c r="GKW44" s="385"/>
      <c r="GKX44" s="385"/>
      <c r="GKY44" s="385"/>
      <c r="GKZ44" s="385"/>
      <c r="GLA44" s="385"/>
      <c r="GLB44" s="385"/>
      <c r="GLC44" s="385"/>
      <c r="GLD44" s="385"/>
      <c r="GLE44" s="385"/>
      <c r="GLF44" s="385"/>
      <c r="GLG44" s="385"/>
      <c r="GLH44" s="385"/>
      <c r="GLI44" s="385"/>
      <c r="GLJ44" s="385"/>
      <c r="GLK44" s="385"/>
      <c r="GLL44" s="385"/>
      <c r="GLM44" s="385"/>
      <c r="GLN44" s="385"/>
      <c r="GLO44" s="385"/>
      <c r="GLP44" s="385"/>
      <c r="GLQ44" s="385"/>
      <c r="GLR44" s="385"/>
      <c r="GLS44" s="385"/>
      <c r="GLT44" s="385"/>
      <c r="GLU44" s="385"/>
      <c r="GLV44" s="385"/>
      <c r="GLW44" s="385"/>
      <c r="GLX44" s="385"/>
      <c r="GLY44" s="385"/>
      <c r="GLZ44" s="385"/>
      <c r="GMA44" s="385"/>
      <c r="GMB44" s="385"/>
      <c r="GMC44" s="385"/>
      <c r="GMD44" s="385"/>
      <c r="GME44" s="385"/>
      <c r="GMF44" s="385"/>
      <c r="GMG44" s="385"/>
      <c r="GMH44" s="385"/>
      <c r="GMI44" s="385"/>
      <c r="GMJ44" s="385"/>
      <c r="GMK44" s="385"/>
      <c r="GML44" s="385"/>
      <c r="GMM44" s="385"/>
      <c r="GMN44" s="385"/>
      <c r="GMO44" s="385"/>
      <c r="GMP44" s="385"/>
      <c r="GMQ44" s="385"/>
      <c r="GMR44" s="385"/>
      <c r="GMS44" s="385"/>
      <c r="GMT44" s="385"/>
      <c r="GMU44" s="385"/>
      <c r="GMV44" s="385"/>
      <c r="GMW44" s="385"/>
      <c r="GMX44" s="385"/>
      <c r="GMY44" s="385"/>
      <c r="GMZ44" s="385"/>
      <c r="GNA44" s="385"/>
      <c r="GNB44" s="385"/>
      <c r="GNC44" s="385"/>
      <c r="GND44" s="385"/>
      <c r="GNE44" s="385"/>
      <c r="GNF44" s="385"/>
      <c r="GNG44" s="385"/>
      <c r="GNH44" s="385"/>
      <c r="GNI44" s="385"/>
      <c r="GNJ44" s="385"/>
      <c r="GNK44" s="385"/>
      <c r="GNL44" s="385"/>
      <c r="GNM44" s="385"/>
      <c r="GNN44" s="385"/>
      <c r="GNO44" s="385"/>
      <c r="GNP44" s="385"/>
      <c r="GNQ44" s="385"/>
      <c r="GNR44" s="385"/>
      <c r="GNS44" s="385"/>
      <c r="GNT44" s="385"/>
      <c r="GNU44" s="385"/>
      <c r="GNV44" s="385"/>
      <c r="GNW44" s="385"/>
      <c r="GNX44" s="385"/>
      <c r="GNY44" s="385"/>
      <c r="GNZ44" s="385"/>
      <c r="GOA44" s="385"/>
      <c r="GOB44" s="385"/>
      <c r="GOC44" s="385"/>
      <c r="GOD44" s="385"/>
      <c r="GOE44" s="385"/>
      <c r="GOF44" s="385"/>
      <c r="GOG44" s="385"/>
      <c r="GOH44" s="385"/>
      <c r="GOI44" s="385"/>
      <c r="GOJ44" s="385"/>
      <c r="GOK44" s="385"/>
      <c r="GOL44" s="385"/>
      <c r="GOM44" s="385"/>
      <c r="GON44" s="385"/>
      <c r="GOO44" s="385"/>
      <c r="GOP44" s="385"/>
      <c r="GOQ44" s="385"/>
      <c r="GOR44" s="385"/>
      <c r="GOS44" s="385"/>
      <c r="GOT44" s="385"/>
      <c r="GOU44" s="385"/>
      <c r="GOV44" s="385"/>
      <c r="GOW44" s="385"/>
      <c r="GOX44" s="385"/>
      <c r="GOY44" s="385"/>
      <c r="GOZ44" s="385"/>
      <c r="GPA44" s="385"/>
      <c r="GPB44" s="385"/>
      <c r="GPC44" s="385"/>
      <c r="GPD44" s="385"/>
      <c r="GPE44" s="385"/>
      <c r="GPF44" s="385"/>
      <c r="GPG44" s="385"/>
      <c r="GPH44" s="385"/>
      <c r="GPI44" s="385"/>
      <c r="GPJ44" s="385"/>
      <c r="GPK44" s="385"/>
      <c r="GPL44" s="385"/>
      <c r="GPM44" s="385"/>
      <c r="GPN44" s="385"/>
      <c r="GPO44" s="385"/>
      <c r="GPP44" s="385"/>
      <c r="GPQ44" s="385"/>
      <c r="GPR44" s="385"/>
      <c r="GPS44" s="385"/>
      <c r="GPT44" s="385"/>
      <c r="GPU44" s="385"/>
      <c r="GPV44" s="385"/>
      <c r="GPW44" s="385"/>
      <c r="GPX44" s="385"/>
      <c r="GPY44" s="385"/>
      <c r="GPZ44" s="385"/>
      <c r="GQA44" s="385"/>
      <c r="GQB44" s="385"/>
      <c r="GQC44" s="385"/>
      <c r="GQD44" s="385"/>
      <c r="GQE44" s="385"/>
      <c r="GQF44" s="385"/>
      <c r="GQG44" s="385"/>
      <c r="GQH44" s="385"/>
      <c r="GQI44" s="385"/>
      <c r="GQJ44" s="385"/>
      <c r="GQK44" s="385"/>
      <c r="GQL44" s="385"/>
      <c r="GQM44" s="385"/>
      <c r="GQN44" s="385"/>
      <c r="GQO44" s="385"/>
      <c r="GQP44" s="385"/>
      <c r="GQQ44" s="385"/>
      <c r="GQR44" s="385"/>
      <c r="GQS44" s="385"/>
      <c r="GQT44" s="385"/>
      <c r="GQU44" s="385"/>
      <c r="GQV44" s="385"/>
      <c r="GQW44" s="385"/>
      <c r="GQX44" s="385"/>
      <c r="GQY44" s="385"/>
      <c r="GQZ44" s="385"/>
      <c r="GRA44" s="385"/>
      <c r="GRB44" s="385"/>
      <c r="GRC44" s="385"/>
      <c r="GRD44" s="385"/>
      <c r="GRE44" s="385"/>
      <c r="GRF44" s="385"/>
      <c r="GRG44" s="385"/>
      <c r="GRH44" s="385"/>
      <c r="GRI44" s="385"/>
      <c r="GRJ44" s="385"/>
      <c r="GRK44" s="385"/>
      <c r="GRL44" s="385"/>
      <c r="GRM44" s="385"/>
      <c r="GRN44" s="385"/>
      <c r="GRO44" s="385"/>
      <c r="GRP44" s="385"/>
      <c r="GRQ44" s="385"/>
      <c r="GRR44" s="385"/>
      <c r="GRS44" s="385"/>
      <c r="GRT44" s="385"/>
      <c r="GRU44" s="385"/>
      <c r="GRV44" s="385"/>
      <c r="GRW44" s="385"/>
      <c r="GRX44" s="385"/>
      <c r="GRY44" s="385"/>
      <c r="GRZ44" s="385"/>
      <c r="GSA44" s="385"/>
      <c r="GSB44" s="385"/>
      <c r="GSC44" s="385"/>
      <c r="GSD44" s="385"/>
      <c r="GSE44" s="385"/>
      <c r="GSF44" s="385"/>
      <c r="GSG44" s="385"/>
      <c r="GSH44" s="385"/>
      <c r="GSI44" s="385"/>
      <c r="GSJ44" s="385"/>
      <c r="GSK44" s="385"/>
      <c r="GSL44" s="385"/>
      <c r="GSM44" s="385"/>
      <c r="GSN44" s="385"/>
      <c r="GSO44" s="385"/>
      <c r="GSP44" s="385"/>
      <c r="GSQ44" s="385"/>
      <c r="GSR44" s="385"/>
      <c r="GSS44" s="385"/>
      <c r="GST44" s="385"/>
      <c r="GSU44" s="385"/>
      <c r="GSV44" s="385"/>
      <c r="GSW44" s="385"/>
      <c r="GSX44" s="385"/>
      <c r="GSY44" s="385"/>
      <c r="GSZ44" s="385"/>
      <c r="GTA44" s="385"/>
      <c r="GTB44" s="385"/>
      <c r="GTC44" s="385"/>
      <c r="GTD44" s="385"/>
      <c r="GTE44" s="385"/>
      <c r="GTF44" s="385"/>
      <c r="GTG44" s="385"/>
      <c r="GTH44" s="385"/>
      <c r="GTI44" s="385"/>
      <c r="GTJ44" s="385"/>
      <c r="GTK44" s="385"/>
      <c r="GTL44" s="385"/>
      <c r="GTM44" s="385"/>
      <c r="GTN44" s="385"/>
      <c r="GTO44" s="385"/>
      <c r="GTP44" s="385"/>
      <c r="GTQ44" s="385"/>
      <c r="GTR44" s="385"/>
      <c r="GTS44" s="385"/>
      <c r="GTT44" s="385"/>
      <c r="GTU44" s="385"/>
      <c r="GTV44" s="385"/>
      <c r="GTW44" s="385"/>
      <c r="GTX44" s="385"/>
      <c r="GTY44" s="385"/>
      <c r="GTZ44" s="385"/>
      <c r="GUA44" s="385"/>
      <c r="GUB44" s="385"/>
      <c r="GUC44" s="385"/>
      <c r="GUD44" s="385"/>
      <c r="GUE44" s="385"/>
      <c r="GUF44" s="385"/>
      <c r="GUG44" s="385"/>
      <c r="GUH44" s="385"/>
      <c r="GUI44" s="385"/>
      <c r="GUJ44" s="385"/>
      <c r="GUK44" s="385"/>
      <c r="GUL44" s="385"/>
      <c r="GUM44" s="385"/>
      <c r="GUN44" s="385"/>
      <c r="GUO44" s="385"/>
      <c r="GUP44" s="385"/>
      <c r="GUQ44" s="385"/>
      <c r="GUR44" s="385"/>
      <c r="GUS44" s="385"/>
      <c r="GUT44" s="385"/>
      <c r="GUU44" s="385"/>
      <c r="GUV44" s="385"/>
      <c r="GUW44" s="385"/>
      <c r="GUX44" s="385"/>
      <c r="GUY44" s="385"/>
      <c r="GUZ44" s="385"/>
      <c r="GVA44" s="385"/>
      <c r="GVB44" s="385"/>
      <c r="GVC44" s="385"/>
      <c r="GVD44" s="385"/>
      <c r="GVE44" s="385"/>
      <c r="GVF44" s="385"/>
      <c r="GVG44" s="385"/>
      <c r="GVH44" s="385"/>
      <c r="GVI44" s="385"/>
      <c r="GVJ44" s="385"/>
      <c r="GVK44" s="385"/>
      <c r="GVL44" s="385"/>
      <c r="GVM44" s="385"/>
      <c r="GVN44" s="385"/>
      <c r="GVO44" s="385"/>
      <c r="GVP44" s="385"/>
      <c r="GVQ44" s="385"/>
      <c r="GVR44" s="385"/>
      <c r="GVS44" s="385"/>
      <c r="GVT44" s="385"/>
      <c r="GVU44" s="385"/>
      <c r="GVV44" s="385"/>
      <c r="GVW44" s="385"/>
      <c r="GVX44" s="385"/>
      <c r="GVY44" s="385"/>
      <c r="GVZ44" s="385"/>
      <c r="GWA44" s="385"/>
      <c r="GWB44" s="385"/>
      <c r="GWC44" s="385"/>
      <c r="GWD44" s="385"/>
      <c r="GWE44" s="385"/>
      <c r="GWF44" s="385"/>
      <c r="GWG44" s="385"/>
      <c r="GWH44" s="385"/>
      <c r="GWI44" s="385"/>
      <c r="GWJ44" s="385"/>
      <c r="GWK44" s="385"/>
      <c r="GWL44" s="385"/>
      <c r="GWM44" s="385"/>
      <c r="GWN44" s="385"/>
      <c r="GWO44" s="385"/>
      <c r="GWP44" s="385"/>
      <c r="GWQ44" s="385"/>
      <c r="GWR44" s="385"/>
      <c r="GWS44" s="385"/>
      <c r="GWT44" s="385"/>
      <c r="GWU44" s="385"/>
      <c r="GWV44" s="385"/>
      <c r="GWW44" s="385"/>
      <c r="GWX44" s="385"/>
      <c r="GWY44" s="385"/>
      <c r="GWZ44" s="385"/>
      <c r="GXA44" s="385"/>
      <c r="GXB44" s="385"/>
      <c r="GXC44" s="385"/>
      <c r="GXD44" s="385"/>
      <c r="GXE44" s="385"/>
      <c r="GXF44" s="385"/>
      <c r="GXG44" s="385"/>
      <c r="GXH44" s="385"/>
      <c r="GXI44" s="385"/>
      <c r="GXJ44" s="385"/>
      <c r="GXK44" s="385"/>
      <c r="GXL44" s="385"/>
      <c r="GXM44" s="385"/>
      <c r="GXN44" s="385"/>
      <c r="GXO44" s="385"/>
      <c r="GXP44" s="385"/>
      <c r="GXQ44" s="385"/>
      <c r="GXR44" s="385"/>
      <c r="GXS44" s="385"/>
      <c r="GXT44" s="385"/>
      <c r="GXU44" s="385"/>
      <c r="GXV44" s="385"/>
      <c r="GXW44" s="385"/>
      <c r="GXX44" s="385"/>
      <c r="GXY44" s="385"/>
      <c r="GXZ44" s="385"/>
      <c r="GYA44" s="385"/>
      <c r="GYB44" s="385"/>
      <c r="GYC44" s="385"/>
      <c r="GYD44" s="385"/>
      <c r="GYE44" s="385"/>
      <c r="GYF44" s="385"/>
      <c r="GYG44" s="385"/>
      <c r="GYH44" s="385"/>
    </row>
    <row r="45" spans="1:5390" s="287" customFormat="1" ht="13.5" thickBot="1" x14ac:dyDescent="0.25">
      <c r="A45" s="286"/>
      <c r="C45" s="286"/>
      <c r="D45" s="288"/>
      <c r="E45" s="288"/>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300"/>
      <c r="AZ45" s="300"/>
      <c r="BA45" s="300"/>
      <c r="BB45" s="105"/>
      <c r="BC45" s="105"/>
      <c r="BD45" s="105"/>
      <c r="BE45" s="105"/>
      <c r="BF45" s="105"/>
      <c r="BG45" s="105"/>
      <c r="BH45" s="105"/>
      <c r="BI45" s="105"/>
      <c r="BJ45" s="105"/>
      <c r="BK45" s="105"/>
      <c r="BL45" s="105"/>
      <c r="BM45" s="105"/>
      <c r="BN45" s="105"/>
      <c r="BO45" s="376"/>
      <c r="BP45" s="376"/>
      <c r="BQ45" s="376"/>
      <c r="BR45" s="376"/>
      <c r="BS45" s="376"/>
      <c r="BT45" s="376"/>
      <c r="BU45" s="376"/>
      <c r="BV45" s="376"/>
      <c r="BW45" s="376"/>
      <c r="BX45" s="376"/>
      <c r="BY45" s="376"/>
      <c r="BZ45" s="376"/>
      <c r="CA45" s="376"/>
      <c r="CB45" s="376"/>
      <c r="CC45" s="376"/>
      <c r="CD45" s="376"/>
      <c r="CE45" s="376"/>
      <c r="CF45" s="376"/>
      <c r="CG45" s="376"/>
      <c r="CH45" s="376"/>
      <c r="CI45" s="376"/>
      <c r="CJ45" s="376"/>
      <c r="CK45" s="376"/>
      <c r="CL45" s="376"/>
      <c r="CM45" s="376"/>
      <c r="CN45" s="376"/>
      <c r="CO45" s="376"/>
      <c r="CP45" s="376"/>
      <c r="CQ45" s="376"/>
      <c r="CR45" s="376"/>
      <c r="CS45" s="376"/>
      <c r="CT45" s="376"/>
      <c r="CU45" s="376"/>
      <c r="CV45" s="376"/>
      <c r="CW45" s="376"/>
      <c r="CX45" s="376"/>
      <c r="CY45" s="376"/>
      <c r="CZ45" s="376"/>
      <c r="DA45" s="376"/>
      <c r="DB45" s="376"/>
      <c r="DC45" s="376"/>
      <c r="DD45" s="376"/>
      <c r="DE45" s="376"/>
      <c r="DF45" s="376"/>
      <c r="DG45" s="376"/>
      <c r="DH45" s="376"/>
      <c r="DI45" s="376"/>
      <c r="DJ45" s="376"/>
      <c r="DK45" s="376"/>
      <c r="DL45" s="376"/>
      <c r="DM45" s="376"/>
      <c r="DN45" s="376"/>
      <c r="DO45" s="376"/>
      <c r="DP45" s="376"/>
      <c r="DQ45" s="376"/>
      <c r="DR45" s="376"/>
      <c r="DS45" s="376"/>
      <c r="DT45" s="376"/>
      <c r="DU45" s="376"/>
      <c r="DV45" s="376"/>
      <c r="DW45" s="376"/>
      <c r="DX45" s="376"/>
      <c r="DY45" s="376"/>
      <c r="DZ45" s="376"/>
      <c r="EA45" s="376"/>
      <c r="EB45" s="376"/>
      <c r="EC45" s="376"/>
      <c r="ED45" s="376"/>
      <c r="EE45" s="376"/>
      <c r="EF45" s="376"/>
      <c r="EG45" s="376"/>
      <c r="EH45" s="376"/>
      <c r="EI45" s="376"/>
      <c r="EJ45" s="376"/>
      <c r="EK45" s="376"/>
      <c r="EL45" s="376"/>
      <c r="EM45" s="376"/>
      <c r="EN45" s="376"/>
      <c r="EO45" s="376"/>
      <c r="EP45" s="376"/>
      <c r="EQ45" s="376"/>
      <c r="ER45" s="376"/>
      <c r="ES45" s="376"/>
      <c r="ET45" s="376"/>
      <c r="EU45" s="376"/>
      <c r="EV45" s="376"/>
      <c r="EW45" s="376"/>
      <c r="EX45" s="376"/>
      <c r="EY45" s="376"/>
      <c r="EZ45" s="376"/>
      <c r="FA45" s="376"/>
      <c r="FB45" s="376"/>
      <c r="FC45" s="376"/>
      <c r="FD45" s="376"/>
      <c r="FE45" s="376"/>
      <c r="FF45" s="376"/>
      <c r="FG45" s="376"/>
      <c r="FH45" s="376"/>
      <c r="FI45" s="376"/>
      <c r="FJ45" s="376"/>
      <c r="FK45" s="376"/>
      <c r="FL45" s="376"/>
      <c r="FM45" s="376"/>
      <c r="FN45" s="376"/>
      <c r="FO45" s="376"/>
      <c r="FP45" s="376"/>
      <c r="FQ45" s="376"/>
      <c r="FR45" s="376"/>
      <c r="FS45" s="376"/>
      <c r="FT45" s="376"/>
      <c r="FU45" s="376"/>
      <c r="FV45" s="376"/>
      <c r="FW45" s="376"/>
      <c r="FX45" s="376"/>
      <c r="FY45" s="376"/>
      <c r="FZ45" s="376"/>
      <c r="GA45" s="376"/>
      <c r="GB45" s="376"/>
      <c r="GC45" s="376"/>
      <c r="GD45" s="376"/>
      <c r="GE45" s="376"/>
      <c r="GF45" s="376"/>
      <c r="GG45" s="376"/>
      <c r="GH45" s="376"/>
      <c r="GI45" s="376"/>
      <c r="GJ45" s="376"/>
      <c r="GK45" s="376"/>
      <c r="GL45" s="376"/>
      <c r="GM45" s="376"/>
      <c r="GN45" s="376"/>
      <c r="GO45" s="376"/>
      <c r="GP45" s="376"/>
      <c r="GQ45" s="376"/>
      <c r="GR45" s="376"/>
      <c r="GS45" s="376"/>
      <c r="GT45" s="376"/>
      <c r="GU45" s="376"/>
      <c r="GV45" s="376"/>
      <c r="GW45" s="376"/>
      <c r="GX45" s="376"/>
      <c r="GY45" s="376"/>
      <c r="GZ45" s="376"/>
      <c r="HA45" s="376"/>
      <c r="HB45" s="376"/>
      <c r="HC45" s="376"/>
      <c r="HD45" s="376"/>
      <c r="HE45" s="376"/>
      <c r="HF45" s="376"/>
      <c r="HG45" s="376"/>
      <c r="HH45" s="376"/>
      <c r="HI45" s="376"/>
      <c r="HJ45" s="376"/>
      <c r="HK45" s="376"/>
      <c r="HL45" s="376"/>
      <c r="HM45" s="376"/>
      <c r="HN45" s="376"/>
      <c r="HO45" s="376"/>
      <c r="HP45" s="376"/>
      <c r="HQ45" s="376"/>
      <c r="HR45" s="376"/>
      <c r="HS45" s="376"/>
      <c r="HT45" s="376"/>
      <c r="HU45" s="376"/>
      <c r="HV45" s="376"/>
      <c r="HW45" s="376"/>
      <c r="HX45" s="376"/>
      <c r="HY45" s="376"/>
      <c r="HZ45" s="376"/>
      <c r="IA45" s="376"/>
      <c r="IB45" s="376"/>
      <c r="IC45" s="376"/>
      <c r="ID45" s="376"/>
      <c r="IE45" s="376"/>
      <c r="IF45" s="376"/>
      <c r="IG45" s="376"/>
      <c r="IH45" s="376"/>
      <c r="II45" s="376"/>
      <c r="IJ45" s="376"/>
      <c r="IK45" s="376"/>
      <c r="IL45" s="376"/>
      <c r="IM45" s="376"/>
      <c r="IN45" s="376"/>
      <c r="IO45" s="376"/>
      <c r="IP45" s="376"/>
      <c r="IQ45" s="376"/>
      <c r="IR45" s="376"/>
      <c r="IS45" s="376"/>
      <c r="IT45" s="376"/>
      <c r="IU45" s="376"/>
      <c r="IV45" s="376"/>
      <c r="IW45" s="376"/>
      <c r="IX45" s="376"/>
      <c r="IY45" s="376"/>
      <c r="IZ45" s="376"/>
      <c r="JA45" s="376"/>
      <c r="JB45" s="376"/>
      <c r="JC45" s="376"/>
      <c r="JD45" s="376"/>
      <c r="JE45" s="376"/>
      <c r="JF45" s="376"/>
      <c r="JG45" s="376"/>
      <c r="JH45" s="376"/>
      <c r="JI45" s="376"/>
      <c r="JJ45" s="376"/>
      <c r="JK45" s="376"/>
      <c r="JL45" s="376"/>
      <c r="JM45" s="376"/>
      <c r="JN45" s="376"/>
      <c r="JO45" s="376"/>
      <c r="JP45" s="376"/>
      <c r="JQ45" s="376"/>
      <c r="JR45" s="376"/>
      <c r="JS45" s="376"/>
      <c r="JT45" s="376"/>
      <c r="JU45" s="376"/>
      <c r="JV45" s="376"/>
      <c r="JW45" s="376"/>
      <c r="JX45" s="376"/>
      <c r="JY45" s="376"/>
      <c r="JZ45" s="376"/>
      <c r="KA45" s="376"/>
      <c r="KB45" s="376"/>
      <c r="KC45" s="376"/>
      <c r="KD45" s="376"/>
      <c r="KE45" s="376"/>
      <c r="KF45" s="376"/>
      <c r="KG45" s="376"/>
      <c r="KH45" s="376"/>
      <c r="KI45" s="376"/>
      <c r="KJ45" s="376"/>
      <c r="KK45" s="376"/>
      <c r="KL45" s="376"/>
      <c r="KM45" s="376"/>
      <c r="KN45" s="376"/>
      <c r="KO45" s="376"/>
      <c r="KP45" s="376"/>
      <c r="KQ45" s="376"/>
      <c r="KR45" s="376"/>
      <c r="KS45" s="376"/>
      <c r="KT45" s="376"/>
      <c r="KU45" s="376"/>
      <c r="KV45" s="376"/>
      <c r="KW45" s="376"/>
      <c r="KX45" s="376"/>
      <c r="KY45" s="376"/>
      <c r="KZ45" s="376"/>
      <c r="LA45" s="376"/>
      <c r="LB45" s="376"/>
      <c r="LC45" s="376"/>
      <c r="LD45" s="376"/>
      <c r="LE45" s="376"/>
      <c r="LF45" s="376"/>
      <c r="LG45" s="376"/>
      <c r="LH45" s="376"/>
      <c r="LI45" s="376"/>
      <c r="LJ45" s="376"/>
      <c r="LK45" s="376"/>
      <c r="LL45" s="376"/>
      <c r="LM45" s="376"/>
      <c r="LN45" s="376"/>
      <c r="LO45" s="376"/>
      <c r="LP45" s="376"/>
      <c r="LQ45" s="376"/>
      <c r="LR45" s="376"/>
      <c r="LS45" s="376"/>
      <c r="LT45" s="376"/>
      <c r="LU45" s="376"/>
      <c r="LV45" s="376"/>
      <c r="LW45" s="376"/>
      <c r="LX45" s="376"/>
      <c r="LY45" s="376"/>
      <c r="LZ45" s="376"/>
      <c r="MA45" s="376"/>
      <c r="MB45" s="376"/>
      <c r="MC45" s="376"/>
      <c r="MD45" s="376"/>
      <c r="ME45" s="376"/>
      <c r="MF45" s="376"/>
      <c r="MG45" s="376"/>
      <c r="MH45" s="376"/>
      <c r="MI45" s="376"/>
      <c r="MJ45" s="376"/>
      <c r="MK45" s="376"/>
      <c r="ML45" s="376"/>
      <c r="MM45" s="376"/>
      <c r="MN45" s="376"/>
      <c r="MO45" s="376"/>
      <c r="MP45" s="376"/>
      <c r="MQ45" s="376"/>
      <c r="MR45" s="376"/>
      <c r="MS45" s="376"/>
      <c r="MT45" s="376"/>
      <c r="MU45" s="376"/>
      <c r="MV45" s="376"/>
      <c r="MW45" s="376"/>
      <c r="MX45" s="376"/>
      <c r="MY45" s="376"/>
      <c r="MZ45" s="376"/>
      <c r="NA45" s="376"/>
      <c r="NB45" s="376"/>
      <c r="NC45" s="376"/>
      <c r="ND45" s="376"/>
      <c r="NE45" s="376"/>
      <c r="NF45" s="376"/>
      <c r="NG45" s="376"/>
      <c r="NH45" s="376"/>
      <c r="NI45" s="376"/>
      <c r="NJ45" s="376"/>
      <c r="NK45" s="376"/>
      <c r="NL45" s="376"/>
      <c r="NM45" s="376"/>
      <c r="NN45" s="376"/>
      <c r="NO45" s="376"/>
      <c r="NP45" s="376"/>
      <c r="NQ45" s="376"/>
      <c r="NR45" s="376"/>
      <c r="NS45" s="376"/>
      <c r="NT45" s="376"/>
      <c r="NU45" s="376"/>
      <c r="NV45" s="376"/>
      <c r="NW45" s="376"/>
      <c r="NX45" s="376"/>
      <c r="NY45" s="376"/>
      <c r="NZ45" s="376"/>
      <c r="OA45" s="376"/>
      <c r="OB45" s="376"/>
      <c r="OC45" s="376"/>
      <c r="OD45" s="376"/>
      <c r="OE45" s="376"/>
      <c r="OF45" s="376"/>
      <c r="OG45" s="376"/>
      <c r="OH45" s="376"/>
      <c r="OI45" s="376"/>
      <c r="OJ45" s="376"/>
      <c r="OK45" s="376"/>
      <c r="OL45" s="376"/>
      <c r="OM45" s="376"/>
      <c r="ON45" s="376"/>
      <c r="OO45" s="376"/>
      <c r="OP45" s="376"/>
      <c r="OQ45" s="376"/>
      <c r="OR45" s="376"/>
      <c r="OS45" s="376"/>
      <c r="OT45" s="376"/>
      <c r="OU45" s="376"/>
      <c r="OV45" s="376"/>
      <c r="OW45" s="376"/>
      <c r="OX45" s="376"/>
      <c r="OY45" s="376"/>
      <c r="OZ45" s="376"/>
      <c r="PA45" s="376"/>
      <c r="PB45" s="376"/>
      <c r="PC45" s="376"/>
      <c r="PD45" s="376"/>
      <c r="PE45" s="376"/>
      <c r="PF45" s="376"/>
      <c r="PG45" s="376"/>
      <c r="PH45" s="376"/>
      <c r="PI45" s="376"/>
      <c r="PJ45" s="376"/>
      <c r="PK45" s="376"/>
      <c r="PL45" s="376"/>
      <c r="PM45" s="376"/>
      <c r="PN45" s="376"/>
      <c r="PO45" s="376"/>
      <c r="PP45" s="376"/>
      <c r="PQ45" s="376"/>
      <c r="PR45" s="376"/>
      <c r="PS45" s="376"/>
      <c r="PT45" s="376"/>
      <c r="PU45" s="376"/>
      <c r="PV45" s="376"/>
      <c r="PW45" s="376"/>
      <c r="PX45" s="376"/>
      <c r="PY45" s="376"/>
      <c r="PZ45" s="376"/>
      <c r="QA45" s="376"/>
      <c r="QB45" s="376"/>
      <c r="QC45" s="376"/>
      <c r="QD45" s="376"/>
      <c r="QE45" s="376"/>
      <c r="QF45" s="376"/>
      <c r="QG45" s="376"/>
      <c r="QH45" s="376"/>
      <c r="QI45" s="376"/>
      <c r="QJ45" s="376"/>
      <c r="QK45" s="376"/>
      <c r="QL45" s="376"/>
      <c r="QM45" s="376"/>
      <c r="QN45" s="376"/>
      <c r="QO45" s="376"/>
      <c r="QP45" s="376"/>
      <c r="QQ45" s="376"/>
      <c r="QR45" s="376"/>
      <c r="QS45" s="376"/>
      <c r="QT45" s="376"/>
      <c r="QU45" s="376"/>
      <c r="QV45" s="376"/>
      <c r="QW45" s="376"/>
      <c r="QX45" s="376"/>
      <c r="QY45" s="376"/>
      <c r="QZ45" s="376"/>
      <c r="RA45" s="376"/>
      <c r="RB45" s="376"/>
      <c r="RC45" s="376"/>
      <c r="RD45" s="376"/>
      <c r="RE45" s="376"/>
      <c r="RF45" s="376"/>
      <c r="RG45" s="376"/>
      <c r="RH45" s="376"/>
      <c r="RI45" s="376"/>
      <c r="RJ45" s="376"/>
      <c r="RK45" s="376"/>
      <c r="RL45" s="376"/>
      <c r="RM45" s="376"/>
      <c r="RN45" s="376"/>
      <c r="RO45" s="376"/>
      <c r="RP45" s="376"/>
      <c r="RQ45" s="376"/>
      <c r="RR45" s="376"/>
      <c r="RS45" s="376"/>
      <c r="RT45" s="376"/>
      <c r="RU45" s="376"/>
      <c r="RV45" s="376"/>
      <c r="RW45" s="376"/>
      <c r="RX45" s="376"/>
      <c r="RY45" s="376"/>
      <c r="RZ45" s="376"/>
      <c r="SA45" s="376"/>
      <c r="SB45" s="376"/>
      <c r="SC45" s="376"/>
      <c r="SD45" s="376"/>
      <c r="SE45" s="376"/>
      <c r="SF45" s="376"/>
      <c r="SG45" s="376"/>
      <c r="SH45" s="376"/>
      <c r="SI45" s="376"/>
      <c r="SJ45" s="376"/>
      <c r="SK45" s="376"/>
      <c r="SL45" s="376"/>
      <c r="SM45" s="376"/>
      <c r="SN45" s="376"/>
      <c r="SO45" s="376"/>
      <c r="SP45" s="376"/>
      <c r="SQ45" s="376"/>
      <c r="SR45" s="376"/>
      <c r="SS45" s="376"/>
      <c r="ST45" s="376"/>
      <c r="SU45" s="376"/>
      <c r="SV45" s="376"/>
      <c r="SW45" s="376"/>
      <c r="SX45" s="376"/>
      <c r="SY45" s="376"/>
      <c r="SZ45" s="376"/>
      <c r="TA45" s="376"/>
      <c r="TB45" s="376"/>
      <c r="TC45" s="376"/>
      <c r="TD45" s="376"/>
      <c r="TE45" s="376"/>
      <c r="TF45" s="376"/>
      <c r="TG45" s="376"/>
      <c r="TH45" s="376"/>
      <c r="TI45" s="376"/>
      <c r="TJ45" s="376"/>
      <c r="TK45" s="376"/>
      <c r="TL45" s="376"/>
      <c r="TM45" s="376"/>
      <c r="TN45" s="376"/>
      <c r="TO45" s="376"/>
      <c r="TP45" s="376"/>
      <c r="TQ45" s="376"/>
      <c r="TR45" s="376"/>
      <c r="TS45" s="376"/>
      <c r="TT45" s="376"/>
      <c r="TU45" s="376"/>
      <c r="TV45" s="376"/>
      <c r="TW45" s="376"/>
      <c r="TX45" s="376"/>
      <c r="TY45" s="376"/>
      <c r="TZ45" s="376"/>
      <c r="UA45" s="376"/>
      <c r="UB45" s="376"/>
      <c r="UC45" s="376"/>
      <c r="UD45" s="376"/>
      <c r="UE45" s="376"/>
      <c r="UF45" s="376"/>
      <c r="UG45" s="376"/>
      <c r="UH45" s="376"/>
      <c r="UI45" s="376"/>
      <c r="UJ45" s="376"/>
      <c r="UK45" s="376"/>
      <c r="UL45" s="376"/>
      <c r="UM45" s="376"/>
      <c r="UN45" s="376"/>
      <c r="UO45" s="376"/>
      <c r="UP45" s="376"/>
      <c r="UQ45" s="376"/>
      <c r="UR45" s="376"/>
      <c r="US45" s="376"/>
      <c r="UT45" s="376"/>
      <c r="UU45" s="376"/>
      <c r="UV45" s="376"/>
      <c r="UW45" s="376"/>
      <c r="UX45" s="376"/>
      <c r="UY45" s="376"/>
      <c r="UZ45" s="376"/>
      <c r="VA45" s="376"/>
      <c r="VB45" s="376"/>
      <c r="VC45" s="376"/>
      <c r="VD45" s="376"/>
      <c r="VE45" s="376"/>
      <c r="VF45" s="376"/>
      <c r="VG45" s="376"/>
      <c r="VH45" s="376"/>
      <c r="VI45" s="376"/>
      <c r="VJ45" s="376"/>
      <c r="VK45" s="376"/>
      <c r="VL45" s="376"/>
      <c r="VM45" s="376"/>
      <c r="VN45" s="376"/>
      <c r="VO45" s="376"/>
      <c r="VP45" s="376"/>
      <c r="VQ45" s="376"/>
      <c r="VR45" s="376"/>
      <c r="VS45" s="376"/>
      <c r="VT45" s="376"/>
      <c r="VU45" s="376"/>
      <c r="VV45" s="376"/>
      <c r="VW45" s="376"/>
      <c r="VX45" s="376"/>
      <c r="VY45" s="376"/>
      <c r="VZ45" s="376"/>
      <c r="WA45" s="376"/>
      <c r="WB45" s="376"/>
      <c r="WC45" s="376"/>
      <c r="WD45" s="376"/>
      <c r="WE45" s="376"/>
      <c r="WF45" s="376"/>
      <c r="WG45" s="376"/>
      <c r="WH45" s="376"/>
      <c r="WI45" s="376"/>
      <c r="WJ45" s="376"/>
      <c r="WK45" s="376"/>
      <c r="WL45" s="376"/>
      <c r="WM45" s="376"/>
      <c r="WN45" s="376"/>
      <c r="WO45" s="376"/>
      <c r="WP45" s="376"/>
      <c r="WQ45" s="376"/>
      <c r="WR45" s="376"/>
      <c r="WS45" s="376"/>
      <c r="WT45" s="376"/>
      <c r="WU45" s="376"/>
      <c r="WV45" s="376"/>
      <c r="WW45" s="376"/>
      <c r="WX45" s="376"/>
      <c r="WY45" s="376"/>
      <c r="WZ45" s="376"/>
      <c r="XA45" s="376"/>
      <c r="XB45" s="376"/>
      <c r="XC45" s="376"/>
      <c r="XD45" s="376"/>
      <c r="XE45" s="376"/>
      <c r="XF45" s="376"/>
      <c r="XG45" s="376"/>
      <c r="XH45" s="376"/>
      <c r="XI45" s="376"/>
      <c r="XJ45" s="376"/>
      <c r="XK45" s="376"/>
      <c r="XL45" s="376"/>
      <c r="XM45" s="376"/>
      <c r="XN45" s="376"/>
      <c r="XO45" s="376"/>
      <c r="XP45" s="376"/>
      <c r="XQ45" s="376"/>
      <c r="XR45" s="376"/>
      <c r="XS45" s="376"/>
      <c r="XT45" s="376"/>
      <c r="XU45" s="376"/>
      <c r="XV45" s="376"/>
      <c r="XW45" s="376"/>
      <c r="XX45" s="376"/>
      <c r="XY45" s="376"/>
      <c r="XZ45" s="376"/>
      <c r="YA45" s="376"/>
      <c r="YB45" s="376"/>
      <c r="YC45" s="376"/>
      <c r="YD45" s="376"/>
      <c r="YE45" s="376"/>
      <c r="YF45" s="376"/>
      <c r="YG45" s="376"/>
      <c r="YH45" s="376"/>
      <c r="YI45" s="376"/>
      <c r="YJ45" s="376"/>
      <c r="YK45" s="376"/>
      <c r="YL45" s="376"/>
      <c r="YM45" s="376"/>
      <c r="YN45" s="376"/>
      <c r="YO45" s="376"/>
      <c r="YP45" s="376"/>
      <c r="YQ45" s="376"/>
      <c r="YR45" s="376"/>
      <c r="YS45" s="376"/>
      <c r="YT45" s="376"/>
      <c r="YU45" s="376"/>
      <c r="YV45" s="376"/>
      <c r="YW45" s="376"/>
      <c r="YX45" s="376"/>
      <c r="YY45" s="376"/>
      <c r="YZ45" s="376"/>
      <c r="ZA45" s="376"/>
      <c r="ZB45" s="376"/>
      <c r="ZC45" s="376"/>
      <c r="ZD45" s="376"/>
      <c r="ZE45" s="376"/>
      <c r="ZF45" s="376"/>
      <c r="ZG45" s="376"/>
      <c r="ZH45" s="376"/>
      <c r="ZI45" s="376"/>
      <c r="ZJ45" s="376"/>
      <c r="ZK45" s="376"/>
      <c r="ZL45" s="376"/>
      <c r="ZM45" s="376"/>
      <c r="ZN45" s="376"/>
      <c r="ZO45" s="376"/>
      <c r="ZP45" s="376"/>
      <c r="ZQ45" s="376"/>
      <c r="ZR45" s="376"/>
      <c r="ZS45" s="376"/>
      <c r="ZT45" s="376"/>
      <c r="ZU45" s="376"/>
      <c r="ZV45" s="376"/>
      <c r="ZW45" s="376"/>
      <c r="ZX45" s="376"/>
      <c r="ZY45" s="376"/>
      <c r="ZZ45" s="376"/>
      <c r="AAA45" s="376"/>
      <c r="AAB45" s="376"/>
      <c r="AAC45" s="376"/>
      <c r="AAD45" s="376"/>
      <c r="AAE45" s="376"/>
      <c r="AAF45" s="376"/>
      <c r="AAG45" s="376"/>
      <c r="AAH45" s="376"/>
      <c r="AAI45" s="376"/>
      <c r="AAJ45" s="376"/>
      <c r="AAK45" s="376"/>
      <c r="AAL45" s="376"/>
      <c r="AAM45" s="376"/>
      <c r="AAN45" s="376"/>
      <c r="AAO45" s="376"/>
      <c r="AAP45" s="376"/>
      <c r="AAQ45" s="376"/>
      <c r="AAR45" s="376"/>
      <c r="AAS45" s="376"/>
      <c r="AAT45" s="376"/>
      <c r="AAU45" s="376"/>
      <c r="AAV45" s="376"/>
      <c r="AAW45" s="376"/>
      <c r="AAX45" s="376"/>
      <c r="AAY45" s="376"/>
      <c r="AAZ45" s="376"/>
      <c r="ABA45" s="376"/>
      <c r="ABB45" s="376"/>
      <c r="ABC45" s="376"/>
      <c r="ABD45" s="376"/>
      <c r="ABE45" s="376"/>
      <c r="ABF45" s="376"/>
      <c r="ABG45" s="376"/>
      <c r="ABH45" s="376"/>
      <c r="ABI45" s="376"/>
      <c r="ABJ45" s="376"/>
      <c r="ABK45" s="376"/>
      <c r="ABL45" s="376"/>
      <c r="ABM45" s="376"/>
      <c r="ABN45" s="376"/>
      <c r="ABO45" s="376"/>
      <c r="ABP45" s="376"/>
      <c r="ABQ45" s="376"/>
      <c r="ABR45" s="376"/>
      <c r="ABS45" s="376"/>
      <c r="ABT45" s="376"/>
      <c r="ABU45" s="376"/>
      <c r="ABV45" s="376"/>
      <c r="ABW45" s="376"/>
      <c r="ABX45" s="376"/>
      <c r="ABY45" s="376"/>
      <c r="ABZ45" s="376"/>
      <c r="ACA45" s="376"/>
      <c r="ACB45" s="376"/>
      <c r="ACC45" s="376"/>
      <c r="ACD45" s="376"/>
      <c r="ACE45" s="376"/>
      <c r="ACF45" s="376"/>
      <c r="ACG45" s="376"/>
      <c r="ACH45" s="376"/>
      <c r="ACI45" s="376"/>
      <c r="ACJ45" s="376"/>
      <c r="ACK45" s="376"/>
      <c r="ACL45" s="376"/>
      <c r="ACM45" s="376"/>
      <c r="ACN45" s="376"/>
      <c r="ACO45" s="376"/>
      <c r="ACP45" s="376"/>
      <c r="ACQ45" s="376"/>
      <c r="ACR45" s="376"/>
      <c r="ACS45" s="376"/>
      <c r="ACT45" s="376"/>
      <c r="ACU45" s="376"/>
      <c r="ACV45" s="376"/>
      <c r="ACW45" s="376"/>
      <c r="ACX45" s="376"/>
      <c r="ACY45" s="376"/>
      <c r="ACZ45" s="376"/>
      <c r="ADA45" s="376"/>
      <c r="ADB45" s="376"/>
      <c r="ADC45" s="376"/>
      <c r="ADD45" s="376"/>
      <c r="ADE45" s="376"/>
      <c r="ADF45" s="376"/>
      <c r="ADG45" s="376"/>
      <c r="ADH45" s="376"/>
      <c r="ADI45" s="376"/>
      <c r="ADJ45" s="376"/>
      <c r="ADK45" s="376"/>
      <c r="ADL45" s="376"/>
      <c r="ADM45" s="376"/>
      <c r="ADN45" s="376"/>
      <c r="ADO45" s="376"/>
      <c r="ADP45" s="376"/>
      <c r="ADQ45" s="376"/>
      <c r="ADR45" s="376"/>
      <c r="ADS45" s="376"/>
      <c r="ADT45" s="376"/>
      <c r="ADU45" s="376"/>
      <c r="ADV45" s="376"/>
      <c r="ADW45" s="376"/>
      <c r="ADX45" s="376"/>
      <c r="ADY45" s="376"/>
      <c r="ADZ45" s="376"/>
      <c r="AEA45" s="376"/>
      <c r="AEB45" s="376"/>
      <c r="AEC45" s="376"/>
      <c r="AED45" s="376"/>
      <c r="AEE45" s="376"/>
      <c r="AEF45" s="376"/>
      <c r="AEG45" s="376"/>
      <c r="AEH45" s="376"/>
      <c r="AEI45" s="376"/>
      <c r="AEJ45" s="376"/>
      <c r="AEK45" s="376"/>
      <c r="AEL45" s="376"/>
      <c r="AEM45" s="376"/>
      <c r="AEN45" s="376"/>
      <c r="AEO45" s="376"/>
      <c r="AEP45" s="376"/>
      <c r="AEQ45" s="376"/>
      <c r="AER45" s="376"/>
      <c r="AES45" s="376"/>
      <c r="AET45" s="376"/>
      <c r="AEU45" s="376"/>
      <c r="AEV45" s="376"/>
      <c r="AEW45" s="376"/>
      <c r="AEX45" s="376"/>
      <c r="AEY45" s="376"/>
      <c r="AEZ45" s="376"/>
      <c r="AFA45" s="376"/>
      <c r="AFB45" s="376"/>
      <c r="AFC45" s="376"/>
      <c r="AFD45" s="376"/>
      <c r="AFE45" s="376"/>
      <c r="AFF45" s="376"/>
      <c r="AFG45" s="376"/>
      <c r="AFH45" s="376"/>
      <c r="AFI45" s="376"/>
      <c r="AFJ45" s="376"/>
      <c r="AFK45" s="376"/>
      <c r="AFL45" s="376"/>
      <c r="AFM45" s="376"/>
      <c r="AFN45" s="376"/>
      <c r="AFO45" s="376"/>
      <c r="AFP45" s="376"/>
      <c r="AFQ45" s="376"/>
      <c r="AFR45" s="376"/>
      <c r="AFS45" s="376"/>
      <c r="AFT45" s="376"/>
      <c r="AFU45" s="376"/>
      <c r="AFV45" s="376"/>
      <c r="AFW45" s="376"/>
      <c r="AFX45" s="376"/>
      <c r="AFY45" s="376"/>
      <c r="AFZ45" s="376"/>
      <c r="AGA45" s="376"/>
      <c r="AGB45" s="376"/>
      <c r="AGC45" s="376"/>
      <c r="AGD45" s="376"/>
      <c r="AGE45" s="376"/>
      <c r="AGF45" s="376"/>
      <c r="AGG45" s="376"/>
      <c r="AGH45" s="376"/>
      <c r="AGI45" s="376"/>
      <c r="AGJ45" s="376"/>
      <c r="AGK45" s="376"/>
      <c r="AGL45" s="376"/>
      <c r="AGM45" s="376"/>
      <c r="AGN45" s="376"/>
      <c r="AGO45" s="376"/>
      <c r="AGP45" s="376"/>
      <c r="AGQ45" s="376"/>
      <c r="AGR45" s="376"/>
      <c r="AGS45" s="376"/>
      <c r="AGT45" s="376"/>
      <c r="AGU45" s="376"/>
      <c r="AGV45" s="376"/>
      <c r="AGW45" s="376"/>
      <c r="AGX45" s="376"/>
      <c r="AGY45" s="376"/>
      <c r="AGZ45" s="376"/>
      <c r="AHA45" s="376"/>
      <c r="AHB45" s="376"/>
      <c r="AHC45" s="376"/>
      <c r="AHD45" s="376"/>
      <c r="AHE45" s="376"/>
      <c r="AHF45" s="376"/>
      <c r="AHG45" s="376"/>
      <c r="AHH45" s="376"/>
      <c r="AHI45" s="376"/>
      <c r="AHJ45" s="376"/>
      <c r="AHK45" s="376"/>
      <c r="AHL45" s="376"/>
      <c r="AHM45" s="376"/>
      <c r="AHN45" s="376"/>
      <c r="AHO45" s="376"/>
      <c r="AHP45" s="376"/>
      <c r="AHQ45" s="376"/>
      <c r="AHR45" s="376"/>
      <c r="AHS45" s="376"/>
      <c r="AHT45" s="376"/>
      <c r="AHU45" s="376"/>
      <c r="AHV45" s="376"/>
      <c r="AHW45" s="376"/>
      <c r="AHX45" s="376"/>
      <c r="AHY45" s="376"/>
      <c r="AHZ45" s="376"/>
      <c r="AIA45" s="376"/>
      <c r="AIB45" s="376"/>
      <c r="AIC45" s="376"/>
      <c r="AID45" s="376"/>
      <c r="AIE45" s="376"/>
      <c r="AIF45" s="376"/>
      <c r="AIG45" s="376"/>
      <c r="AIH45" s="376"/>
      <c r="AII45" s="376"/>
      <c r="AIJ45" s="376"/>
      <c r="AIK45" s="376"/>
      <c r="AIL45" s="376"/>
      <c r="AIM45" s="376"/>
      <c r="AIN45" s="376"/>
      <c r="AIO45" s="376"/>
      <c r="AIP45" s="376"/>
      <c r="AIQ45" s="376"/>
      <c r="AIR45" s="376"/>
      <c r="AIS45" s="376"/>
      <c r="AIT45" s="376"/>
      <c r="AIU45" s="376"/>
      <c r="AIV45" s="376"/>
      <c r="AIW45" s="376"/>
      <c r="AIX45" s="376"/>
      <c r="AIY45" s="376"/>
      <c r="AIZ45" s="376"/>
      <c r="AJA45" s="376"/>
      <c r="AJB45" s="376"/>
      <c r="AJC45" s="376"/>
      <c r="AJD45" s="376"/>
      <c r="AJE45" s="376"/>
      <c r="AJF45" s="376"/>
      <c r="AJG45" s="376"/>
      <c r="AJH45" s="376"/>
      <c r="AJI45" s="376"/>
      <c r="AJJ45" s="376"/>
      <c r="AJK45" s="376"/>
      <c r="AJL45" s="376"/>
      <c r="AJM45" s="376"/>
      <c r="AJN45" s="376"/>
      <c r="AJO45" s="376"/>
      <c r="AJP45" s="376"/>
      <c r="AJQ45" s="376"/>
      <c r="AJR45" s="376"/>
      <c r="AJS45" s="376"/>
      <c r="AJT45" s="376"/>
      <c r="AJU45" s="376"/>
      <c r="AJV45" s="376"/>
      <c r="AJW45" s="376"/>
      <c r="AJX45" s="376"/>
      <c r="AJY45" s="376"/>
      <c r="AJZ45" s="376"/>
      <c r="AKA45" s="376"/>
      <c r="AKB45" s="376"/>
      <c r="AKC45" s="376"/>
      <c r="AKD45" s="376"/>
      <c r="AKE45" s="376"/>
      <c r="AKF45" s="376"/>
      <c r="AKG45" s="376"/>
      <c r="AKH45" s="376"/>
      <c r="AKI45" s="376"/>
      <c r="AKJ45" s="376"/>
      <c r="AKK45" s="376"/>
      <c r="AKL45" s="376"/>
      <c r="AKM45" s="376"/>
      <c r="AKN45" s="376"/>
      <c r="AKO45" s="376"/>
      <c r="AKP45" s="376"/>
      <c r="AKQ45" s="376"/>
      <c r="AKR45" s="376"/>
      <c r="AKS45" s="376"/>
      <c r="AKT45" s="376"/>
      <c r="AKU45" s="376"/>
      <c r="AKV45" s="376"/>
      <c r="AKW45" s="376"/>
      <c r="AKX45" s="376"/>
      <c r="AKY45" s="376"/>
      <c r="AKZ45" s="376"/>
      <c r="ALA45" s="376"/>
      <c r="ALB45" s="376"/>
      <c r="ALC45" s="376"/>
      <c r="ALD45" s="376"/>
      <c r="ALE45" s="376"/>
      <c r="ALF45" s="376"/>
      <c r="ALG45" s="376"/>
      <c r="ALH45" s="376"/>
      <c r="ALI45" s="376"/>
      <c r="ALJ45" s="376"/>
      <c r="ALK45" s="376"/>
      <c r="ALL45" s="376"/>
      <c r="ALM45" s="376"/>
      <c r="ALN45" s="376"/>
      <c r="ALO45" s="376"/>
      <c r="ALP45" s="376"/>
      <c r="ALQ45" s="376"/>
      <c r="ALR45" s="376"/>
      <c r="ALS45" s="376"/>
      <c r="ALT45" s="376"/>
      <c r="ALU45" s="376"/>
      <c r="ALV45" s="376"/>
      <c r="ALW45" s="376"/>
      <c r="ALX45" s="376"/>
      <c r="ALY45" s="376"/>
      <c r="ALZ45" s="376"/>
      <c r="AMA45" s="376"/>
      <c r="AMB45" s="376"/>
      <c r="AMC45" s="376"/>
      <c r="AMD45" s="376"/>
      <c r="AME45" s="376"/>
      <c r="AMF45" s="376"/>
      <c r="AMG45" s="376"/>
      <c r="AMH45" s="376"/>
      <c r="AMI45" s="376"/>
      <c r="AMJ45" s="376"/>
      <c r="AMK45" s="376"/>
      <c r="AML45" s="376"/>
      <c r="AMM45" s="376"/>
      <c r="AMN45" s="376"/>
      <c r="AMO45" s="376"/>
      <c r="AMP45" s="376"/>
      <c r="AMQ45" s="376"/>
      <c r="AMR45" s="376"/>
      <c r="AMS45" s="376"/>
      <c r="AMT45" s="376"/>
      <c r="AMU45" s="376"/>
      <c r="AMV45" s="376"/>
      <c r="AMW45" s="376"/>
      <c r="AMX45" s="376"/>
      <c r="AMY45" s="376"/>
      <c r="AMZ45" s="376"/>
      <c r="ANA45" s="376"/>
      <c r="ANB45" s="376"/>
      <c r="ANC45" s="376"/>
      <c r="AND45" s="376"/>
      <c r="ANE45" s="376"/>
      <c r="ANF45" s="376"/>
      <c r="ANG45" s="376"/>
      <c r="ANH45" s="376"/>
      <c r="ANI45" s="376"/>
      <c r="ANJ45" s="376"/>
      <c r="ANK45" s="376"/>
      <c r="ANL45" s="376"/>
      <c r="ANM45" s="376"/>
      <c r="ANN45" s="376"/>
      <c r="ANO45" s="376"/>
      <c r="ANP45" s="376"/>
      <c r="ANQ45" s="376"/>
      <c r="ANR45" s="376"/>
      <c r="ANS45" s="376"/>
      <c r="ANT45" s="376"/>
      <c r="ANU45" s="376"/>
      <c r="ANV45" s="376"/>
      <c r="ANW45" s="376"/>
      <c r="ANX45" s="376"/>
      <c r="ANY45" s="376"/>
      <c r="ANZ45" s="376"/>
      <c r="AOA45" s="376"/>
      <c r="AOB45" s="376"/>
      <c r="AOC45" s="376"/>
      <c r="AOD45" s="376"/>
      <c r="AOE45" s="376"/>
      <c r="AOF45" s="376"/>
      <c r="AOG45" s="376"/>
      <c r="AOH45" s="376"/>
      <c r="AOI45" s="376"/>
      <c r="AOJ45" s="376"/>
      <c r="AOK45" s="376"/>
      <c r="AOL45" s="376"/>
      <c r="AOM45" s="376"/>
      <c r="AON45" s="376"/>
      <c r="AOO45" s="376"/>
      <c r="AOP45" s="376"/>
      <c r="AOQ45" s="376"/>
      <c r="AOR45" s="376"/>
      <c r="AOS45" s="376"/>
      <c r="AOT45" s="376"/>
      <c r="AOU45" s="376"/>
      <c r="AOV45" s="376"/>
      <c r="AOW45" s="376"/>
      <c r="AOX45" s="376"/>
      <c r="AOY45" s="376"/>
      <c r="AOZ45" s="376"/>
      <c r="APA45" s="376"/>
      <c r="APB45" s="376"/>
      <c r="APC45" s="376"/>
      <c r="APD45" s="376"/>
      <c r="APE45" s="376"/>
      <c r="APF45" s="376"/>
      <c r="APG45" s="376"/>
      <c r="APH45" s="376"/>
      <c r="API45" s="376"/>
      <c r="APJ45" s="376"/>
      <c r="APK45" s="376"/>
      <c r="APL45" s="376"/>
      <c r="APM45" s="376"/>
      <c r="APN45" s="376"/>
      <c r="APO45" s="376"/>
      <c r="APP45" s="376"/>
      <c r="APQ45" s="376"/>
      <c r="APR45" s="376"/>
      <c r="APS45" s="376"/>
      <c r="APT45" s="376"/>
      <c r="APU45" s="376"/>
      <c r="APV45" s="376"/>
      <c r="APW45" s="376"/>
      <c r="APX45" s="376"/>
      <c r="APY45" s="376"/>
      <c r="APZ45" s="376"/>
      <c r="AQA45" s="376"/>
      <c r="AQB45" s="376"/>
      <c r="AQC45" s="376"/>
      <c r="AQD45" s="376"/>
      <c r="AQE45" s="376"/>
      <c r="AQF45" s="376"/>
      <c r="AQG45" s="376"/>
      <c r="AQH45" s="376"/>
      <c r="AQI45" s="376"/>
      <c r="AQJ45" s="376"/>
      <c r="AQK45" s="376"/>
      <c r="AQL45" s="376"/>
      <c r="AQM45" s="376"/>
      <c r="AQN45" s="376"/>
      <c r="AQO45" s="376"/>
      <c r="AQP45" s="376"/>
      <c r="AQQ45" s="376"/>
      <c r="AQR45" s="376"/>
      <c r="AQS45" s="376"/>
      <c r="AQT45" s="376"/>
      <c r="AQU45" s="376"/>
      <c r="AQV45" s="376"/>
      <c r="AQW45" s="376"/>
      <c r="AQX45" s="376"/>
      <c r="AQY45" s="376"/>
      <c r="AQZ45" s="376"/>
      <c r="ARA45" s="376"/>
      <c r="ARB45" s="376"/>
      <c r="ARC45" s="376"/>
      <c r="ARD45" s="376"/>
      <c r="ARE45" s="376"/>
      <c r="ARF45" s="376"/>
      <c r="ARG45" s="376"/>
      <c r="ARH45" s="376"/>
      <c r="ARI45" s="376"/>
      <c r="ARJ45" s="376"/>
      <c r="ARK45" s="376"/>
      <c r="ARL45" s="376"/>
      <c r="ARM45" s="376"/>
      <c r="ARN45" s="376"/>
      <c r="ARO45" s="376"/>
      <c r="ARP45" s="376"/>
      <c r="ARQ45" s="376"/>
      <c r="ARR45" s="376"/>
      <c r="ARS45" s="376"/>
      <c r="ART45" s="376"/>
      <c r="ARU45" s="376"/>
      <c r="ARV45" s="376"/>
      <c r="ARW45" s="376"/>
      <c r="ARX45" s="376"/>
      <c r="ARY45" s="376"/>
      <c r="ARZ45" s="376"/>
      <c r="ASA45" s="376"/>
      <c r="ASB45" s="376"/>
      <c r="ASC45" s="376"/>
      <c r="ASD45" s="376"/>
      <c r="ASE45" s="376"/>
      <c r="ASF45" s="376"/>
      <c r="ASG45" s="376"/>
      <c r="ASH45" s="376"/>
      <c r="ASI45" s="376"/>
      <c r="ASJ45" s="376"/>
      <c r="ASK45" s="376"/>
      <c r="ASL45" s="376"/>
      <c r="ASM45" s="376"/>
      <c r="ASN45" s="376"/>
      <c r="ASO45" s="376"/>
      <c r="ASP45" s="376"/>
      <c r="ASQ45" s="376"/>
      <c r="ASR45" s="376"/>
      <c r="ASS45" s="376"/>
      <c r="AST45" s="376"/>
      <c r="ASU45" s="376"/>
      <c r="ASV45" s="376"/>
      <c r="ASW45" s="376"/>
      <c r="ASX45" s="376"/>
      <c r="ASY45" s="376"/>
      <c r="ASZ45" s="376"/>
      <c r="ATA45" s="376"/>
      <c r="ATB45" s="376"/>
      <c r="ATC45" s="376"/>
      <c r="ATD45" s="376"/>
      <c r="ATE45" s="376"/>
      <c r="ATF45" s="376"/>
      <c r="ATG45" s="376"/>
      <c r="ATH45" s="376"/>
      <c r="ATI45" s="376"/>
      <c r="ATJ45" s="376"/>
      <c r="ATK45" s="376"/>
      <c r="ATL45" s="376"/>
      <c r="ATM45" s="376"/>
      <c r="ATN45" s="376"/>
      <c r="ATO45" s="376"/>
      <c r="ATP45" s="376"/>
      <c r="ATQ45" s="376"/>
      <c r="ATR45" s="376"/>
      <c r="ATS45" s="376"/>
      <c r="ATT45" s="376"/>
      <c r="ATU45" s="376"/>
      <c r="ATV45" s="376"/>
      <c r="ATW45" s="376"/>
      <c r="ATX45" s="376"/>
      <c r="ATY45" s="376"/>
      <c r="ATZ45" s="376"/>
      <c r="AUA45" s="376"/>
      <c r="AUB45" s="376"/>
      <c r="AUC45" s="376"/>
      <c r="AUD45" s="376"/>
      <c r="AUE45" s="376"/>
      <c r="AUF45" s="376"/>
      <c r="AUG45" s="376"/>
      <c r="AUH45" s="376"/>
      <c r="AUI45" s="376"/>
      <c r="AUJ45" s="376"/>
      <c r="AUK45" s="376"/>
      <c r="AUL45" s="376"/>
      <c r="AUM45" s="376"/>
      <c r="AUN45" s="376"/>
      <c r="AUO45" s="376"/>
      <c r="AUP45" s="376"/>
      <c r="AUQ45" s="376"/>
      <c r="AUR45" s="376"/>
      <c r="AUS45" s="376"/>
      <c r="AUT45" s="376"/>
      <c r="AUU45" s="376"/>
      <c r="AUV45" s="376"/>
      <c r="AUW45" s="376"/>
      <c r="AUX45" s="376"/>
      <c r="AUY45" s="376"/>
      <c r="AUZ45" s="376"/>
      <c r="AVA45" s="376"/>
      <c r="AVB45" s="376"/>
      <c r="AVC45" s="376"/>
      <c r="AVD45" s="376"/>
      <c r="AVE45" s="376"/>
      <c r="AVF45" s="376"/>
      <c r="AVG45" s="376"/>
      <c r="AVH45" s="376"/>
      <c r="AVI45" s="376"/>
      <c r="AVJ45" s="376"/>
      <c r="AVK45" s="376"/>
      <c r="AVL45" s="376"/>
      <c r="AVM45" s="376"/>
      <c r="AVN45" s="376"/>
      <c r="AVO45" s="376"/>
      <c r="AVP45" s="376"/>
      <c r="AVQ45" s="376"/>
      <c r="AVR45" s="376"/>
      <c r="AVS45" s="376"/>
      <c r="AVT45" s="376"/>
      <c r="AVU45" s="376"/>
      <c r="AVV45" s="376"/>
      <c r="AVW45" s="376"/>
      <c r="AVX45" s="376"/>
      <c r="AVY45" s="376"/>
      <c r="AVZ45" s="376"/>
      <c r="AWA45" s="376"/>
      <c r="AWB45" s="376"/>
      <c r="AWC45" s="376"/>
      <c r="AWD45" s="376"/>
      <c r="AWE45" s="376"/>
      <c r="AWF45" s="376"/>
      <c r="AWG45" s="376"/>
      <c r="AWH45" s="376"/>
      <c r="AWI45" s="376"/>
      <c r="AWJ45" s="376"/>
      <c r="AWK45" s="376"/>
      <c r="AWL45" s="376"/>
      <c r="AWM45" s="376"/>
      <c r="AWN45" s="376"/>
      <c r="AWO45" s="376"/>
      <c r="AWP45" s="376"/>
      <c r="AWQ45" s="376"/>
      <c r="AWR45" s="376"/>
      <c r="AWS45" s="376"/>
      <c r="AWT45" s="376"/>
      <c r="AWU45" s="376"/>
      <c r="AWV45" s="376"/>
      <c r="AWW45" s="376"/>
      <c r="AWX45" s="376"/>
      <c r="AWY45" s="376"/>
      <c r="AWZ45" s="376"/>
      <c r="AXA45" s="376"/>
      <c r="AXB45" s="376"/>
      <c r="AXC45" s="376"/>
      <c r="AXD45" s="376"/>
      <c r="AXE45" s="376"/>
      <c r="AXF45" s="376"/>
      <c r="AXG45" s="376"/>
      <c r="AXH45" s="376"/>
      <c r="AXI45" s="376"/>
      <c r="AXJ45" s="376"/>
      <c r="AXK45" s="376"/>
      <c r="AXL45" s="376"/>
      <c r="AXM45" s="376"/>
      <c r="AXN45" s="376"/>
      <c r="AXO45" s="376"/>
      <c r="AXP45" s="376"/>
      <c r="AXQ45" s="376"/>
      <c r="AXR45" s="376"/>
      <c r="AXS45" s="376"/>
      <c r="AXT45" s="376"/>
      <c r="AXU45" s="376"/>
      <c r="AXV45" s="376"/>
      <c r="AXW45" s="376"/>
      <c r="AXX45" s="376"/>
      <c r="AXY45" s="376"/>
      <c r="AXZ45" s="376"/>
      <c r="AYA45" s="376"/>
      <c r="AYB45" s="376"/>
      <c r="AYC45" s="376"/>
      <c r="AYD45" s="376"/>
      <c r="AYE45" s="376"/>
      <c r="AYF45" s="376"/>
      <c r="AYG45" s="376"/>
      <c r="AYH45" s="376"/>
      <c r="AYI45" s="376"/>
      <c r="AYJ45" s="376"/>
      <c r="AYK45" s="376"/>
      <c r="AYL45" s="376"/>
      <c r="AYM45" s="376"/>
      <c r="AYN45" s="376"/>
      <c r="AYO45" s="376"/>
      <c r="AYP45" s="376"/>
      <c r="AYQ45" s="376"/>
      <c r="AYR45" s="376"/>
      <c r="AYS45" s="376"/>
      <c r="AYT45" s="376"/>
      <c r="AYU45" s="376"/>
      <c r="AYV45" s="376"/>
      <c r="AYW45" s="376"/>
      <c r="AYX45" s="376"/>
      <c r="AYY45" s="376"/>
      <c r="AYZ45" s="376"/>
      <c r="AZA45" s="376"/>
      <c r="AZB45" s="376"/>
      <c r="AZC45" s="376"/>
      <c r="AZD45" s="376"/>
      <c r="AZE45" s="376"/>
      <c r="AZF45" s="376"/>
      <c r="AZG45" s="376"/>
      <c r="AZH45" s="376"/>
      <c r="AZI45" s="376"/>
      <c r="AZJ45" s="376"/>
      <c r="AZK45" s="376"/>
      <c r="AZL45" s="376"/>
      <c r="AZM45" s="376"/>
      <c r="AZN45" s="376"/>
      <c r="AZO45" s="376"/>
      <c r="AZP45" s="376"/>
      <c r="AZQ45" s="376"/>
      <c r="AZR45" s="376"/>
      <c r="AZS45" s="376"/>
      <c r="AZT45" s="376"/>
      <c r="AZU45" s="376"/>
      <c r="AZV45" s="376"/>
      <c r="AZW45" s="376"/>
      <c r="AZX45" s="376"/>
      <c r="AZY45" s="376"/>
      <c r="AZZ45" s="376"/>
      <c r="BAA45" s="376"/>
      <c r="BAB45" s="376"/>
      <c r="BAC45" s="376"/>
      <c r="BAD45" s="376"/>
      <c r="BAE45" s="376"/>
      <c r="BAF45" s="376"/>
      <c r="BAG45" s="376"/>
      <c r="BAH45" s="376"/>
      <c r="BAI45" s="376"/>
      <c r="BAJ45" s="376"/>
      <c r="BAK45" s="376"/>
      <c r="BAL45" s="376"/>
      <c r="BAM45" s="376"/>
      <c r="BAN45" s="376"/>
      <c r="BAO45" s="376"/>
      <c r="BAP45" s="376"/>
      <c r="BAQ45" s="376"/>
      <c r="BAR45" s="376"/>
      <c r="BAS45" s="376"/>
      <c r="BAT45" s="376"/>
      <c r="BAU45" s="376"/>
      <c r="BAV45" s="376"/>
      <c r="BAW45" s="376"/>
      <c r="BAX45" s="376"/>
      <c r="BAY45" s="376"/>
      <c r="BAZ45" s="376"/>
      <c r="BBA45" s="376"/>
      <c r="BBB45" s="376"/>
      <c r="BBC45" s="376"/>
      <c r="BBD45" s="376"/>
      <c r="BBE45" s="376"/>
      <c r="BBF45" s="376"/>
      <c r="BBG45" s="376"/>
      <c r="BBH45" s="376"/>
      <c r="BBI45" s="376"/>
      <c r="BBJ45" s="376"/>
      <c r="BBK45" s="376"/>
      <c r="BBL45" s="376"/>
      <c r="BBM45" s="376"/>
      <c r="BBN45" s="376"/>
      <c r="BBO45" s="376"/>
      <c r="BBP45" s="376"/>
      <c r="BBQ45" s="376"/>
      <c r="BBR45" s="376"/>
      <c r="BBS45" s="376"/>
      <c r="BBT45" s="376"/>
      <c r="BBU45" s="376"/>
      <c r="BBV45" s="376"/>
      <c r="BBW45" s="376"/>
      <c r="BBX45" s="376"/>
      <c r="BBY45" s="376"/>
      <c r="BBZ45" s="376"/>
      <c r="BCA45" s="376"/>
      <c r="BCB45" s="376"/>
      <c r="BCC45" s="376"/>
      <c r="BCD45" s="376"/>
      <c r="BCE45" s="376"/>
      <c r="BCF45" s="376"/>
      <c r="BCG45" s="376"/>
      <c r="BCH45" s="376"/>
      <c r="BCI45" s="376"/>
      <c r="BCJ45" s="376"/>
      <c r="BCK45" s="376"/>
      <c r="BCL45" s="376"/>
      <c r="BCM45" s="376"/>
      <c r="BCN45" s="376"/>
      <c r="BCO45" s="376"/>
      <c r="BCP45" s="376"/>
      <c r="BCQ45" s="376"/>
      <c r="BCR45" s="376"/>
      <c r="BCS45" s="376"/>
      <c r="BCT45" s="376"/>
      <c r="BCU45" s="376"/>
      <c r="BCV45" s="376"/>
      <c r="BCW45" s="376"/>
      <c r="BCX45" s="376"/>
      <c r="BCY45" s="376"/>
      <c r="BCZ45" s="376"/>
      <c r="BDA45" s="376"/>
      <c r="BDB45" s="376"/>
      <c r="BDC45" s="376"/>
      <c r="BDD45" s="376"/>
      <c r="BDE45" s="376"/>
      <c r="BDF45" s="376"/>
      <c r="BDG45" s="376"/>
      <c r="BDH45" s="376"/>
      <c r="BDI45" s="376"/>
      <c r="BDJ45" s="376"/>
      <c r="BDK45" s="376"/>
      <c r="BDL45" s="376"/>
      <c r="BDM45" s="376"/>
      <c r="BDN45" s="376"/>
      <c r="BDO45" s="376"/>
      <c r="BDP45" s="376"/>
      <c r="BDQ45" s="376"/>
      <c r="BDR45" s="376"/>
      <c r="BDS45" s="376"/>
      <c r="BDT45" s="376"/>
      <c r="BDU45" s="376"/>
      <c r="BDV45" s="376"/>
      <c r="BDW45" s="376"/>
      <c r="BDX45" s="376"/>
      <c r="BDY45" s="376"/>
      <c r="BDZ45" s="376"/>
      <c r="BEA45" s="376"/>
      <c r="BEB45" s="376"/>
      <c r="BEC45" s="376"/>
      <c r="BED45" s="376"/>
      <c r="BEE45" s="376"/>
      <c r="BEF45" s="376"/>
      <c r="BEG45" s="376"/>
      <c r="BEH45" s="376"/>
      <c r="BEI45" s="376"/>
      <c r="BEJ45" s="376"/>
      <c r="BEK45" s="376"/>
      <c r="BEL45" s="376"/>
      <c r="BEM45" s="376"/>
      <c r="BEN45" s="376"/>
      <c r="BEO45" s="376"/>
      <c r="BEP45" s="376"/>
      <c r="BEQ45" s="376"/>
      <c r="BER45" s="376"/>
      <c r="BES45" s="376"/>
      <c r="BET45" s="376"/>
      <c r="BEU45" s="376"/>
      <c r="BEV45" s="376"/>
      <c r="BEW45" s="376"/>
      <c r="BEX45" s="376"/>
      <c r="BEY45" s="376"/>
      <c r="BEZ45" s="376"/>
      <c r="BFA45" s="376"/>
      <c r="BFB45" s="376"/>
      <c r="BFC45" s="376"/>
      <c r="BFD45" s="376"/>
      <c r="BFE45" s="376"/>
      <c r="BFF45" s="376"/>
      <c r="BFG45" s="376"/>
      <c r="BFH45" s="376"/>
      <c r="BFI45" s="376"/>
      <c r="BFJ45" s="376"/>
      <c r="BFK45" s="376"/>
      <c r="BFL45" s="376"/>
      <c r="BFM45" s="376"/>
      <c r="BFN45" s="376"/>
      <c r="BFO45" s="376"/>
      <c r="BFP45" s="376"/>
      <c r="BFQ45" s="376"/>
      <c r="BFR45" s="376"/>
      <c r="BFS45" s="376"/>
      <c r="BFT45" s="376"/>
      <c r="BFU45" s="376"/>
      <c r="BFV45" s="376"/>
      <c r="BFW45" s="376"/>
      <c r="BFX45" s="376"/>
      <c r="BFY45" s="376"/>
      <c r="BFZ45" s="376"/>
      <c r="BGA45" s="376"/>
      <c r="BGB45" s="376"/>
      <c r="BGC45" s="376"/>
      <c r="BGD45" s="376"/>
      <c r="BGE45" s="376"/>
      <c r="BGF45" s="376"/>
      <c r="BGG45" s="376"/>
      <c r="BGH45" s="376"/>
      <c r="BGI45" s="376"/>
      <c r="BGJ45" s="376"/>
      <c r="BGK45" s="376"/>
      <c r="BGL45" s="376"/>
      <c r="BGM45" s="376"/>
      <c r="BGN45" s="376"/>
      <c r="BGO45" s="376"/>
      <c r="BGP45" s="376"/>
      <c r="BGQ45" s="376"/>
      <c r="BGR45" s="376"/>
      <c r="BGS45" s="376"/>
      <c r="BGT45" s="376"/>
      <c r="BGU45" s="376"/>
      <c r="BGV45" s="376"/>
      <c r="BGW45" s="376"/>
      <c r="BGX45" s="376"/>
      <c r="BGY45" s="376"/>
      <c r="BGZ45" s="376"/>
      <c r="BHA45" s="376"/>
      <c r="BHB45" s="376"/>
      <c r="BHC45" s="376"/>
      <c r="BHD45" s="376"/>
      <c r="BHE45" s="376"/>
      <c r="BHF45" s="376"/>
      <c r="BHG45" s="376"/>
      <c r="BHH45" s="376"/>
      <c r="BHI45" s="376"/>
      <c r="BHJ45" s="376"/>
      <c r="BHK45" s="376"/>
      <c r="BHL45" s="376"/>
      <c r="BHM45" s="376"/>
      <c r="BHN45" s="376"/>
      <c r="BHO45" s="376"/>
      <c r="BHP45" s="376"/>
      <c r="BHQ45" s="376"/>
      <c r="BHR45" s="376"/>
      <c r="BHS45" s="376"/>
      <c r="BHT45" s="376"/>
      <c r="BHU45" s="376"/>
      <c r="BHV45" s="376"/>
      <c r="BHW45" s="376"/>
      <c r="BHX45" s="376"/>
      <c r="BHY45" s="376"/>
      <c r="BHZ45" s="376"/>
      <c r="BIA45" s="376"/>
      <c r="BIB45" s="376"/>
      <c r="BIC45" s="376"/>
      <c r="BID45" s="376"/>
      <c r="BIE45" s="376"/>
      <c r="BIF45" s="376"/>
      <c r="BIG45" s="376"/>
      <c r="BIH45" s="376"/>
      <c r="BII45" s="376"/>
      <c r="BIJ45" s="376"/>
      <c r="BIK45" s="376"/>
      <c r="BIL45" s="376"/>
      <c r="BIM45" s="376"/>
      <c r="BIN45" s="376"/>
      <c r="BIO45" s="376"/>
      <c r="BIP45" s="376"/>
      <c r="BIQ45" s="376"/>
      <c r="BIR45" s="376"/>
      <c r="BIS45" s="376"/>
      <c r="BIT45" s="376"/>
      <c r="BIU45" s="376"/>
      <c r="BIV45" s="376"/>
      <c r="BIW45" s="376"/>
      <c r="BIX45" s="376"/>
      <c r="BIY45" s="376"/>
      <c r="BIZ45" s="376"/>
      <c r="BJA45" s="376"/>
      <c r="BJB45" s="376"/>
      <c r="BJC45" s="376"/>
      <c r="BJD45" s="376"/>
      <c r="BJE45" s="376"/>
      <c r="BJF45" s="376"/>
      <c r="BJG45" s="376"/>
      <c r="BJH45" s="376"/>
      <c r="BJI45" s="376"/>
      <c r="BJJ45" s="376"/>
      <c r="BJK45" s="376"/>
      <c r="BJL45" s="376"/>
      <c r="BJM45" s="376"/>
      <c r="BJN45" s="376"/>
      <c r="BJO45" s="376"/>
      <c r="BJP45" s="376"/>
      <c r="BJQ45" s="376"/>
      <c r="BJR45" s="376"/>
      <c r="BJS45" s="376"/>
      <c r="BJT45" s="376"/>
      <c r="BJU45" s="376"/>
      <c r="BJV45" s="376"/>
      <c r="BJW45" s="376"/>
      <c r="BJX45" s="376"/>
      <c r="BJY45" s="376"/>
      <c r="BJZ45" s="376"/>
      <c r="BKA45" s="376"/>
      <c r="BKB45" s="376"/>
      <c r="BKC45" s="376"/>
      <c r="BKD45" s="376"/>
      <c r="BKE45" s="376"/>
      <c r="BKF45" s="376"/>
      <c r="BKG45" s="376"/>
      <c r="BKH45" s="376"/>
      <c r="BKI45" s="376"/>
      <c r="BKJ45" s="376"/>
      <c r="BKK45" s="376"/>
      <c r="BKL45" s="376"/>
      <c r="BKM45" s="376"/>
      <c r="BKN45" s="376"/>
      <c r="BKO45" s="376"/>
      <c r="BKP45" s="376"/>
      <c r="BKQ45" s="376"/>
      <c r="BKR45" s="376"/>
      <c r="BKS45" s="376"/>
      <c r="BKT45" s="376"/>
      <c r="BKU45" s="376"/>
      <c r="BKV45" s="376"/>
      <c r="BKW45" s="376"/>
      <c r="BKX45" s="376"/>
      <c r="BKY45" s="376"/>
      <c r="BKZ45" s="376"/>
      <c r="BLA45" s="376"/>
      <c r="BLB45" s="376"/>
      <c r="BLC45" s="376"/>
      <c r="BLD45" s="376"/>
      <c r="BLE45" s="376"/>
      <c r="BLF45" s="376"/>
      <c r="BLG45" s="376"/>
      <c r="BLH45" s="376"/>
      <c r="BLI45" s="376"/>
      <c r="BLJ45" s="376"/>
      <c r="BLK45" s="376"/>
      <c r="BLL45" s="376"/>
      <c r="BLM45" s="376"/>
      <c r="BLN45" s="376"/>
      <c r="BLO45" s="376"/>
      <c r="BLP45" s="376"/>
      <c r="BLQ45" s="376"/>
      <c r="BLR45" s="376"/>
      <c r="BLS45" s="376"/>
      <c r="BLT45" s="376"/>
      <c r="BLU45" s="376"/>
      <c r="BLV45" s="376"/>
      <c r="BLW45" s="376"/>
      <c r="BLX45" s="376"/>
      <c r="BLY45" s="376"/>
      <c r="BLZ45" s="376"/>
      <c r="BMA45" s="376"/>
      <c r="BMB45" s="376"/>
      <c r="BMC45" s="376"/>
      <c r="BMD45" s="376"/>
      <c r="BME45" s="376"/>
      <c r="BMF45" s="376"/>
      <c r="BMG45" s="376"/>
      <c r="BMH45" s="376"/>
      <c r="BMI45" s="376"/>
      <c r="BMJ45" s="376"/>
      <c r="BMK45" s="376"/>
      <c r="BML45" s="376"/>
      <c r="BMM45" s="376"/>
      <c r="BMN45" s="376"/>
      <c r="BMO45" s="376"/>
      <c r="BMP45" s="376"/>
      <c r="BMQ45" s="376"/>
      <c r="BMR45" s="376"/>
      <c r="BMS45" s="376"/>
      <c r="BMT45" s="376"/>
      <c r="BMU45" s="376"/>
      <c r="BMV45" s="376"/>
      <c r="BMW45" s="376"/>
      <c r="BMX45" s="376"/>
      <c r="BMY45" s="376"/>
      <c r="BMZ45" s="376"/>
      <c r="BNA45" s="376"/>
      <c r="BNB45" s="376"/>
      <c r="BNC45" s="376"/>
      <c r="BND45" s="376"/>
      <c r="BNE45" s="376"/>
      <c r="BNF45" s="376"/>
      <c r="BNG45" s="376"/>
      <c r="BNH45" s="376"/>
      <c r="BNI45" s="376"/>
      <c r="BNJ45" s="376"/>
      <c r="BNK45" s="376"/>
      <c r="BNL45" s="376"/>
      <c r="BNM45" s="376"/>
      <c r="BNN45" s="376"/>
      <c r="BNO45" s="376"/>
      <c r="BNP45" s="376"/>
      <c r="BNQ45" s="376"/>
      <c r="BNR45" s="376"/>
      <c r="BNS45" s="376"/>
      <c r="BNT45" s="376"/>
      <c r="BNU45" s="376"/>
      <c r="BNV45" s="376"/>
      <c r="BNW45" s="376"/>
      <c r="BNX45" s="376"/>
      <c r="BNY45" s="376"/>
      <c r="BNZ45" s="376"/>
      <c r="BOA45" s="376"/>
      <c r="BOB45" s="376"/>
      <c r="BOC45" s="376"/>
      <c r="BOD45" s="376"/>
      <c r="BOE45" s="376"/>
      <c r="BOF45" s="376"/>
      <c r="BOG45" s="376"/>
      <c r="BOH45" s="376"/>
      <c r="BOI45" s="376"/>
      <c r="BOJ45" s="376"/>
      <c r="BOK45" s="376"/>
      <c r="BOL45" s="376"/>
      <c r="BOM45" s="376"/>
      <c r="BON45" s="376"/>
      <c r="BOO45" s="376"/>
      <c r="BOP45" s="376"/>
      <c r="BOQ45" s="376"/>
      <c r="BOR45" s="376"/>
      <c r="BOS45" s="376"/>
      <c r="BOT45" s="376"/>
      <c r="BOU45" s="376"/>
      <c r="BOV45" s="376"/>
      <c r="BOW45" s="376"/>
      <c r="BOX45" s="376"/>
      <c r="BOY45" s="376"/>
      <c r="BOZ45" s="376"/>
      <c r="BPA45" s="376"/>
      <c r="BPB45" s="376"/>
      <c r="BPC45" s="376"/>
      <c r="BPD45" s="376"/>
      <c r="BPE45" s="376"/>
      <c r="BPF45" s="376"/>
      <c r="BPG45" s="376"/>
      <c r="BPH45" s="376"/>
      <c r="BPI45" s="376"/>
      <c r="BPJ45" s="376"/>
      <c r="BPK45" s="376"/>
      <c r="BPL45" s="376"/>
      <c r="BPM45" s="376"/>
      <c r="BPN45" s="376"/>
      <c r="BPO45" s="376"/>
      <c r="BPP45" s="376"/>
      <c r="BPQ45" s="376"/>
      <c r="BPR45" s="376"/>
      <c r="BPS45" s="376"/>
      <c r="BPT45" s="376"/>
      <c r="BPU45" s="376"/>
      <c r="BPV45" s="376"/>
      <c r="BPW45" s="376"/>
      <c r="BPX45" s="376"/>
      <c r="BPY45" s="376"/>
      <c r="BPZ45" s="376"/>
      <c r="BQA45" s="376"/>
      <c r="BQB45" s="376"/>
      <c r="BQC45" s="376"/>
      <c r="BQD45" s="376"/>
      <c r="BQE45" s="376"/>
      <c r="BQF45" s="376"/>
      <c r="BQG45" s="376"/>
      <c r="BQH45" s="376"/>
      <c r="BQI45" s="376"/>
      <c r="BQJ45" s="376"/>
      <c r="BQK45" s="376"/>
      <c r="BQL45" s="376"/>
      <c r="BQM45" s="376"/>
      <c r="BQN45" s="376"/>
      <c r="BQO45" s="376"/>
      <c r="BQP45" s="376"/>
      <c r="BQQ45" s="376"/>
      <c r="BQR45" s="376"/>
      <c r="BQS45" s="376"/>
      <c r="BQT45" s="376"/>
      <c r="BQU45" s="376"/>
      <c r="BQV45" s="376"/>
      <c r="BQW45" s="376"/>
      <c r="BQX45" s="376"/>
      <c r="BQY45" s="376"/>
      <c r="BQZ45" s="376"/>
      <c r="BRA45" s="376"/>
      <c r="BRB45" s="376"/>
      <c r="BRC45" s="376"/>
      <c r="BRD45" s="376"/>
      <c r="BRE45" s="376"/>
      <c r="BRF45" s="376"/>
      <c r="BRG45" s="376"/>
      <c r="BRH45" s="376"/>
      <c r="BRI45" s="376"/>
      <c r="BRJ45" s="376"/>
      <c r="BRK45" s="376"/>
      <c r="BRL45" s="376"/>
      <c r="BRM45" s="376"/>
      <c r="BRN45" s="376"/>
      <c r="BRO45" s="376"/>
      <c r="BRP45" s="376"/>
      <c r="BRQ45" s="376"/>
      <c r="BRR45" s="376"/>
      <c r="BRS45" s="376"/>
      <c r="BRT45" s="376"/>
      <c r="BRU45" s="376"/>
      <c r="BRV45" s="376"/>
      <c r="BRW45" s="376"/>
      <c r="BRX45" s="376"/>
      <c r="BRY45" s="376"/>
      <c r="BRZ45" s="376"/>
      <c r="BSA45" s="376"/>
      <c r="BSB45" s="376"/>
      <c r="BSC45" s="376"/>
      <c r="BSD45" s="376"/>
      <c r="BSE45" s="376"/>
      <c r="BSF45" s="376"/>
      <c r="BSG45" s="376"/>
      <c r="BSH45" s="376"/>
      <c r="BSI45" s="376"/>
      <c r="BSJ45" s="376"/>
      <c r="BSK45" s="376"/>
      <c r="BSL45" s="376"/>
      <c r="BSM45" s="376"/>
      <c r="BSN45" s="376"/>
      <c r="BSO45" s="376"/>
      <c r="BSP45" s="376"/>
      <c r="BSQ45" s="376"/>
      <c r="BSR45" s="376"/>
      <c r="BSS45" s="376"/>
      <c r="BST45" s="376"/>
      <c r="BSU45" s="376"/>
      <c r="BSV45" s="376"/>
      <c r="BSW45" s="376"/>
      <c r="BSX45" s="376"/>
      <c r="BSY45" s="376"/>
      <c r="BSZ45" s="376"/>
      <c r="BTA45" s="376"/>
      <c r="BTB45" s="376"/>
      <c r="BTC45" s="376"/>
      <c r="BTD45" s="376"/>
      <c r="BTE45" s="376"/>
      <c r="BTF45" s="376"/>
      <c r="BTG45" s="376"/>
      <c r="BTH45" s="376"/>
      <c r="BTI45" s="376"/>
      <c r="BTJ45" s="376"/>
      <c r="BTK45" s="376"/>
      <c r="BTL45" s="376"/>
      <c r="BTM45" s="376"/>
      <c r="BTN45" s="376"/>
      <c r="BTO45" s="376"/>
      <c r="BTP45" s="376"/>
      <c r="BTQ45" s="376"/>
      <c r="BTR45" s="376"/>
      <c r="BTS45" s="376"/>
      <c r="BTT45" s="376"/>
      <c r="BTU45" s="376"/>
      <c r="BTV45" s="376"/>
      <c r="BTW45" s="376"/>
      <c r="BTX45" s="376"/>
      <c r="BTY45" s="376"/>
      <c r="BTZ45" s="376"/>
      <c r="BUA45" s="376"/>
      <c r="BUB45" s="376"/>
      <c r="BUC45" s="376"/>
      <c r="BUD45" s="376"/>
      <c r="BUE45" s="376"/>
      <c r="BUF45" s="376"/>
      <c r="BUG45" s="376"/>
      <c r="BUH45" s="376"/>
      <c r="BUI45" s="376"/>
      <c r="BUJ45" s="376"/>
      <c r="BUK45" s="376"/>
      <c r="BUL45" s="376"/>
      <c r="BUM45" s="376"/>
      <c r="BUN45" s="376"/>
      <c r="BUO45" s="376"/>
      <c r="BUP45" s="376"/>
      <c r="BUQ45" s="376"/>
      <c r="BUR45" s="376"/>
      <c r="BUS45" s="376"/>
      <c r="BUT45" s="376"/>
      <c r="BUU45" s="376"/>
      <c r="BUV45" s="376"/>
      <c r="BUW45" s="376"/>
      <c r="BUX45" s="376"/>
      <c r="BUY45" s="376"/>
      <c r="BUZ45" s="376"/>
      <c r="BVA45" s="376"/>
      <c r="BVB45" s="376"/>
      <c r="BVC45" s="376"/>
      <c r="BVD45" s="376"/>
      <c r="BVE45" s="376"/>
      <c r="BVF45" s="376"/>
      <c r="BVG45" s="376"/>
      <c r="BVH45" s="376"/>
      <c r="BVI45" s="376"/>
      <c r="BVJ45" s="376"/>
      <c r="BVK45" s="376"/>
      <c r="BVL45" s="376"/>
      <c r="BVM45" s="376"/>
      <c r="BVN45" s="376"/>
      <c r="BVO45" s="376"/>
      <c r="BVP45" s="376"/>
      <c r="BVQ45" s="376"/>
      <c r="BVR45" s="376"/>
      <c r="BVS45" s="376"/>
      <c r="BVT45" s="376"/>
      <c r="BVU45" s="376"/>
      <c r="BVV45" s="376"/>
      <c r="BVW45" s="376"/>
      <c r="BVX45" s="376"/>
      <c r="BVY45" s="376"/>
      <c r="BVZ45" s="376"/>
      <c r="BWA45" s="376"/>
      <c r="BWB45" s="376"/>
      <c r="BWC45" s="376"/>
      <c r="BWD45" s="376"/>
      <c r="BWE45" s="376"/>
      <c r="BWF45" s="376"/>
      <c r="BWG45" s="376"/>
      <c r="BWH45" s="376"/>
      <c r="BWI45" s="376"/>
      <c r="BWJ45" s="376"/>
      <c r="BWK45" s="376"/>
      <c r="BWL45" s="376"/>
      <c r="BWM45" s="376"/>
      <c r="BWN45" s="376"/>
      <c r="BWO45" s="376"/>
      <c r="BWP45" s="376"/>
      <c r="BWQ45" s="376"/>
      <c r="BWR45" s="376"/>
      <c r="BWS45" s="376"/>
      <c r="BWT45" s="376"/>
      <c r="BWU45" s="376"/>
      <c r="BWV45" s="376"/>
      <c r="BWW45" s="376"/>
      <c r="BWX45" s="376"/>
      <c r="BWY45" s="376"/>
      <c r="BWZ45" s="376"/>
      <c r="BXA45" s="376"/>
      <c r="BXB45" s="376"/>
      <c r="BXC45" s="376"/>
      <c r="BXD45" s="376"/>
      <c r="BXE45" s="376"/>
      <c r="BXF45" s="376"/>
      <c r="BXG45" s="376"/>
      <c r="BXH45" s="376"/>
      <c r="BXI45" s="376"/>
      <c r="BXJ45" s="376"/>
      <c r="BXK45" s="376"/>
      <c r="BXL45" s="376"/>
      <c r="BXM45" s="376"/>
      <c r="BXN45" s="376"/>
      <c r="BXO45" s="376"/>
      <c r="BXP45" s="376"/>
      <c r="BXQ45" s="376"/>
      <c r="BXR45" s="376"/>
      <c r="BXS45" s="376"/>
      <c r="BXT45" s="376"/>
      <c r="BXU45" s="376"/>
      <c r="BXV45" s="376"/>
      <c r="BXW45" s="376"/>
      <c r="BXX45" s="376"/>
      <c r="BXY45" s="376"/>
      <c r="BXZ45" s="376"/>
      <c r="BYA45" s="376"/>
      <c r="BYB45" s="376"/>
      <c r="BYC45" s="376"/>
      <c r="BYD45" s="376"/>
      <c r="BYE45" s="376"/>
      <c r="BYF45" s="376"/>
      <c r="BYG45" s="376"/>
      <c r="BYH45" s="376"/>
      <c r="BYI45" s="376"/>
      <c r="BYJ45" s="376"/>
      <c r="BYK45" s="376"/>
      <c r="BYL45" s="376"/>
      <c r="BYM45" s="376"/>
      <c r="BYN45" s="376"/>
      <c r="BYO45" s="376"/>
      <c r="BYP45" s="376"/>
      <c r="BYQ45" s="376"/>
      <c r="BYR45" s="376"/>
      <c r="BYS45" s="376"/>
      <c r="BYT45" s="376"/>
      <c r="BYU45" s="376"/>
      <c r="BYV45" s="376"/>
      <c r="BYW45" s="376"/>
      <c r="BYX45" s="376"/>
      <c r="BYY45" s="376"/>
      <c r="BYZ45" s="376"/>
      <c r="BZA45" s="376"/>
      <c r="BZB45" s="376"/>
      <c r="BZC45" s="376"/>
      <c r="BZD45" s="376"/>
      <c r="BZE45" s="376"/>
      <c r="BZF45" s="376"/>
      <c r="BZG45" s="376"/>
      <c r="BZH45" s="376"/>
      <c r="BZI45" s="376"/>
      <c r="BZJ45" s="376"/>
      <c r="BZK45" s="376"/>
      <c r="BZL45" s="376"/>
      <c r="BZM45" s="376"/>
      <c r="BZN45" s="376"/>
      <c r="BZO45" s="376"/>
      <c r="BZP45" s="376"/>
      <c r="BZQ45" s="376"/>
      <c r="BZR45" s="376"/>
      <c r="BZS45" s="376"/>
      <c r="BZT45" s="376"/>
      <c r="BZU45" s="376"/>
      <c r="BZV45" s="376"/>
      <c r="BZW45" s="376"/>
      <c r="BZX45" s="376"/>
      <c r="BZY45" s="376"/>
      <c r="BZZ45" s="376"/>
      <c r="CAA45" s="376"/>
      <c r="CAB45" s="376"/>
      <c r="CAC45" s="376"/>
      <c r="CAD45" s="376"/>
      <c r="CAE45" s="376"/>
      <c r="CAF45" s="376"/>
      <c r="CAG45" s="376"/>
      <c r="CAH45" s="376"/>
      <c r="CAI45" s="376"/>
      <c r="CAJ45" s="376"/>
      <c r="CAK45" s="376"/>
      <c r="CAL45" s="376"/>
      <c r="CAM45" s="376"/>
      <c r="CAN45" s="376"/>
      <c r="CAO45" s="376"/>
      <c r="CAP45" s="376"/>
      <c r="CAQ45" s="376"/>
      <c r="CAR45" s="376"/>
      <c r="CAS45" s="376"/>
      <c r="CAT45" s="376"/>
      <c r="CAU45" s="376"/>
      <c r="CAV45" s="376"/>
      <c r="CAW45" s="376"/>
      <c r="CAX45" s="376"/>
      <c r="CAY45" s="376"/>
      <c r="CAZ45" s="376"/>
      <c r="CBA45" s="376"/>
      <c r="CBB45" s="376"/>
      <c r="CBC45" s="376"/>
      <c r="CBD45" s="376"/>
      <c r="CBE45" s="376"/>
      <c r="CBF45" s="376"/>
      <c r="CBG45" s="376"/>
      <c r="CBH45" s="376"/>
      <c r="CBI45" s="376"/>
      <c r="CBJ45" s="376"/>
      <c r="CBK45" s="376"/>
      <c r="CBL45" s="376"/>
      <c r="CBM45" s="376"/>
      <c r="CBN45" s="376"/>
      <c r="CBO45" s="376"/>
      <c r="CBP45" s="376"/>
      <c r="CBQ45" s="376"/>
      <c r="CBR45" s="376"/>
      <c r="CBS45" s="376"/>
      <c r="CBT45" s="376"/>
      <c r="CBU45" s="376"/>
      <c r="CBV45" s="376"/>
      <c r="CBW45" s="376"/>
      <c r="CBX45" s="376"/>
      <c r="CBY45" s="376"/>
      <c r="CBZ45" s="376"/>
      <c r="CCA45" s="376"/>
      <c r="CCB45" s="376"/>
      <c r="CCC45" s="376"/>
      <c r="CCD45" s="376"/>
      <c r="CCE45" s="376"/>
      <c r="CCF45" s="376"/>
      <c r="CCG45" s="376"/>
      <c r="CCH45" s="376"/>
      <c r="CCI45" s="376"/>
      <c r="CCJ45" s="376"/>
      <c r="CCK45" s="376"/>
      <c r="CCL45" s="376"/>
      <c r="CCM45" s="376"/>
      <c r="CCN45" s="376"/>
      <c r="CCO45" s="376"/>
      <c r="CCP45" s="376"/>
      <c r="CCQ45" s="376"/>
      <c r="CCR45" s="376"/>
      <c r="CCS45" s="376"/>
      <c r="CCT45" s="376"/>
      <c r="CCU45" s="376"/>
      <c r="CCV45" s="376"/>
      <c r="CCW45" s="376"/>
      <c r="CCX45" s="376"/>
      <c r="CCY45" s="376"/>
      <c r="CCZ45" s="376"/>
      <c r="CDA45" s="376"/>
      <c r="CDB45" s="376"/>
      <c r="CDC45" s="376"/>
      <c r="CDD45" s="376"/>
      <c r="CDE45" s="376"/>
      <c r="CDF45" s="376"/>
      <c r="CDG45" s="376"/>
      <c r="CDH45" s="376"/>
      <c r="CDI45" s="376"/>
      <c r="CDJ45" s="376"/>
      <c r="CDK45" s="376"/>
      <c r="CDL45" s="376"/>
      <c r="CDM45" s="376"/>
      <c r="CDN45" s="376"/>
      <c r="CDO45" s="376"/>
      <c r="CDP45" s="376"/>
      <c r="CDQ45" s="376"/>
      <c r="CDR45" s="376"/>
      <c r="CDS45" s="376"/>
      <c r="CDT45" s="376"/>
      <c r="CDU45" s="376"/>
      <c r="CDV45" s="376"/>
      <c r="CDW45" s="376"/>
      <c r="CDX45" s="376"/>
      <c r="CDY45" s="376"/>
      <c r="CDZ45" s="376"/>
      <c r="CEA45" s="376"/>
      <c r="CEB45" s="376"/>
      <c r="CEC45" s="376"/>
      <c r="CED45" s="376"/>
      <c r="CEE45" s="376"/>
      <c r="CEF45" s="376"/>
      <c r="CEG45" s="376"/>
      <c r="CEH45" s="376"/>
      <c r="CEI45" s="376"/>
      <c r="CEJ45" s="376"/>
      <c r="CEK45" s="376"/>
      <c r="CEL45" s="376"/>
      <c r="CEM45" s="376"/>
      <c r="CEN45" s="376"/>
      <c r="CEO45" s="376"/>
      <c r="CEP45" s="376"/>
      <c r="CEQ45" s="376"/>
      <c r="CER45" s="376"/>
      <c r="CES45" s="376"/>
      <c r="CET45" s="376"/>
      <c r="CEU45" s="376"/>
      <c r="CEV45" s="376"/>
      <c r="CEW45" s="376"/>
      <c r="CEX45" s="376"/>
      <c r="CEY45" s="376"/>
      <c r="CEZ45" s="376"/>
      <c r="CFA45" s="376"/>
      <c r="CFB45" s="376"/>
      <c r="CFC45" s="376"/>
      <c r="CFD45" s="376"/>
      <c r="CFE45" s="376"/>
      <c r="CFF45" s="376"/>
      <c r="CFG45" s="376"/>
      <c r="CFH45" s="376"/>
      <c r="CFI45" s="376"/>
      <c r="CFJ45" s="376"/>
      <c r="CFK45" s="376"/>
      <c r="CFL45" s="376"/>
      <c r="CFM45" s="376"/>
      <c r="CFN45" s="376"/>
      <c r="CFO45" s="376"/>
      <c r="CFP45" s="376"/>
      <c r="CFQ45" s="376"/>
      <c r="CFR45" s="376"/>
      <c r="CFS45" s="376"/>
      <c r="CFT45" s="376"/>
      <c r="CFU45" s="376"/>
      <c r="CFV45" s="376"/>
      <c r="CFW45" s="376"/>
      <c r="CFX45" s="376"/>
      <c r="CFY45" s="376"/>
      <c r="CFZ45" s="376"/>
      <c r="CGA45" s="376"/>
      <c r="CGB45" s="376"/>
      <c r="CGC45" s="376"/>
      <c r="CGD45" s="376"/>
      <c r="CGE45" s="376"/>
      <c r="CGF45" s="376"/>
      <c r="CGG45" s="376"/>
      <c r="CGH45" s="376"/>
      <c r="CGI45" s="376"/>
      <c r="CGJ45" s="376"/>
      <c r="CGK45" s="376"/>
      <c r="CGL45" s="376"/>
      <c r="CGM45" s="376"/>
      <c r="CGN45" s="376"/>
      <c r="CGO45" s="376"/>
      <c r="CGP45" s="376"/>
      <c r="CGQ45" s="376"/>
      <c r="CGR45" s="376"/>
      <c r="CGS45" s="376"/>
      <c r="CGT45" s="376"/>
      <c r="CGU45" s="376"/>
      <c r="CGV45" s="376"/>
      <c r="CGW45" s="376"/>
      <c r="CGX45" s="376"/>
      <c r="CGY45" s="376"/>
      <c r="CGZ45" s="376"/>
      <c r="CHA45" s="376"/>
      <c r="CHB45" s="376"/>
      <c r="CHC45" s="376"/>
      <c r="CHD45" s="376"/>
      <c r="CHE45" s="376"/>
      <c r="CHF45" s="376"/>
      <c r="CHG45" s="376"/>
      <c r="CHH45" s="376"/>
      <c r="CHI45" s="376"/>
      <c r="CHJ45" s="376"/>
      <c r="CHK45" s="376"/>
      <c r="CHL45" s="376"/>
      <c r="CHM45" s="376"/>
      <c r="CHN45" s="376"/>
      <c r="CHO45" s="376"/>
      <c r="CHP45" s="376"/>
      <c r="CHQ45" s="376"/>
      <c r="CHR45" s="376"/>
      <c r="CHS45" s="376"/>
      <c r="CHT45" s="376"/>
      <c r="CHU45" s="376"/>
      <c r="CHV45" s="376"/>
      <c r="CHW45" s="376"/>
      <c r="CHX45" s="376"/>
      <c r="CHY45" s="376"/>
      <c r="CHZ45" s="376"/>
      <c r="CIA45" s="376"/>
      <c r="CIB45" s="376"/>
      <c r="CIC45" s="376"/>
      <c r="CID45" s="376"/>
      <c r="CIE45" s="376"/>
      <c r="CIF45" s="376"/>
      <c r="CIG45" s="376"/>
      <c r="CIH45" s="376"/>
      <c r="CII45" s="376"/>
      <c r="CIJ45" s="376"/>
      <c r="CIK45" s="376"/>
      <c r="CIL45" s="376"/>
      <c r="CIM45" s="376"/>
      <c r="CIN45" s="376"/>
      <c r="CIO45" s="376"/>
      <c r="CIP45" s="376"/>
      <c r="CIQ45" s="376"/>
      <c r="CIR45" s="376"/>
      <c r="CIS45" s="376"/>
      <c r="CIT45" s="376"/>
      <c r="CIU45" s="376"/>
      <c r="CIV45" s="376"/>
      <c r="CIW45" s="376"/>
      <c r="CIX45" s="376"/>
      <c r="CIY45" s="376"/>
      <c r="CIZ45" s="376"/>
      <c r="CJA45" s="376"/>
      <c r="CJB45" s="376"/>
      <c r="CJC45" s="376"/>
      <c r="CJD45" s="376"/>
      <c r="CJE45" s="376"/>
      <c r="CJF45" s="376"/>
      <c r="CJG45" s="376"/>
      <c r="CJH45" s="376"/>
      <c r="CJI45" s="376"/>
      <c r="CJJ45" s="376"/>
      <c r="CJK45" s="376"/>
      <c r="CJL45" s="376"/>
      <c r="CJM45" s="376"/>
      <c r="CJN45" s="376"/>
      <c r="CJO45" s="376"/>
      <c r="CJP45" s="376"/>
      <c r="CJQ45" s="376"/>
      <c r="CJR45" s="376"/>
      <c r="CJS45" s="376"/>
      <c r="CJT45" s="376"/>
      <c r="CJU45" s="376"/>
      <c r="CJV45" s="376"/>
      <c r="CJW45" s="376"/>
      <c r="CJX45" s="376"/>
      <c r="CJY45" s="376"/>
      <c r="CJZ45" s="376"/>
      <c r="CKA45" s="376"/>
      <c r="CKB45" s="376"/>
      <c r="CKC45" s="376"/>
      <c r="CKD45" s="376"/>
      <c r="CKE45" s="376"/>
      <c r="CKF45" s="376"/>
      <c r="CKG45" s="376"/>
      <c r="CKH45" s="376"/>
      <c r="CKI45" s="376"/>
      <c r="CKJ45" s="376"/>
      <c r="CKK45" s="376"/>
      <c r="CKL45" s="376"/>
      <c r="CKM45" s="376"/>
      <c r="CKN45" s="376"/>
      <c r="CKO45" s="376"/>
      <c r="CKP45" s="376"/>
      <c r="CKQ45" s="376"/>
      <c r="CKR45" s="376"/>
      <c r="CKS45" s="376"/>
      <c r="CKT45" s="376"/>
      <c r="CKU45" s="376"/>
      <c r="CKV45" s="376"/>
      <c r="CKW45" s="376"/>
      <c r="CKX45" s="376"/>
      <c r="CKY45" s="376"/>
      <c r="CKZ45" s="376"/>
      <c r="CLA45" s="376"/>
      <c r="CLB45" s="376"/>
      <c r="CLC45" s="376"/>
      <c r="CLD45" s="376"/>
      <c r="CLE45" s="376"/>
      <c r="CLF45" s="376"/>
      <c r="CLG45" s="376"/>
      <c r="CLH45" s="376"/>
      <c r="CLI45" s="376"/>
      <c r="CLJ45" s="376"/>
      <c r="CLK45" s="376"/>
      <c r="CLL45" s="376"/>
      <c r="CLM45" s="376"/>
      <c r="CLN45" s="376"/>
      <c r="CLO45" s="376"/>
      <c r="CLP45" s="376"/>
      <c r="CLQ45" s="376"/>
      <c r="CLR45" s="376"/>
      <c r="CLS45" s="376"/>
      <c r="CLT45" s="376"/>
      <c r="CLU45" s="376"/>
      <c r="CLV45" s="376"/>
      <c r="CLW45" s="376"/>
      <c r="CLX45" s="376"/>
      <c r="CLY45" s="376"/>
      <c r="CLZ45" s="376"/>
      <c r="CMA45" s="376"/>
      <c r="CMB45" s="376"/>
      <c r="CMC45" s="376"/>
      <c r="CMD45" s="376"/>
      <c r="CME45" s="376"/>
      <c r="CMF45" s="376"/>
      <c r="CMG45" s="376"/>
      <c r="CMH45" s="376"/>
      <c r="CMI45" s="376"/>
      <c r="CMJ45" s="376"/>
      <c r="CMK45" s="376"/>
      <c r="CML45" s="376"/>
      <c r="CMM45" s="376"/>
      <c r="CMN45" s="376"/>
      <c r="CMO45" s="376"/>
      <c r="CMP45" s="376"/>
      <c r="CMQ45" s="376"/>
      <c r="CMR45" s="376"/>
      <c r="CMS45" s="376"/>
      <c r="CMT45" s="376"/>
      <c r="CMU45" s="376"/>
      <c r="CMV45" s="376"/>
      <c r="CMW45" s="376"/>
      <c r="CMX45" s="376"/>
      <c r="CMY45" s="376"/>
      <c r="CMZ45" s="376"/>
      <c r="CNA45" s="376"/>
      <c r="CNB45" s="376"/>
      <c r="CNC45" s="376"/>
      <c r="CND45" s="376"/>
      <c r="CNE45" s="376"/>
      <c r="CNF45" s="376"/>
      <c r="CNG45" s="376"/>
      <c r="CNH45" s="376"/>
      <c r="CNI45" s="376"/>
      <c r="CNJ45" s="376"/>
      <c r="CNK45" s="376"/>
      <c r="CNL45" s="376"/>
      <c r="CNM45" s="376"/>
      <c r="CNN45" s="376"/>
      <c r="CNO45" s="376"/>
      <c r="CNP45" s="376"/>
      <c r="CNQ45" s="376"/>
      <c r="CNR45" s="376"/>
      <c r="CNS45" s="376"/>
      <c r="CNT45" s="376"/>
      <c r="CNU45" s="376"/>
      <c r="CNV45" s="376"/>
      <c r="CNW45" s="376"/>
      <c r="CNX45" s="376"/>
      <c r="CNY45" s="376"/>
      <c r="CNZ45" s="376"/>
      <c r="COA45" s="376"/>
      <c r="COB45" s="376"/>
      <c r="COC45" s="376"/>
      <c r="COD45" s="376"/>
      <c r="COE45" s="376"/>
      <c r="COF45" s="376"/>
      <c r="COG45" s="376"/>
      <c r="COH45" s="376"/>
      <c r="COI45" s="376"/>
      <c r="COJ45" s="376"/>
      <c r="COK45" s="376"/>
      <c r="COL45" s="376"/>
      <c r="COM45" s="376"/>
      <c r="CON45" s="376"/>
      <c r="COO45" s="376"/>
      <c r="COP45" s="376"/>
      <c r="COQ45" s="376"/>
      <c r="COR45" s="376"/>
      <c r="COS45" s="376"/>
      <c r="COT45" s="376"/>
      <c r="COU45" s="376"/>
      <c r="COV45" s="376"/>
      <c r="COW45" s="376"/>
      <c r="COX45" s="376"/>
      <c r="COY45" s="376"/>
      <c r="COZ45" s="376"/>
      <c r="CPA45" s="376"/>
      <c r="CPB45" s="376"/>
      <c r="CPC45" s="376"/>
      <c r="CPD45" s="376"/>
      <c r="CPE45" s="376"/>
      <c r="CPF45" s="376"/>
      <c r="CPG45" s="376"/>
      <c r="CPH45" s="376"/>
      <c r="CPI45" s="376"/>
      <c r="CPJ45" s="376"/>
      <c r="CPK45" s="376"/>
      <c r="CPL45" s="376"/>
      <c r="CPM45" s="376"/>
      <c r="CPN45" s="376"/>
      <c r="CPO45" s="376"/>
      <c r="CPP45" s="376"/>
      <c r="CPQ45" s="376"/>
      <c r="CPR45" s="376"/>
      <c r="CPS45" s="376"/>
      <c r="CPT45" s="376"/>
      <c r="CPU45" s="376"/>
      <c r="CPV45" s="376"/>
      <c r="CPW45" s="376"/>
      <c r="CPX45" s="376"/>
      <c r="CPY45" s="376"/>
      <c r="CPZ45" s="376"/>
      <c r="CQA45" s="376"/>
      <c r="CQB45" s="376"/>
      <c r="CQC45" s="376"/>
      <c r="CQD45" s="376"/>
      <c r="CQE45" s="376"/>
      <c r="CQF45" s="376"/>
      <c r="CQG45" s="376"/>
      <c r="CQH45" s="376"/>
      <c r="CQI45" s="376"/>
      <c r="CQJ45" s="376"/>
      <c r="CQK45" s="376"/>
      <c r="CQL45" s="376"/>
      <c r="CQM45" s="376"/>
      <c r="CQN45" s="376"/>
      <c r="CQO45" s="376"/>
      <c r="CQP45" s="376"/>
      <c r="CQQ45" s="376"/>
      <c r="CQR45" s="376"/>
      <c r="CQS45" s="376"/>
      <c r="CQT45" s="376"/>
      <c r="CQU45" s="376"/>
      <c r="CQV45" s="376"/>
      <c r="CQW45" s="376"/>
      <c r="CQX45" s="376"/>
      <c r="CQY45" s="376"/>
      <c r="CQZ45" s="376"/>
      <c r="CRA45" s="376"/>
      <c r="CRB45" s="376"/>
      <c r="CRC45" s="376"/>
      <c r="CRD45" s="376"/>
      <c r="CRE45" s="376"/>
      <c r="CRF45" s="376"/>
      <c r="CRG45" s="376"/>
      <c r="CRH45" s="376"/>
      <c r="CRI45" s="376"/>
      <c r="CRJ45" s="376"/>
      <c r="CRK45" s="376"/>
      <c r="CRL45" s="376"/>
      <c r="CRM45" s="376"/>
      <c r="CRN45" s="376"/>
      <c r="CRO45" s="376"/>
      <c r="CRP45" s="376"/>
      <c r="CRQ45" s="376"/>
      <c r="CRR45" s="376"/>
      <c r="CRS45" s="376"/>
      <c r="CRT45" s="376"/>
      <c r="CRU45" s="376"/>
      <c r="CRV45" s="376"/>
      <c r="CRW45" s="376"/>
      <c r="CRX45" s="376"/>
      <c r="CRY45" s="376"/>
      <c r="CRZ45" s="376"/>
      <c r="CSA45" s="376"/>
      <c r="CSB45" s="376"/>
      <c r="CSC45" s="376"/>
      <c r="CSD45" s="376"/>
      <c r="CSE45" s="376"/>
      <c r="CSF45" s="376"/>
      <c r="CSG45" s="376"/>
      <c r="CSH45" s="376"/>
      <c r="CSI45" s="376"/>
      <c r="CSJ45" s="376"/>
      <c r="CSK45" s="376"/>
      <c r="CSL45" s="376"/>
      <c r="CSM45" s="376"/>
      <c r="CSN45" s="376"/>
      <c r="CSO45" s="376"/>
      <c r="CSP45" s="376"/>
      <c r="CSQ45" s="376"/>
      <c r="CSR45" s="376"/>
      <c r="CSS45" s="376"/>
      <c r="CST45" s="376"/>
      <c r="CSU45" s="376"/>
      <c r="CSV45" s="376"/>
      <c r="CSW45" s="376"/>
      <c r="CSX45" s="376"/>
      <c r="CSY45" s="376"/>
      <c r="CSZ45" s="376"/>
      <c r="CTA45" s="376"/>
      <c r="CTB45" s="376"/>
      <c r="CTC45" s="376"/>
      <c r="CTD45" s="376"/>
      <c r="CTE45" s="376"/>
      <c r="CTF45" s="376"/>
      <c r="CTG45" s="376"/>
      <c r="CTH45" s="376"/>
      <c r="CTI45" s="376"/>
      <c r="CTJ45" s="376"/>
      <c r="CTK45" s="376"/>
      <c r="CTL45" s="376"/>
      <c r="CTM45" s="376"/>
      <c r="CTN45" s="376"/>
      <c r="CTO45" s="376"/>
      <c r="CTP45" s="376"/>
      <c r="CTQ45" s="376"/>
      <c r="CTR45" s="376"/>
      <c r="CTS45" s="376"/>
      <c r="CTT45" s="376"/>
      <c r="CTU45" s="376"/>
      <c r="CTV45" s="376"/>
      <c r="CTW45" s="376"/>
      <c r="CTX45" s="376"/>
      <c r="CTY45" s="376"/>
      <c r="CTZ45" s="376"/>
      <c r="CUA45" s="376"/>
      <c r="CUB45" s="376"/>
      <c r="CUC45" s="376"/>
      <c r="CUD45" s="376"/>
      <c r="CUE45" s="376"/>
      <c r="CUF45" s="376"/>
      <c r="CUG45" s="376"/>
      <c r="CUH45" s="376"/>
      <c r="CUI45" s="376"/>
      <c r="CUJ45" s="376"/>
      <c r="CUK45" s="376"/>
      <c r="CUL45" s="376"/>
      <c r="CUM45" s="376"/>
      <c r="CUN45" s="376"/>
      <c r="CUO45" s="376"/>
      <c r="CUP45" s="376"/>
      <c r="CUQ45" s="376"/>
      <c r="CUR45" s="376"/>
      <c r="CUS45" s="376"/>
      <c r="CUT45" s="376"/>
      <c r="CUU45" s="376"/>
      <c r="CUV45" s="376"/>
      <c r="CUW45" s="376"/>
      <c r="CUX45" s="376"/>
      <c r="CUY45" s="376"/>
      <c r="CUZ45" s="376"/>
      <c r="CVA45" s="376"/>
      <c r="CVB45" s="376"/>
      <c r="CVC45" s="376"/>
      <c r="CVD45" s="376"/>
      <c r="CVE45" s="376"/>
      <c r="CVF45" s="376"/>
      <c r="CVG45" s="376"/>
      <c r="CVH45" s="376"/>
      <c r="CVI45" s="376"/>
      <c r="CVJ45" s="376"/>
      <c r="CVK45" s="376"/>
      <c r="CVL45" s="376"/>
      <c r="CVM45" s="376"/>
      <c r="CVN45" s="376"/>
      <c r="CVO45" s="376"/>
      <c r="CVP45" s="376"/>
      <c r="CVQ45" s="376"/>
      <c r="CVR45" s="376"/>
      <c r="CVS45" s="376"/>
      <c r="CVT45" s="376"/>
      <c r="CVU45" s="376"/>
      <c r="CVV45" s="376"/>
      <c r="CVW45" s="376"/>
      <c r="CVX45" s="376"/>
      <c r="CVY45" s="376"/>
      <c r="CVZ45" s="376"/>
      <c r="CWA45" s="376"/>
      <c r="CWB45" s="376"/>
      <c r="CWC45" s="376"/>
      <c r="CWD45" s="376"/>
      <c r="CWE45" s="376"/>
      <c r="CWF45" s="376"/>
      <c r="CWG45" s="376"/>
      <c r="CWH45" s="376"/>
      <c r="CWI45" s="376"/>
      <c r="CWJ45" s="376"/>
      <c r="CWK45" s="376"/>
      <c r="CWL45" s="376"/>
      <c r="CWM45" s="376"/>
      <c r="CWN45" s="376"/>
      <c r="CWO45" s="376"/>
      <c r="CWP45" s="376"/>
      <c r="CWQ45" s="376"/>
      <c r="CWR45" s="376"/>
      <c r="CWS45" s="376"/>
      <c r="CWT45" s="376"/>
      <c r="CWU45" s="376"/>
      <c r="CWV45" s="376"/>
      <c r="CWW45" s="376"/>
      <c r="CWX45" s="376"/>
      <c r="CWY45" s="376"/>
      <c r="CWZ45" s="376"/>
      <c r="CXA45" s="376"/>
      <c r="CXB45" s="376"/>
      <c r="CXC45" s="376"/>
      <c r="CXD45" s="376"/>
      <c r="CXE45" s="376"/>
      <c r="CXF45" s="376"/>
      <c r="CXG45" s="376"/>
      <c r="CXH45" s="376"/>
      <c r="CXI45" s="376"/>
      <c r="CXJ45" s="376"/>
      <c r="CXK45" s="376"/>
      <c r="CXL45" s="376"/>
      <c r="CXM45" s="376"/>
      <c r="CXN45" s="376"/>
      <c r="CXO45" s="376"/>
      <c r="CXP45" s="376"/>
      <c r="CXQ45" s="376"/>
      <c r="CXR45" s="376"/>
      <c r="CXS45" s="376"/>
      <c r="CXT45" s="376"/>
      <c r="CXU45" s="376"/>
      <c r="CXV45" s="376"/>
      <c r="CXW45" s="376"/>
      <c r="CXX45" s="376"/>
      <c r="CXY45" s="376"/>
      <c r="CXZ45" s="376"/>
      <c r="CYA45" s="376"/>
      <c r="CYB45" s="376"/>
      <c r="CYC45" s="376"/>
      <c r="CYD45" s="376"/>
      <c r="CYE45" s="376"/>
      <c r="CYF45" s="376"/>
      <c r="CYG45" s="376"/>
      <c r="CYH45" s="376"/>
      <c r="CYI45" s="376"/>
      <c r="CYJ45" s="376"/>
      <c r="CYK45" s="376"/>
      <c r="CYL45" s="376"/>
      <c r="CYM45" s="376"/>
      <c r="CYN45" s="376"/>
      <c r="CYO45" s="376"/>
      <c r="CYP45" s="376"/>
      <c r="CYQ45" s="376"/>
      <c r="CYR45" s="376"/>
      <c r="CYS45" s="376"/>
      <c r="CYT45" s="376"/>
      <c r="CYU45" s="376"/>
      <c r="CYV45" s="376"/>
      <c r="CYW45" s="376"/>
      <c r="CYX45" s="376"/>
      <c r="CYY45" s="376"/>
      <c r="CYZ45" s="376"/>
      <c r="CZA45" s="376"/>
      <c r="CZB45" s="376"/>
      <c r="CZC45" s="376"/>
      <c r="CZD45" s="376"/>
      <c r="CZE45" s="376"/>
      <c r="CZF45" s="376"/>
      <c r="CZG45" s="376"/>
      <c r="CZH45" s="376"/>
      <c r="CZI45" s="376"/>
      <c r="CZJ45" s="376"/>
      <c r="CZK45" s="376"/>
      <c r="CZL45" s="376"/>
      <c r="CZM45" s="376"/>
      <c r="CZN45" s="376"/>
      <c r="CZO45" s="376"/>
      <c r="CZP45" s="376"/>
      <c r="CZQ45" s="376"/>
      <c r="CZR45" s="376"/>
      <c r="CZS45" s="376"/>
      <c r="CZT45" s="376"/>
      <c r="CZU45" s="376"/>
      <c r="CZV45" s="376"/>
      <c r="CZW45" s="376"/>
      <c r="CZX45" s="376"/>
      <c r="CZY45" s="376"/>
      <c r="CZZ45" s="376"/>
      <c r="DAA45" s="376"/>
      <c r="DAB45" s="376"/>
      <c r="DAC45" s="376"/>
      <c r="DAD45" s="376"/>
      <c r="DAE45" s="376"/>
      <c r="DAF45" s="376"/>
      <c r="DAG45" s="376"/>
      <c r="DAH45" s="376"/>
      <c r="DAI45" s="376"/>
      <c r="DAJ45" s="376"/>
      <c r="DAK45" s="376"/>
      <c r="DAL45" s="376"/>
      <c r="DAM45" s="376"/>
      <c r="DAN45" s="376"/>
      <c r="DAO45" s="376"/>
      <c r="DAP45" s="376"/>
      <c r="DAQ45" s="376"/>
      <c r="DAR45" s="376"/>
      <c r="DAS45" s="376"/>
      <c r="DAT45" s="376"/>
      <c r="DAU45" s="376"/>
      <c r="DAV45" s="376"/>
      <c r="DAW45" s="376"/>
      <c r="DAX45" s="376"/>
      <c r="DAY45" s="376"/>
      <c r="DAZ45" s="376"/>
      <c r="DBA45" s="376"/>
      <c r="DBB45" s="376"/>
      <c r="DBC45" s="376"/>
      <c r="DBD45" s="376"/>
      <c r="DBE45" s="376"/>
      <c r="DBF45" s="376"/>
      <c r="DBG45" s="376"/>
      <c r="DBH45" s="376"/>
      <c r="DBI45" s="376"/>
      <c r="DBJ45" s="376"/>
      <c r="DBK45" s="376"/>
      <c r="DBL45" s="376"/>
      <c r="DBM45" s="376"/>
      <c r="DBN45" s="376"/>
      <c r="DBO45" s="376"/>
      <c r="DBP45" s="376"/>
      <c r="DBQ45" s="376"/>
      <c r="DBR45" s="376"/>
      <c r="DBS45" s="376"/>
      <c r="DBT45" s="376"/>
      <c r="DBU45" s="376"/>
      <c r="DBV45" s="376"/>
      <c r="DBW45" s="376"/>
      <c r="DBX45" s="376"/>
      <c r="DBY45" s="376"/>
      <c r="DBZ45" s="376"/>
      <c r="DCA45" s="376"/>
      <c r="DCB45" s="376"/>
      <c r="DCC45" s="376"/>
      <c r="DCD45" s="376"/>
      <c r="DCE45" s="376"/>
      <c r="DCF45" s="376"/>
      <c r="DCG45" s="376"/>
      <c r="DCH45" s="376"/>
      <c r="DCI45" s="376"/>
      <c r="DCJ45" s="376"/>
      <c r="DCK45" s="376"/>
      <c r="DCL45" s="376"/>
      <c r="DCM45" s="376"/>
      <c r="DCN45" s="376"/>
      <c r="DCO45" s="376"/>
      <c r="DCP45" s="376"/>
      <c r="DCQ45" s="376"/>
      <c r="DCR45" s="376"/>
      <c r="DCS45" s="376"/>
      <c r="DCT45" s="376"/>
      <c r="DCU45" s="376"/>
      <c r="DCV45" s="376"/>
      <c r="DCW45" s="376"/>
      <c r="DCX45" s="376"/>
      <c r="DCY45" s="376"/>
      <c r="DCZ45" s="376"/>
      <c r="DDA45" s="376"/>
      <c r="DDB45" s="376"/>
      <c r="DDC45" s="376"/>
      <c r="DDD45" s="376"/>
      <c r="DDE45" s="376"/>
      <c r="DDF45" s="376"/>
      <c r="DDG45" s="376"/>
      <c r="DDH45" s="376"/>
      <c r="DDI45" s="376"/>
      <c r="DDJ45" s="376"/>
      <c r="DDK45" s="376"/>
      <c r="DDL45" s="376"/>
      <c r="DDM45" s="376"/>
      <c r="DDN45" s="376"/>
      <c r="DDO45" s="376"/>
      <c r="DDP45" s="376"/>
      <c r="DDQ45" s="376"/>
      <c r="DDR45" s="376"/>
      <c r="DDS45" s="376"/>
      <c r="DDT45" s="376"/>
      <c r="DDU45" s="376"/>
      <c r="DDV45" s="376"/>
      <c r="DDW45" s="376"/>
      <c r="DDX45" s="376"/>
      <c r="DDY45" s="376"/>
      <c r="DDZ45" s="376"/>
      <c r="DEA45" s="376"/>
      <c r="DEB45" s="376"/>
      <c r="DEC45" s="376"/>
      <c r="DED45" s="376"/>
      <c r="DEE45" s="376"/>
      <c r="DEF45" s="376"/>
      <c r="DEG45" s="376"/>
      <c r="DEH45" s="376"/>
      <c r="DEI45" s="376"/>
      <c r="DEJ45" s="376"/>
      <c r="DEK45" s="376"/>
      <c r="DEL45" s="376"/>
      <c r="DEM45" s="376"/>
      <c r="DEN45" s="376"/>
      <c r="DEO45" s="376"/>
      <c r="DEP45" s="376"/>
      <c r="DEQ45" s="376"/>
      <c r="DER45" s="376"/>
      <c r="DES45" s="376"/>
      <c r="DET45" s="376"/>
      <c r="DEU45" s="376"/>
      <c r="DEV45" s="376"/>
      <c r="DEW45" s="376"/>
      <c r="DEX45" s="376"/>
      <c r="DEY45" s="376"/>
      <c r="DEZ45" s="376"/>
      <c r="DFA45" s="376"/>
      <c r="DFB45" s="376"/>
      <c r="DFC45" s="376"/>
      <c r="DFD45" s="376"/>
      <c r="DFE45" s="376"/>
      <c r="DFF45" s="376"/>
      <c r="DFG45" s="376"/>
      <c r="DFH45" s="376"/>
      <c r="DFI45" s="376"/>
      <c r="DFJ45" s="376"/>
      <c r="DFK45" s="376"/>
      <c r="DFL45" s="376"/>
      <c r="DFM45" s="376"/>
      <c r="DFN45" s="376"/>
      <c r="DFO45" s="376"/>
      <c r="DFP45" s="376"/>
      <c r="DFQ45" s="376"/>
      <c r="DFR45" s="376"/>
      <c r="DFS45" s="376"/>
      <c r="DFT45" s="376"/>
      <c r="DFU45" s="376"/>
      <c r="DFV45" s="376"/>
      <c r="DFW45" s="376"/>
      <c r="DFX45" s="376"/>
      <c r="DFY45" s="376"/>
      <c r="DFZ45" s="376"/>
      <c r="DGA45" s="376"/>
      <c r="DGB45" s="376"/>
      <c r="DGC45" s="376"/>
      <c r="DGD45" s="376"/>
      <c r="DGE45" s="376"/>
      <c r="DGF45" s="376"/>
      <c r="DGG45" s="376"/>
      <c r="DGH45" s="376"/>
      <c r="DGI45" s="376"/>
      <c r="DGJ45" s="376"/>
      <c r="DGK45" s="376"/>
      <c r="DGL45" s="376"/>
      <c r="DGM45" s="376"/>
      <c r="DGN45" s="376"/>
      <c r="DGO45" s="376"/>
      <c r="DGP45" s="376"/>
      <c r="DGQ45" s="376"/>
      <c r="DGR45" s="376"/>
      <c r="DGS45" s="376"/>
      <c r="DGT45" s="376"/>
      <c r="DGU45" s="376"/>
      <c r="DGV45" s="376"/>
      <c r="DGW45" s="376"/>
      <c r="DGX45" s="376"/>
      <c r="DGY45" s="376"/>
      <c r="DGZ45" s="376"/>
      <c r="DHA45" s="376"/>
      <c r="DHB45" s="376"/>
      <c r="DHC45" s="376"/>
      <c r="DHD45" s="376"/>
      <c r="DHE45" s="376"/>
      <c r="DHF45" s="376"/>
      <c r="DHG45" s="376"/>
      <c r="DHH45" s="376"/>
      <c r="DHI45" s="376"/>
      <c r="DHJ45" s="376"/>
      <c r="DHK45" s="376"/>
      <c r="DHL45" s="376"/>
      <c r="DHM45" s="376"/>
      <c r="DHN45" s="376"/>
      <c r="DHO45" s="376"/>
      <c r="DHP45" s="376"/>
      <c r="DHQ45" s="376"/>
      <c r="DHR45" s="376"/>
      <c r="DHS45" s="376"/>
      <c r="DHT45" s="376"/>
      <c r="DHU45" s="376"/>
      <c r="DHV45" s="376"/>
      <c r="DHW45" s="376"/>
      <c r="DHX45" s="376"/>
      <c r="DHY45" s="376"/>
      <c r="DHZ45" s="376"/>
      <c r="DIA45" s="376"/>
      <c r="DIB45" s="376"/>
      <c r="DIC45" s="376"/>
      <c r="DID45" s="376"/>
      <c r="DIE45" s="376"/>
      <c r="DIF45" s="376"/>
      <c r="DIG45" s="376"/>
      <c r="DIH45" s="376"/>
      <c r="DII45" s="376"/>
      <c r="DIJ45" s="376"/>
      <c r="DIK45" s="376"/>
      <c r="DIL45" s="376"/>
      <c r="DIM45" s="376"/>
      <c r="DIN45" s="376"/>
      <c r="DIO45" s="376"/>
      <c r="DIP45" s="376"/>
      <c r="DIQ45" s="376"/>
      <c r="DIR45" s="376"/>
      <c r="DIS45" s="376"/>
      <c r="DIT45" s="376"/>
      <c r="DIU45" s="376"/>
      <c r="DIV45" s="376"/>
      <c r="DIW45" s="376"/>
      <c r="DIX45" s="376"/>
      <c r="DIY45" s="376"/>
      <c r="DIZ45" s="376"/>
      <c r="DJA45" s="376"/>
      <c r="DJB45" s="376"/>
      <c r="DJC45" s="376"/>
      <c r="DJD45" s="376"/>
      <c r="DJE45" s="376"/>
      <c r="DJF45" s="376"/>
      <c r="DJG45" s="376"/>
      <c r="DJH45" s="376"/>
      <c r="DJI45" s="376"/>
      <c r="DJJ45" s="376"/>
      <c r="DJK45" s="376"/>
      <c r="DJL45" s="376"/>
      <c r="DJM45" s="376"/>
      <c r="DJN45" s="376"/>
      <c r="DJO45" s="376"/>
      <c r="DJP45" s="376"/>
      <c r="DJQ45" s="376"/>
      <c r="DJR45" s="376"/>
      <c r="DJS45" s="376"/>
      <c r="DJT45" s="376"/>
      <c r="DJU45" s="376"/>
      <c r="DJV45" s="376"/>
      <c r="DJW45" s="376"/>
      <c r="DJX45" s="376"/>
      <c r="DJY45" s="376"/>
      <c r="DJZ45" s="376"/>
      <c r="DKA45" s="376"/>
      <c r="DKB45" s="376"/>
      <c r="DKC45" s="376"/>
      <c r="DKD45" s="376"/>
      <c r="DKE45" s="376"/>
      <c r="DKF45" s="376"/>
      <c r="DKG45" s="376"/>
      <c r="DKH45" s="376"/>
      <c r="DKI45" s="376"/>
      <c r="DKJ45" s="376"/>
      <c r="DKK45" s="376"/>
      <c r="DKL45" s="376"/>
      <c r="DKM45" s="376"/>
      <c r="DKN45" s="376"/>
      <c r="DKO45" s="376"/>
      <c r="DKP45" s="376"/>
      <c r="DKQ45" s="376"/>
      <c r="DKR45" s="376"/>
      <c r="DKS45" s="376"/>
      <c r="DKT45" s="376"/>
      <c r="DKU45" s="376"/>
      <c r="DKV45" s="376"/>
      <c r="DKW45" s="376"/>
      <c r="DKX45" s="376"/>
      <c r="DKY45" s="376"/>
      <c r="DKZ45" s="376"/>
      <c r="DLA45" s="376"/>
      <c r="DLB45" s="376"/>
      <c r="DLC45" s="376"/>
      <c r="DLD45" s="376"/>
      <c r="DLE45" s="376"/>
      <c r="DLF45" s="376"/>
      <c r="DLG45" s="376"/>
      <c r="DLH45" s="376"/>
      <c r="DLI45" s="376"/>
      <c r="DLJ45" s="376"/>
      <c r="DLK45" s="376"/>
      <c r="DLL45" s="376"/>
      <c r="DLM45" s="376"/>
      <c r="DLN45" s="376"/>
      <c r="DLO45" s="376"/>
      <c r="DLP45" s="376"/>
      <c r="DLQ45" s="376"/>
      <c r="DLR45" s="376"/>
      <c r="DLS45" s="376"/>
      <c r="DLT45" s="376"/>
      <c r="DLU45" s="376"/>
      <c r="DLV45" s="376"/>
      <c r="DLW45" s="376"/>
      <c r="DLX45" s="376"/>
      <c r="DLY45" s="376"/>
      <c r="DLZ45" s="376"/>
      <c r="DMA45" s="376"/>
      <c r="DMB45" s="376"/>
      <c r="DMC45" s="376"/>
      <c r="DMD45" s="376"/>
      <c r="DME45" s="376"/>
      <c r="DMF45" s="376"/>
      <c r="DMG45" s="376"/>
      <c r="DMH45" s="376"/>
      <c r="DMI45" s="376"/>
      <c r="DMJ45" s="376"/>
      <c r="DMK45" s="376"/>
      <c r="DML45" s="376"/>
      <c r="DMM45" s="376"/>
      <c r="DMN45" s="376"/>
      <c r="DMO45" s="376"/>
      <c r="DMP45" s="376"/>
      <c r="DMQ45" s="376"/>
      <c r="DMR45" s="376"/>
      <c r="DMS45" s="376"/>
      <c r="DMT45" s="376"/>
      <c r="DMU45" s="376"/>
      <c r="DMV45" s="376"/>
      <c r="DMW45" s="376"/>
      <c r="DMX45" s="376"/>
      <c r="DMY45" s="376"/>
      <c r="DMZ45" s="376"/>
      <c r="DNA45" s="376"/>
      <c r="DNB45" s="376"/>
      <c r="DNC45" s="376"/>
      <c r="DND45" s="376"/>
      <c r="DNE45" s="376"/>
      <c r="DNF45" s="376"/>
      <c r="DNG45" s="376"/>
      <c r="DNH45" s="376"/>
      <c r="DNI45" s="376"/>
      <c r="DNJ45" s="376"/>
      <c r="DNK45" s="376"/>
      <c r="DNL45" s="376"/>
      <c r="DNM45" s="376"/>
      <c r="DNN45" s="376"/>
      <c r="DNO45" s="376"/>
      <c r="DNP45" s="376"/>
      <c r="DNQ45" s="376"/>
      <c r="DNR45" s="376"/>
      <c r="DNS45" s="376"/>
      <c r="DNT45" s="376"/>
      <c r="DNU45" s="376"/>
      <c r="DNV45" s="376"/>
      <c r="DNW45" s="376"/>
      <c r="DNX45" s="376"/>
      <c r="DNY45" s="376"/>
      <c r="DNZ45" s="376"/>
      <c r="DOA45" s="376"/>
      <c r="DOB45" s="376"/>
      <c r="DOC45" s="376"/>
      <c r="DOD45" s="376"/>
      <c r="DOE45" s="376"/>
      <c r="DOF45" s="376"/>
      <c r="DOG45" s="376"/>
      <c r="DOH45" s="376"/>
      <c r="DOI45" s="376"/>
      <c r="DOJ45" s="376"/>
      <c r="DOK45" s="376"/>
      <c r="DOL45" s="376"/>
      <c r="DOM45" s="376"/>
      <c r="DON45" s="376"/>
      <c r="DOO45" s="376"/>
      <c r="DOP45" s="376"/>
      <c r="DOQ45" s="376"/>
      <c r="DOR45" s="376"/>
      <c r="DOS45" s="376"/>
      <c r="DOT45" s="376"/>
      <c r="DOU45" s="376"/>
      <c r="DOV45" s="376"/>
      <c r="DOW45" s="376"/>
      <c r="DOX45" s="376"/>
      <c r="DOY45" s="376"/>
      <c r="DOZ45" s="376"/>
      <c r="DPA45" s="376"/>
      <c r="DPB45" s="376"/>
      <c r="DPC45" s="376"/>
      <c r="DPD45" s="376"/>
      <c r="DPE45" s="376"/>
      <c r="DPF45" s="376"/>
      <c r="DPG45" s="376"/>
      <c r="DPH45" s="376"/>
      <c r="DPI45" s="376"/>
      <c r="DPJ45" s="376"/>
      <c r="DPK45" s="376"/>
      <c r="DPL45" s="376"/>
      <c r="DPM45" s="376"/>
      <c r="DPN45" s="376"/>
      <c r="DPO45" s="376"/>
      <c r="DPP45" s="376"/>
      <c r="DPQ45" s="376"/>
      <c r="DPR45" s="376"/>
      <c r="DPS45" s="376"/>
      <c r="DPT45" s="376"/>
      <c r="DPU45" s="376"/>
      <c r="DPV45" s="376"/>
      <c r="DPW45" s="376"/>
      <c r="DPX45" s="376"/>
      <c r="DPY45" s="376"/>
      <c r="DPZ45" s="376"/>
      <c r="DQA45" s="376"/>
      <c r="DQB45" s="376"/>
      <c r="DQC45" s="376"/>
      <c r="DQD45" s="376"/>
      <c r="DQE45" s="376"/>
      <c r="DQF45" s="376"/>
      <c r="DQG45" s="376"/>
      <c r="DQH45" s="376"/>
      <c r="DQI45" s="376"/>
      <c r="DQJ45" s="376"/>
      <c r="DQK45" s="376"/>
      <c r="DQL45" s="376"/>
      <c r="DQM45" s="376"/>
      <c r="DQN45" s="376"/>
      <c r="DQO45" s="376"/>
      <c r="DQP45" s="376"/>
      <c r="DQQ45" s="376"/>
      <c r="DQR45" s="376"/>
      <c r="DQS45" s="376"/>
      <c r="DQT45" s="376"/>
      <c r="DQU45" s="376"/>
      <c r="DQV45" s="376"/>
      <c r="DQW45" s="376"/>
      <c r="DQX45" s="376"/>
      <c r="DQY45" s="376"/>
      <c r="DQZ45" s="376"/>
      <c r="DRA45" s="376"/>
      <c r="DRB45" s="376"/>
      <c r="DRC45" s="376"/>
      <c r="DRD45" s="376"/>
      <c r="DRE45" s="376"/>
      <c r="DRF45" s="376"/>
      <c r="DRG45" s="376"/>
      <c r="DRH45" s="376"/>
      <c r="DRI45" s="376"/>
      <c r="DRJ45" s="376"/>
      <c r="DRK45" s="376"/>
      <c r="DRL45" s="376"/>
      <c r="DRM45" s="376"/>
      <c r="DRN45" s="376"/>
      <c r="DRO45" s="376"/>
      <c r="DRP45" s="376"/>
      <c r="DRQ45" s="376"/>
      <c r="DRR45" s="376"/>
      <c r="DRS45" s="376"/>
      <c r="DRT45" s="376"/>
      <c r="DRU45" s="376"/>
      <c r="DRV45" s="376"/>
      <c r="DRW45" s="376"/>
      <c r="DRX45" s="376"/>
      <c r="DRY45" s="376"/>
      <c r="DRZ45" s="376"/>
      <c r="DSA45" s="376"/>
      <c r="DSB45" s="376"/>
      <c r="DSC45" s="376"/>
      <c r="DSD45" s="376"/>
      <c r="DSE45" s="376"/>
      <c r="DSF45" s="376"/>
      <c r="DSG45" s="376"/>
      <c r="DSH45" s="376"/>
      <c r="DSI45" s="376"/>
      <c r="DSJ45" s="376"/>
      <c r="DSK45" s="376"/>
      <c r="DSL45" s="376"/>
      <c r="DSM45" s="376"/>
      <c r="DSN45" s="376"/>
      <c r="DSO45" s="376"/>
      <c r="DSP45" s="376"/>
      <c r="DSQ45" s="376"/>
      <c r="DSR45" s="376"/>
      <c r="DSS45" s="376"/>
      <c r="DST45" s="376"/>
      <c r="DSU45" s="376"/>
      <c r="DSV45" s="376"/>
      <c r="DSW45" s="376"/>
      <c r="DSX45" s="376"/>
      <c r="DSY45" s="376"/>
      <c r="DSZ45" s="376"/>
      <c r="DTA45" s="376"/>
      <c r="DTB45" s="376"/>
      <c r="DTC45" s="376"/>
      <c r="DTD45" s="376"/>
      <c r="DTE45" s="376"/>
      <c r="DTF45" s="376"/>
      <c r="DTG45" s="376"/>
      <c r="DTH45" s="376"/>
      <c r="DTI45" s="376"/>
      <c r="DTJ45" s="376"/>
      <c r="DTK45" s="376"/>
      <c r="DTL45" s="376"/>
      <c r="DTM45" s="376"/>
      <c r="DTN45" s="376"/>
      <c r="DTO45" s="376"/>
      <c r="DTP45" s="376"/>
      <c r="DTQ45" s="376"/>
      <c r="DTR45" s="376"/>
      <c r="DTS45" s="376"/>
      <c r="DTT45" s="376"/>
      <c r="DTU45" s="376"/>
      <c r="DTV45" s="376"/>
      <c r="DTW45" s="376"/>
      <c r="DTX45" s="376"/>
      <c r="DTY45" s="376"/>
      <c r="DTZ45" s="376"/>
      <c r="DUA45" s="376"/>
      <c r="DUB45" s="376"/>
      <c r="DUC45" s="376"/>
      <c r="DUD45" s="376"/>
      <c r="DUE45" s="376"/>
      <c r="DUF45" s="376"/>
      <c r="DUG45" s="376"/>
      <c r="DUH45" s="376"/>
      <c r="DUI45" s="376"/>
      <c r="DUJ45" s="376"/>
      <c r="DUK45" s="376"/>
      <c r="DUL45" s="376"/>
      <c r="DUM45" s="376"/>
      <c r="DUN45" s="376"/>
      <c r="DUO45" s="376"/>
      <c r="DUP45" s="376"/>
      <c r="DUQ45" s="376"/>
      <c r="DUR45" s="376"/>
      <c r="DUS45" s="376"/>
      <c r="DUT45" s="376"/>
      <c r="DUU45" s="376"/>
      <c r="DUV45" s="376"/>
      <c r="DUW45" s="376"/>
      <c r="DUX45" s="376"/>
      <c r="DUY45" s="376"/>
      <c r="DUZ45" s="376"/>
      <c r="DVA45" s="376"/>
      <c r="DVB45" s="376"/>
      <c r="DVC45" s="376"/>
      <c r="DVD45" s="376"/>
      <c r="DVE45" s="376"/>
      <c r="DVF45" s="376"/>
      <c r="DVG45" s="376"/>
      <c r="DVH45" s="376"/>
      <c r="DVI45" s="376"/>
      <c r="DVJ45" s="376"/>
      <c r="DVK45" s="376"/>
      <c r="DVL45" s="376"/>
      <c r="DVM45" s="376"/>
      <c r="DVN45" s="376"/>
      <c r="DVO45" s="376"/>
      <c r="DVP45" s="376"/>
      <c r="DVQ45" s="376"/>
      <c r="DVR45" s="376"/>
      <c r="DVS45" s="376"/>
      <c r="DVT45" s="376"/>
      <c r="DVU45" s="376"/>
      <c r="DVV45" s="376"/>
      <c r="DVW45" s="376"/>
      <c r="DVX45" s="376"/>
      <c r="DVY45" s="376"/>
      <c r="DVZ45" s="376"/>
      <c r="DWA45" s="376"/>
      <c r="DWB45" s="376"/>
      <c r="DWC45" s="376"/>
      <c r="DWD45" s="376"/>
      <c r="DWE45" s="376"/>
      <c r="DWF45" s="376"/>
      <c r="DWG45" s="376"/>
      <c r="DWH45" s="376"/>
      <c r="DWI45" s="376"/>
      <c r="DWJ45" s="376"/>
      <c r="DWK45" s="376"/>
      <c r="DWL45" s="376"/>
      <c r="DWM45" s="376"/>
      <c r="DWN45" s="376"/>
      <c r="DWO45" s="376"/>
      <c r="DWP45" s="376"/>
      <c r="DWQ45" s="376"/>
      <c r="DWR45" s="376"/>
      <c r="DWS45" s="376"/>
      <c r="DWT45" s="376"/>
      <c r="DWU45" s="376"/>
      <c r="DWV45" s="376"/>
      <c r="DWW45" s="376"/>
      <c r="DWX45" s="376"/>
      <c r="DWY45" s="376"/>
      <c r="DWZ45" s="376"/>
      <c r="DXA45" s="376"/>
      <c r="DXB45" s="376"/>
      <c r="DXC45" s="376"/>
      <c r="DXD45" s="376"/>
      <c r="DXE45" s="376"/>
      <c r="DXF45" s="376"/>
      <c r="DXG45" s="376"/>
      <c r="DXH45" s="376"/>
      <c r="DXI45" s="376"/>
      <c r="DXJ45" s="376"/>
      <c r="DXK45" s="376"/>
      <c r="DXL45" s="376"/>
      <c r="DXM45" s="376"/>
      <c r="DXN45" s="376"/>
      <c r="DXO45" s="376"/>
      <c r="DXP45" s="376"/>
      <c r="DXQ45" s="376"/>
      <c r="DXR45" s="376"/>
      <c r="DXS45" s="376"/>
      <c r="DXT45" s="376"/>
      <c r="DXU45" s="376"/>
      <c r="DXV45" s="376"/>
      <c r="DXW45" s="376"/>
      <c r="DXX45" s="376"/>
      <c r="DXY45" s="376"/>
      <c r="DXZ45" s="376"/>
      <c r="DYA45" s="376"/>
      <c r="DYB45" s="376"/>
      <c r="DYC45" s="376"/>
      <c r="DYD45" s="376"/>
      <c r="DYE45" s="376"/>
      <c r="DYF45" s="376"/>
      <c r="DYG45" s="376"/>
      <c r="DYH45" s="376"/>
      <c r="DYI45" s="376"/>
      <c r="DYJ45" s="376"/>
      <c r="DYK45" s="376"/>
      <c r="DYL45" s="376"/>
      <c r="DYM45" s="376"/>
      <c r="DYN45" s="376"/>
      <c r="DYO45" s="376"/>
      <c r="DYP45" s="376"/>
      <c r="DYQ45" s="376"/>
      <c r="DYR45" s="376"/>
      <c r="DYS45" s="376"/>
      <c r="DYT45" s="376"/>
      <c r="DYU45" s="376"/>
      <c r="DYV45" s="376"/>
      <c r="DYW45" s="376"/>
      <c r="DYX45" s="376"/>
      <c r="DYY45" s="376"/>
      <c r="DYZ45" s="376"/>
      <c r="DZA45" s="376"/>
      <c r="DZB45" s="376"/>
      <c r="DZC45" s="376"/>
      <c r="DZD45" s="376"/>
      <c r="DZE45" s="376"/>
      <c r="DZF45" s="376"/>
      <c r="DZG45" s="376"/>
      <c r="DZH45" s="376"/>
      <c r="DZI45" s="376"/>
      <c r="DZJ45" s="376"/>
      <c r="DZK45" s="376"/>
      <c r="DZL45" s="376"/>
      <c r="DZM45" s="376"/>
      <c r="DZN45" s="376"/>
      <c r="DZO45" s="376"/>
      <c r="DZP45" s="376"/>
      <c r="DZQ45" s="376"/>
      <c r="DZR45" s="376"/>
      <c r="DZS45" s="376"/>
      <c r="DZT45" s="376"/>
      <c r="DZU45" s="376"/>
      <c r="DZV45" s="376"/>
      <c r="DZW45" s="376"/>
      <c r="DZX45" s="376"/>
      <c r="DZY45" s="376"/>
      <c r="DZZ45" s="376"/>
      <c r="EAA45" s="376"/>
      <c r="EAB45" s="376"/>
      <c r="EAC45" s="376"/>
      <c r="EAD45" s="376"/>
      <c r="EAE45" s="376"/>
      <c r="EAF45" s="376"/>
      <c r="EAG45" s="376"/>
      <c r="EAH45" s="376"/>
      <c r="EAI45" s="376"/>
      <c r="EAJ45" s="376"/>
      <c r="EAK45" s="376"/>
      <c r="EAL45" s="376"/>
      <c r="EAM45" s="376"/>
      <c r="EAN45" s="376"/>
      <c r="EAO45" s="376"/>
      <c r="EAP45" s="376"/>
      <c r="EAQ45" s="376"/>
      <c r="EAR45" s="376"/>
      <c r="EAS45" s="376"/>
      <c r="EAT45" s="376"/>
      <c r="EAU45" s="376"/>
      <c r="EAV45" s="376"/>
      <c r="EAW45" s="376"/>
      <c r="EAX45" s="376"/>
      <c r="EAY45" s="376"/>
      <c r="EAZ45" s="376"/>
      <c r="EBA45" s="376"/>
      <c r="EBB45" s="376"/>
      <c r="EBC45" s="376"/>
      <c r="EBD45" s="376"/>
      <c r="EBE45" s="376"/>
      <c r="EBF45" s="376"/>
      <c r="EBG45" s="376"/>
      <c r="EBH45" s="376"/>
      <c r="EBI45" s="376"/>
      <c r="EBJ45" s="376"/>
      <c r="EBK45" s="376"/>
      <c r="EBL45" s="376"/>
      <c r="EBM45" s="376"/>
      <c r="EBN45" s="376"/>
      <c r="EBO45" s="376"/>
      <c r="EBP45" s="376"/>
      <c r="EBQ45" s="376"/>
      <c r="EBR45" s="376"/>
      <c r="EBS45" s="376"/>
      <c r="EBT45" s="376"/>
      <c r="EBU45" s="376"/>
      <c r="EBV45" s="376"/>
      <c r="EBW45" s="376"/>
      <c r="EBX45" s="376"/>
      <c r="EBY45" s="376"/>
      <c r="EBZ45" s="376"/>
      <c r="ECA45" s="376"/>
      <c r="ECB45" s="376"/>
      <c r="ECC45" s="376"/>
      <c r="ECD45" s="376"/>
      <c r="ECE45" s="376"/>
      <c r="ECF45" s="376"/>
      <c r="ECG45" s="376"/>
      <c r="ECH45" s="376"/>
      <c r="ECI45" s="376"/>
      <c r="ECJ45" s="376"/>
      <c r="ECK45" s="376"/>
      <c r="ECL45" s="376"/>
      <c r="ECM45" s="376"/>
      <c r="ECN45" s="376"/>
      <c r="ECO45" s="376"/>
      <c r="ECP45" s="376"/>
      <c r="ECQ45" s="376"/>
      <c r="ECR45" s="376"/>
      <c r="ECS45" s="376"/>
      <c r="ECT45" s="376"/>
      <c r="ECU45" s="376"/>
      <c r="ECV45" s="376"/>
      <c r="ECW45" s="376"/>
      <c r="ECX45" s="376"/>
      <c r="ECY45" s="376"/>
      <c r="ECZ45" s="376"/>
      <c r="EDA45" s="376"/>
      <c r="EDB45" s="376"/>
      <c r="EDC45" s="376"/>
      <c r="EDD45" s="376"/>
      <c r="EDE45" s="376"/>
      <c r="EDF45" s="376"/>
      <c r="EDG45" s="376"/>
      <c r="EDH45" s="376"/>
      <c r="EDI45" s="376"/>
      <c r="EDJ45" s="376"/>
      <c r="EDK45" s="376"/>
      <c r="EDL45" s="376"/>
      <c r="EDM45" s="376"/>
      <c r="EDN45" s="376"/>
      <c r="EDO45" s="376"/>
      <c r="EDP45" s="376"/>
      <c r="EDQ45" s="376"/>
      <c r="EDR45" s="376"/>
      <c r="EDS45" s="376"/>
      <c r="EDT45" s="376"/>
      <c r="EDU45" s="376"/>
      <c r="EDV45" s="376"/>
      <c r="EDW45" s="376"/>
      <c r="EDX45" s="376"/>
      <c r="EDY45" s="376"/>
      <c r="EDZ45" s="376"/>
      <c r="EEA45" s="376"/>
      <c r="EEB45" s="376"/>
      <c r="EEC45" s="376"/>
      <c r="EED45" s="376"/>
      <c r="EEE45" s="376"/>
      <c r="EEF45" s="376"/>
      <c r="EEG45" s="376"/>
      <c r="EEH45" s="376"/>
      <c r="EEI45" s="376"/>
      <c r="EEJ45" s="376"/>
      <c r="EEK45" s="376"/>
      <c r="EEL45" s="376"/>
      <c r="EEM45" s="376"/>
      <c r="EEN45" s="376"/>
      <c r="EEO45" s="376"/>
      <c r="EEP45" s="376"/>
      <c r="EEQ45" s="376"/>
      <c r="EER45" s="376"/>
      <c r="EES45" s="376"/>
      <c r="EET45" s="376"/>
      <c r="EEU45" s="376"/>
      <c r="EEV45" s="376"/>
      <c r="EEW45" s="376"/>
      <c r="EEX45" s="376"/>
      <c r="EEY45" s="376"/>
      <c r="EEZ45" s="376"/>
      <c r="EFA45" s="376"/>
      <c r="EFB45" s="376"/>
      <c r="EFC45" s="376"/>
      <c r="EFD45" s="376"/>
      <c r="EFE45" s="376"/>
      <c r="EFF45" s="376"/>
      <c r="EFG45" s="376"/>
      <c r="EFH45" s="376"/>
      <c r="EFI45" s="376"/>
      <c r="EFJ45" s="376"/>
      <c r="EFK45" s="376"/>
      <c r="EFL45" s="376"/>
      <c r="EFM45" s="376"/>
      <c r="EFN45" s="376"/>
      <c r="EFO45" s="376"/>
      <c r="EFP45" s="376"/>
      <c r="EFQ45" s="376"/>
      <c r="EFR45" s="376"/>
      <c r="EFS45" s="376"/>
      <c r="EFT45" s="376"/>
      <c r="EFU45" s="376"/>
      <c r="EFV45" s="376"/>
      <c r="EFW45" s="376"/>
      <c r="EFX45" s="376"/>
      <c r="EFY45" s="376"/>
      <c r="EFZ45" s="376"/>
      <c r="EGA45" s="376"/>
      <c r="EGB45" s="376"/>
      <c r="EGC45" s="376"/>
      <c r="EGD45" s="376"/>
      <c r="EGE45" s="376"/>
      <c r="EGF45" s="376"/>
      <c r="EGG45" s="376"/>
      <c r="EGH45" s="376"/>
      <c r="EGI45" s="376"/>
      <c r="EGJ45" s="376"/>
      <c r="EGK45" s="376"/>
      <c r="EGL45" s="376"/>
      <c r="EGM45" s="376"/>
      <c r="EGN45" s="376"/>
      <c r="EGO45" s="376"/>
      <c r="EGP45" s="376"/>
      <c r="EGQ45" s="376"/>
      <c r="EGR45" s="376"/>
      <c r="EGS45" s="376"/>
      <c r="EGT45" s="376"/>
      <c r="EGU45" s="376"/>
      <c r="EGV45" s="376"/>
      <c r="EGW45" s="376"/>
      <c r="EGX45" s="376"/>
      <c r="EGY45" s="376"/>
      <c r="EGZ45" s="376"/>
      <c r="EHA45" s="376"/>
      <c r="EHB45" s="376"/>
      <c r="EHC45" s="376"/>
      <c r="EHD45" s="376"/>
      <c r="EHE45" s="376"/>
      <c r="EHF45" s="376"/>
      <c r="EHG45" s="376"/>
      <c r="EHH45" s="376"/>
      <c r="EHI45" s="376"/>
      <c r="EHJ45" s="376"/>
      <c r="EHK45" s="376"/>
      <c r="EHL45" s="376"/>
      <c r="EHM45" s="376"/>
      <c r="EHN45" s="376"/>
      <c r="EHO45" s="376"/>
      <c r="EHP45" s="376"/>
      <c r="EHQ45" s="376"/>
      <c r="EHR45" s="376"/>
      <c r="EHS45" s="376"/>
      <c r="EHT45" s="376"/>
      <c r="EHU45" s="376"/>
      <c r="EHV45" s="376"/>
      <c r="EHW45" s="376"/>
      <c r="EHX45" s="376"/>
      <c r="EHY45" s="376"/>
      <c r="EHZ45" s="376"/>
      <c r="EIA45" s="376"/>
      <c r="EIB45" s="376"/>
      <c r="EIC45" s="376"/>
      <c r="EID45" s="376"/>
      <c r="EIE45" s="376"/>
      <c r="EIF45" s="376"/>
      <c r="EIG45" s="376"/>
      <c r="EIH45" s="376"/>
      <c r="EII45" s="376"/>
      <c r="EIJ45" s="376"/>
      <c r="EIK45" s="376"/>
      <c r="EIL45" s="376"/>
      <c r="EIM45" s="376"/>
      <c r="EIN45" s="376"/>
      <c r="EIO45" s="376"/>
      <c r="EIP45" s="376"/>
      <c r="EIQ45" s="376"/>
      <c r="EIR45" s="376"/>
      <c r="EIS45" s="376"/>
      <c r="EIT45" s="376"/>
      <c r="EIU45" s="376"/>
      <c r="EIV45" s="376"/>
      <c r="EIW45" s="376"/>
      <c r="EIX45" s="376"/>
      <c r="EIY45" s="376"/>
      <c r="EIZ45" s="376"/>
      <c r="EJA45" s="376"/>
      <c r="EJB45" s="376"/>
      <c r="EJC45" s="376"/>
      <c r="EJD45" s="376"/>
      <c r="EJE45" s="376"/>
      <c r="EJF45" s="376"/>
      <c r="EJG45" s="376"/>
      <c r="EJH45" s="376"/>
      <c r="EJI45" s="376"/>
      <c r="EJJ45" s="376"/>
      <c r="EJK45" s="376"/>
      <c r="EJL45" s="376"/>
      <c r="EJM45" s="376"/>
      <c r="EJN45" s="376"/>
      <c r="EJO45" s="376"/>
      <c r="EJP45" s="376"/>
      <c r="EJQ45" s="376"/>
      <c r="EJR45" s="376"/>
      <c r="EJS45" s="376"/>
      <c r="EJT45" s="376"/>
      <c r="EJU45" s="376"/>
      <c r="EJV45" s="376"/>
      <c r="EJW45" s="376"/>
      <c r="EJX45" s="376"/>
      <c r="EJY45" s="376"/>
      <c r="EJZ45" s="376"/>
      <c r="EKA45" s="376"/>
      <c r="EKB45" s="376"/>
      <c r="EKC45" s="376"/>
      <c r="EKD45" s="376"/>
      <c r="EKE45" s="376"/>
      <c r="EKF45" s="376"/>
      <c r="EKG45" s="376"/>
      <c r="EKH45" s="376"/>
      <c r="EKI45" s="376"/>
      <c r="EKJ45" s="376"/>
      <c r="EKK45" s="376"/>
      <c r="EKL45" s="376"/>
      <c r="EKM45" s="376"/>
      <c r="EKN45" s="376"/>
      <c r="EKO45" s="376"/>
      <c r="EKP45" s="376"/>
      <c r="EKQ45" s="376"/>
      <c r="EKR45" s="376"/>
      <c r="EKS45" s="376"/>
      <c r="EKT45" s="376"/>
      <c r="EKU45" s="376"/>
      <c r="EKV45" s="376"/>
      <c r="EKW45" s="376"/>
      <c r="EKX45" s="376"/>
      <c r="EKY45" s="376"/>
      <c r="EKZ45" s="376"/>
      <c r="ELA45" s="376"/>
      <c r="ELB45" s="376"/>
      <c r="ELC45" s="376"/>
      <c r="ELD45" s="376"/>
      <c r="ELE45" s="376"/>
      <c r="ELF45" s="376"/>
      <c r="ELG45" s="376"/>
      <c r="ELH45" s="376"/>
      <c r="ELI45" s="376"/>
      <c r="ELJ45" s="376"/>
      <c r="ELK45" s="376"/>
      <c r="ELL45" s="376"/>
      <c r="ELM45" s="376"/>
      <c r="ELN45" s="376"/>
      <c r="ELO45" s="376"/>
      <c r="ELP45" s="376"/>
      <c r="ELQ45" s="376"/>
      <c r="ELR45" s="376"/>
      <c r="ELS45" s="376"/>
      <c r="ELT45" s="376"/>
      <c r="ELU45" s="376"/>
      <c r="ELV45" s="376"/>
      <c r="ELW45" s="376"/>
      <c r="ELX45" s="376"/>
      <c r="ELY45" s="376"/>
      <c r="ELZ45" s="376"/>
      <c r="EMA45" s="376"/>
      <c r="EMB45" s="376"/>
      <c r="EMC45" s="376"/>
      <c r="EMD45" s="376"/>
      <c r="EME45" s="376"/>
      <c r="EMF45" s="376"/>
      <c r="EMG45" s="376"/>
      <c r="EMH45" s="376"/>
      <c r="EMI45" s="376"/>
      <c r="EMJ45" s="376"/>
      <c r="EMK45" s="376"/>
      <c r="EML45" s="376"/>
      <c r="EMM45" s="376"/>
      <c r="EMN45" s="376"/>
      <c r="EMO45" s="376"/>
      <c r="EMP45" s="376"/>
      <c r="EMQ45" s="376"/>
      <c r="EMR45" s="376"/>
      <c r="EMS45" s="376"/>
      <c r="EMT45" s="376"/>
      <c r="EMU45" s="376"/>
      <c r="EMV45" s="376"/>
      <c r="EMW45" s="376"/>
      <c r="EMX45" s="376"/>
      <c r="EMY45" s="376"/>
      <c r="EMZ45" s="376"/>
      <c r="ENA45" s="376"/>
      <c r="ENB45" s="376"/>
      <c r="ENC45" s="376"/>
      <c r="END45" s="376"/>
      <c r="ENE45" s="376"/>
      <c r="ENF45" s="376"/>
      <c r="ENG45" s="376"/>
      <c r="ENH45" s="376"/>
      <c r="ENI45" s="376"/>
      <c r="ENJ45" s="376"/>
      <c r="ENK45" s="376"/>
      <c r="ENL45" s="376"/>
      <c r="ENM45" s="376"/>
      <c r="ENN45" s="376"/>
      <c r="ENO45" s="376"/>
      <c r="ENP45" s="376"/>
      <c r="ENQ45" s="376"/>
      <c r="ENR45" s="376"/>
      <c r="ENS45" s="376"/>
      <c r="ENT45" s="376"/>
      <c r="ENU45" s="376"/>
      <c r="ENV45" s="376"/>
      <c r="ENW45" s="376"/>
      <c r="ENX45" s="376"/>
      <c r="ENY45" s="376"/>
      <c r="ENZ45" s="376"/>
      <c r="EOA45" s="376"/>
      <c r="EOB45" s="376"/>
      <c r="EOC45" s="376"/>
      <c r="EOD45" s="376"/>
      <c r="EOE45" s="376"/>
      <c r="EOF45" s="376"/>
      <c r="EOG45" s="376"/>
      <c r="EOH45" s="376"/>
      <c r="EOI45" s="376"/>
      <c r="EOJ45" s="376"/>
      <c r="EOK45" s="376"/>
      <c r="EOL45" s="376"/>
      <c r="EOM45" s="376"/>
      <c r="EON45" s="376"/>
      <c r="EOO45" s="376"/>
      <c r="EOP45" s="376"/>
      <c r="EOQ45" s="376"/>
      <c r="EOR45" s="376"/>
      <c r="EOS45" s="376"/>
      <c r="EOT45" s="376"/>
      <c r="EOU45" s="376"/>
      <c r="EOV45" s="376"/>
      <c r="EOW45" s="376"/>
      <c r="EOX45" s="376"/>
      <c r="EOY45" s="376"/>
      <c r="EOZ45" s="376"/>
      <c r="EPA45" s="376"/>
      <c r="EPB45" s="376"/>
      <c r="EPC45" s="376"/>
      <c r="EPD45" s="376"/>
      <c r="EPE45" s="376"/>
      <c r="EPF45" s="376"/>
      <c r="EPG45" s="376"/>
      <c r="EPH45" s="376"/>
      <c r="EPI45" s="376"/>
      <c r="EPJ45" s="376"/>
      <c r="EPK45" s="376"/>
      <c r="EPL45" s="376"/>
      <c r="EPM45" s="376"/>
      <c r="EPN45" s="376"/>
      <c r="EPO45" s="376"/>
      <c r="EPP45" s="376"/>
      <c r="EPQ45" s="376"/>
      <c r="EPR45" s="376"/>
      <c r="EPS45" s="376"/>
      <c r="EPT45" s="376"/>
      <c r="EPU45" s="376"/>
      <c r="EPV45" s="376"/>
      <c r="EPW45" s="376"/>
      <c r="EPX45" s="376"/>
      <c r="EPY45" s="376"/>
      <c r="EPZ45" s="376"/>
      <c r="EQA45" s="376"/>
      <c r="EQB45" s="376"/>
      <c r="EQC45" s="376"/>
      <c r="EQD45" s="376"/>
      <c r="EQE45" s="376"/>
      <c r="EQF45" s="376"/>
      <c r="EQG45" s="376"/>
      <c r="EQH45" s="376"/>
      <c r="EQI45" s="376"/>
      <c r="EQJ45" s="376"/>
      <c r="EQK45" s="376"/>
      <c r="EQL45" s="376"/>
      <c r="EQM45" s="376"/>
      <c r="EQN45" s="376"/>
      <c r="EQO45" s="376"/>
      <c r="EQP45" s="376"/>
      <c r="EQQ45" s="376"/>
      <c r="EQR45" s="376"/>
      <c r="EQS45" s="376"/>
      <c r="EQT45" s="376"/>
      <c r="EQU45" s="376"/>
      <c r="EQV45" s="376"/>
      <c r="EQW45" s="376"/>
      <c r="EQX45" s="376"/>
      <c r="EQY45" s="376"/>
      <c r="EQZ45" s="376"/>
      <c r="ERA45" s="376"/>
      <c r="ERB45" s="376"/>
      <c r="ERC45" s="376"/>
      <c r="ERD45" s="376"/>
      <c r="ERE45" s="376"/>
      <c r="ERF45" s="376"/>
      <c r="ERG45" s="376"/>
      <c r="ERH45" s="376"/>
      <c r="ERI45" s="376"/>
      <c r="ERJ45" s="376"/>
      <c r="ERK45" s="376"/>
      <c r="ERL45" s="376"/>
      <c r="ERM45" s="376"/>
      <c r="ERN45" s="376"/>
      <c r="ERO45" s="376"/>
      <c r="ERP45" s="376"/>
      <c r="ERQ45" s="376"/>
      <c r="ERR45" s="376"/>
      <c r="ERS45" s="376"/>
      <c r="ERT45" s="376"/>
      <c r="ERU45" s="376"/>
      <c r="ERV45" s="376"/>
      <c r="ERW45" s="376"/>
      <c r="ERX45" s="376"/>
      <c r="ERY45" s="376"/>
      <c r="ERZ45" s="376"/>
      <c r="ESA45" s="376"/>
      <c r="ESB45" s="376"/>
      <c r="ESC45" s="376"/>
      <c r="ESD45" s="376"/>
      <c r="ESE45" s="376"/>
      <c r="ESF45" s="376"/>
      <c r="ESG45" s="376"/>
      <c r="ESH45" s="376"/>
      <c r="ESI45" s="376"/>
      <c r="ESJ45" s="376"/>
      <c r="ESK45" s="376"/>
      <c r="ESL45" s="376"/>
      <c r="ESM45" s="376"/>
      <c r="ESN45" s="376"/>
      <c r="ESO45" s="376"/>
      <c r="ESP45" s="376"/>
      <c r="ESQ45" s="376"/>
      <c r="ESR45" s="376"/>
      <c r="ESS45" s="376"/>
      <c r="EST45" s="376"/>
      <c r="ESU45" s="376"/>
      <c r="ESV45" s="376"/>
      <c r="ESW45" s="376"/>
      <c r="ESX45" s="376"/>
      <c r="ESY45" s="376"/>
      <c r="ESZ45" s="376"/>
      <c r="ETA45" s="376"/>
      <c r="ETB45" s="376"/>
      <c r="ETC45" s="376"/>
      <c r="ETD45" s="376"/>
      <c r="ETE45" s="376"/>
      <c r="ETF45" s="376"/>
      <c r="ETG45" s="376"/>
      <c r="ETH45" s="376"/>
      <c r="ETI45" s="376"/>
      <c r="ETJ45" s="376"/>
      <c r="ETK45" s="376"/>
      <c r="ETL45" s="376"/>
      <c r="ETM45" s="376"/>
      <c r="ETN45" s="376"/>
      <c r="ETO45" s="376"/>
      <c r="ETP45" s="376"/>
      <c r="ETQ45" s="376"/>
      <c r="ETR45" s="376"/>
      <c r="ETS45" s="376"/>
      <c r="ETT45" s="376"/>
      <c r="ETU45" s="376"/>
      <c r="ETV45" s="376"/>
      <c r="ETW45" s="376"/>
      <c r="ETX45" s="376"/>
      <c r="ETY45" s="376"/>
      <c r="ETZ45" s="376"/>
      <c r="EUA45" s="376"/>
      <c r="EUB45" s="376"/>
      <c r="EUC45" s="376"/>
      <c r="EUD45" s="376"/>
      <c r="EUE45" s="376"/>
      <c r="EUF45" s="376"/>
      <c r="EUG45" s="376"/>
      <c r="EUH45" s="376"/>
      <c r="EUI45" s="376"/>
      <c r="EUJ45" s="376"/>
      <c r="EUK45" s="376"/>
      <c r="EUL45" s="376"/>
      <c r="EUM45" s="376"/>
      <c r="EUN45" s="376"/>
      <c r="EUO45" s="376"/>
      <c r="EUP45" s="376"/>
      <c r="EUQ45" s="376"/>
      <c r="EUR45" s="376"/>
      <c r="EUS45" s="376"/>
      <c r="EUT45" s="376"/>
      <c r="EUU45" s="376"/>
      <c r="EUV45" s="376"/>
      <c r="EUW45" s="376"/>
      <c r="EUX45" s="376"/>
      <c r="EUY45" s="376"/>
      <c r="EUZ45" s="376"/>
      <c r="EVA45" s="376"/>
      <c r="EVB45" s="376"/>
      <c r="EVC45" s="376"/>
      <c r="EVD45" s="376"/>
      <c r="EVE45" s="376"/>
      <c r="EVF45" s="376"/>
      <c r="EVG45" s="376"/>
      <c r="EVH45" s="376"/>
      <c r="EVI45" s="376"/>
      <c r="EVJ45" s="376"/>
      <c r="EVK45" s="376"/>
      <c r="EVL45" s="376"/>
      <c r="EVM45" s="376"/>
      <c r="EVN45" s="376"/>
      <c r="EVO45" s="376"/>
      <c r="EVP45" s="376"/>
      <c r="EVQ45" s="376"/>
      <c r="EVR45" s="376"/>
      <c r="EVS45" s="376"/>
      <c r="EVT45" s="376"/>
      <c r="EVU45" s="376"/>
      <c r="EVV45" s="376"/>
      <c r="EVW45" s="376"/>
      <c r="EVX45" s="376"/>
      <c r="EVY45" s="376"/>
      <c r="EVZ45" s="376"/>
      <c r="EWA45" s="376"/>
      <c r="EWB45" s="376"/>
      <c r="EWC45" s="376"/>
      <c r="EWD45" s="376"/>
      <c r="EWE45" s="376"/>
      <c r="EWF45" s="376"/>
      <c r="EWG45" s="376"/>
      <c r="EWH45" s="376"/>
      <c r="EWI45" s="376"/>
      <c r="EWJ45" s="376"/>
      <c r="EWK45" s="376"/>
      <c r="EWL45" s="376"/>
      <c r="EWM45" s="376"/>
      <c r="EWN45" s="376"/>
      <c r="EWO45" s="376"/>
      <c r="EWP45" s="376"/>
      <c r="EWQ45" s="376"/>
      <c r="EWR45" s="376"/>
      <c r="EWS45" s="376"/>
      <c r="EWT45" s="376"/>
      <c r="EWU45" s="376"/>
      <c r="EWV45" s="376"/>
      <c r="EWW45" s="376"/>
      <c r="EWX45" s="376"/>
      <c r="EWY45" s="376"/>
      <c r="EWZ45" s="376"/>
      <c r="EXA45" s="376"/>
      <c r="EXB45" s="376"/>
      <c r="EXC45" s="376"/>
      <c r="EXD45" s="376"/>
      <c r="EXE45" s="376"/>
      <c r="EXF45" s="376"/>
      <c r="EXG45" s="376"/>
      <c r="EXH45" s="376"/>
      <c r="EXI45" s="376"/>
      <c r="EXJ45" s="376"/>
      <c r="EXK45" s="376"/>
      <c r="EXL45" s="376"/>
      <c r="EXM45" s="376"/>
      <c r="EXN45" s="376"/>
      <c r="EXO45" s="376"/>
      <c r="EXP45" s="376"/>
      <c r="EXQ45" s="376"/>
      <c r="EXR45" s="376"/>
      <c r="EXS45" s="376"/>
      <c r="EXT45" s="376"/>
      <c r="EXU45" s="376"/>
      <c r="EXV45" s="376"/>
      <c r="EXW45" s="376"/>
      <c r="EXX45" s="376"/>
      <c r="EXY45" s="376"/>
      <c r="EXZ45" s="376"/>
      <c r="EYA45" s="376"/>
      <c r="EYB45" s="376"/>
      <c r="EYC45" s="376"/>
      <c r="EYD45" s="376"/>
      <c r="EYE45" s="376"/>
      <c r="EYF45" s="376"/>
      <c r="EYG45" s="376"/>
      <c r="EYH45" s="376"/>
      <c r="EYI45" s="376"/>
      <c r="EYJ45" s="376"/>
      <c r="EYK45" s="376"/>
      <c r="EYL45" s="376"/>
      <c r="EYM45" s="376"/>
      <c r="EYN45" s="376"/>
      <c r="EYO45" s="376"/>
      <c r="EYP45" s="376"/>
      <c r="EYQ45" s="376"/>
      <c r="EYR45" s="376"/>
      <c r="EYS45" s="376"/>
      <c r="EYT45" s="376"/>
      <c r="EYU45" s="376"/>
      <c r="EYV45" s="376"/>
      <c r="EYW45" s="376"/>
      <c r="EYX45" s="376"/>
      <c r="EYY45" s="376"/>
      <c r="EYZ45" s="376"/>
      <c r="EZA45" s="376"/>
      <c r="EZB45" s="376"/>
      <c r="EZC45" s="376"/>
      <c r="EZD45" s="376"/>
      <c r="EZE45" s="376"/>
      <c r="EZF45" s="376"/>
      <c r="EZG45" s="376"/>
      <c r="EZH45" s="376"/>
      <c r="EZI45" s="376"/>
      <c r="EZJ45" s="376"/>
      <c r="EZK45" s="376"/>
      <c r="EZL45" s="376"/>
      <c r="EZM45" s="376"/>
      <c r="EZN45" s="376"/>
      <c r="EZO45" s="376"/>
      <c r="EZP45" s="376"/>
      <c r="EZQ45" s="376"/>
      <c r="EZR45" s="376"/>
      <c r="EZS45" s="376"/>
      <c r="EZT45" s="376"/>
      <c r="EZU45" s="376"/>
      <c r="EZV45" s="376"/>
      <c r="EZW45" s="376"/>
      <c r="EZX45" s="376"/>
      <c r="EZY45" s="376"/>
      <c r="EZZ45" s="376"/>
      <c r="FAA45" s="376"/>
      <c r="FAB45" s="376"/>
      <c r="FAC45" s="376"/>
      <c r="FAD45" s="376"/>
      <c r="FAE45" s="376"/>
      <c r="FAF45" s="376"/>
      <c r="FAG45" s="376"/>
      <c r="FAH45" s="376"/>
      <c r="FAI45" s="376"/>
      <c r="FAJ45" s="376"/>
      <c r="FAK45" s="376"/>
      <c r="FAL45" s="376"/>
      <c r="FAM45" s="376"/>
      <c r="FAN45" s="376"/>
      <c r="FAO45" s="376"/>
      <c r="FAP45" s="376"/>
      <c r="FAQ45" s="376"/>
      <c r="FAR45" s="376"/>
      <c r="FAS45" s="376"/>
      <c r="FAT45" s="376"/>
      <c r="FAU45" s="376"/>
      <c r="FAV45" s="376"/>
      <c r="FAW45" s="376"/>
      <c r="FAX45" s="376"/>
      <c r="FAY45" s="376"/>
      <c r="FAZ45" s="376"/>
      <c r="FBA45" s="376"/>
      <c r="FBB45" s="376"/>
      <c r="FBC45" s="376"/>
      <c r="FBD45" s="376"/>
      <c r="FBE45" s="376"/>
      <c r="FBF45" s="376"/>
      <c r="FBG45" s="376"/>
      <c r="FBH45" s="376"/>
      <c r="FBI45" s="376"/>
      <c r="FBJ45" s="376"/>
      <c r="FBK45" s="376"/>
      <c r="FBL45" s="376"/>
      <c r="FBM45" s="376"/>
      <c r="FBN45" s="376"/>
      <c r="FBO45" s="376"/>
      <c r="FBP45" s="376"/>
      <c r="FBQ45" s="376"/>
      <c r="FBR45" s="376"/>
      <c r="FBS45" s="376"/>
      <c r="FBT45" s="376"/>
      <c r="FBU45" s="376"/>
      <c r="FBV45" s="376"/>
      <c r="FBW45" s="376"/>
      <c r="FBX45" s="376"/>
      <c r="FBY45" s="376"/>
      <c r="FBZ45" s="376"/>
      <c r="FCA45" s="376"/>
      <c r="FCB45" s="376"/>
      <c r="FCC45" s="376"/>
      <c r="FCD45" s="376"/>
      <c r="FCE45" s="376"/>
      <c r="FCF45" s="376"/>
      <c r="FCG45" s="376"/>
      <c r="FCH45" s="376"/>
      <c r="FCI45" s="376"/>
      <c r="FCJ45" s="376"/>
      <c r="FCK45" s="376"/>
      <c r="FCL45" s="376"/>
      <c r="FCM45" s="376"/>
      <c r="FCN45" s="376"/>
      <c r="FCO45" s="376"/>
      <c r="FCP45" s="376"/>
      <c r="FCQ45" s="376"/>
      <c r="FCR45" s="376"/>
      <c r="FCS45" s="376"/>
      <c r="FCT45" s="376"/>
      <c r="FCU45" s="376"/>
      <c r="FCV45" s="376"/>
      <c r="FCW45" s="376"/>
      <c r="FCX45" s="376"/>
      <c r="FCY45" s="376"/>
      <c r="FCZ45" s="376"/>
      <c r="FDA45" s="376"/>
      <c r="FDB45" s="376"/>
      <c r="FDC45" s="376"/>
      <c r="FDD45" s="376"/>
      <c r="FDE45" s="376"/>
      <c r="FDF45" s="376"/>
      <c r="FDG45" s="376"/>
      <c r="FDH45" s="376"/>
      <c r="FDI45" s="376"/>
      <c r="FDJ45" s="376"/>
      <c r="FDK45" s="376"/>
      <c r="FDL45" s="376"/>
      <c r="FDM45" s="376"/>
      <c r="FDN45" s="376"/>
      <c r="FDO45" s="376"/>
      <c r="FDP45" s="376"/>
      <c r="FDQ45" s="376"/>
      <c r="FDR45" s="376"/>
      <c r="FDS45" s="376"/>
      <c r="FDT45" s="376"/>
      <c r="FDU45" s="376"/>
      <c r="FDV45" s="376"/>
      <c r="FDW45" s="376"/>
      <c r="FDX45" s="376"/>
      <c r="FDY45" s="376"/>
      <c r="FDZ45" s="376"/>
      <c r="FEA45" s="376"/>
      <c r="FEB45" s="376"/>
      <c r="FEC45" s="376"/>
      <c r="FED45" s="376"/>
      <c r="FEE45" s="376"/>
      <c r="FEF45" s="376"/>
      <c r="FEG45" s="376"/>
      <c r="FEH45" s="376"/>
      <c r="FEI45" s="376"/>
      <c r="FEJ45" s="376"/>
      <c r="FEK45" s="376"/>
      <c r="FEL45" s="376"/>
      <c r="FEM45" s="376"/>
      <c r="FEN45" s="376"/>
      <c r="FEO45" s="376"/>
      <c r="FEP45" s="376"/>
      <c r="FEQ45" s="376"/>
      <c r="FER45" s="376"/>
      <c r="FES45" s="376"/>
      <c r="FET45" s="376"/>
      <c r="FEU45" s="376"/>
      <c r="FEV45" s="376"/>
      <c r="FEW45" s="376"/>
      <c r="FEX45" s="376"/>
      <c r="FEY45" s="376"/>
      <c r="FEZ45" s="376"/>
      <c r="FFA45" s="376"/>
      <c r="FFB45" s="376"/>
      <c r="FFC45" s="376"/>
      <c r="FFD45" s="376"/>
      <c r="FFE45" s="376"/>
      <c r="FFF45" s="376"/>
      <c r="FFG45" s="376"/>
      <c r="FFH45" s="376"/>
      <c r="FFI45" s="376"/>
      <c r="FFJ45" s="376"/>
      <c r="FFK45" s="376"/>
      <c r="FFL45" s="376"/>
      <c r="FFM45" s="376"/>
      <c r="FFN45" s="376"/>
      <c r="FFO45" s="376"/>
      <c r="FFP45" s="376"/>
      <c r="FFQ45" s="376"/>
      <c r="FFR45" s="376"/>
      <c r="FFS45" s="376"/>
      <c r="FFT45" s="376"/>
      <c r="FFU45" s="376"/>
      <c r="FFV45" s="376"/>
      <c r="FFW45" s="376"/>
      <c r="FFX45" s="376"/>
      <c r="FFY45" s="376"/>
      <c r="FFZ45" s="376"/>
      <c r="FGA45" s="376"/>
      <c r="FGB45" s="376"/>
      <c r="FGC45" s="376"/>
      <c r="FGD45" s="376"/>
      <c r="FGE45" s="376"/>
      <c r="FGF45" s="376"/>
      <c r="FGG45" s="376"/>
      <c r="FGH45" s="376"/>
      <c r="FGI45" s="376"/>
      <c r="FGJ45" s="376"/>
      <c r="FGK45" s="376"/>
      <c r="FGL45" s="376"/>
      <c r="FGM45" s="376"/>
      <c r="FGN45" s="376"/>
      <c r="FGO45" s="376"/>
      <c r="FGP45" s="376"/>
      <c r="FGQ45" s="376"/>
      <c r="FGR45" s="376"/>
      <c r="FGS45" s="376"/>
      <c r="FGT45" s="376"/>
      <c r="FGU45" s="376"/>
      <c r="FGV45" s="376"/>
      <c r="FGW45" s="376"/>
      <c r="FGX45" s="376"/>
      <c r="FGY45" s="376"/>
      <c r="FGZ45" s="376"/>
      <c r="FHA45" s="376"/>
      <c r="FHB45" s="376"/>
      <c r="FHC45" s="376"/>
      <c r="FHD45" s="376"/>
      <c r="FHE45" s="376"/>
      <c r="FHF45" s="376"/>
      <c r="FHG45" s="376"/>
      <c r="FHH45" s="376"/>
      <c r="FHI45" s="376"/>
      <c r="FHJ45" s="376"/>
      <c r="FHK45" s="376"/>
      <c r="FHL45" s="376"/>
      <c r="FHM45" s="376"/>
      <c r="FHN45" s="376"/>
      <c r="FHO45" s="376"/>
      <c r="FHP45" s="376"/>
      <c r="FHQ45" s="376"/>
      <c r="FHR45" s="376"/>
      <c r="FHS45" s="376"/>
      <c r="FHT45" s="376"/>
      <c r="FHU45" s="376"/>
      <c r="FHV45" s="376"/>
      <c r="FHW45" s="376"/>
      <c r="FHX45" s="376"/>
      <c r="FHY45" s="376"/>
      <c r="FHZ45" s="376"/>
      <c r="FIA45" s="376"/>
      <c r="FIB45" s="376"/>
      <c r="FIC45" s="376"/>
      <c r="FID45" s="376"/>
      <c r="FIE45" s="376"/>
      <c r="FIF45" s="376"/>
      <c r="FIG45" s="376"/>
      <c r="FIH45" s="376"/>
      <c r="FII45" s="376"/>
      <c r="FIJ45" s="376"/>
      <c r="FIK45" s="376"/>
      <c r="FIL45" s="376"/>
      <c r="FIM45" s="376"/>
      <c r="FIN45" s="376"/>
      <c r="FIO45" s="376"/>
      <c r="FIP45" s="376"/>
      <c r="FIQ45" s="376"/>
      <c r="FIR45" s="376"/>
      <c r="FIS45" s="376"/>
      <c r="FIT45" s="376"/>
      <c r="FIU45" s="376"/>
      <c r="FIV45" s="376"/>
      <c r="FIW45" s="376"/>
      <c r="FIX45" s="376"/>
      <c r="FIY45" s="376"/>
      <c r="FIZ45" s="376"/>
      <c r="FJA45" s="376"/>
      <c r="FJB45" s="376"/>
      <c r="FJC45" s="376"/>
      <c r="FJD45" s="376"/>
      <c r="FJE45" s="376"/>
      <c r="FJF45" s="376"/>
      <c r="FJG45" s="376"/>
      <c r="FJH45" s="376"/>
      <c r="FJI45" s="376"/>
      <c r="FJJ45" s="376"/>
      <c r="FJK45" s="376"/>
      <c r="FJL45" s="376"/>
      <c r="FJM45" s="376"/>
      <c r="FJN45" s="376"/>
      <c r="FJO45" s="376"/>
      <c r="FJP45" s="376"/>
      <c r="FJQ45" s="376"/>
      <c r="FJR45" s="376"/>
      <c r="FJS45" s="376"/>
      <c r="FJT45" s="376"/>
      <c r="FJU45" s="376"/>
      <c r="FJV45" s="376"/>
      <c r="FJW45" s="376"/>
      <c r="FJX45" s="376"/>
      <c r="FJY45" s="376"/>
      <c r="FJZ45" s="376"/>
      <c r="FKA45" s="376"/>
      <c r="FKB45" s="376"/>
      <c r="FKC45" s="376"/>
      <c r="FKD45" s="376"/>
      <c r="FKE45" s="376"/>
      <c r="FKF45" s="376"/>
      <c r="FKG45" s="376"/>
      <c r="FKH45" s="376"/>
      <c r="FKI45" s="376"/>
      <c r="FKJ45" s="376"/>
      <c r="FKK45" s="376"/>
      <c r="FKL45" s="376"/>
      <c r="FKM45" s="376"/>
      <c r="FKN45" s="376"/>
      <c r="FKO45" s="376"/>
      <c r="FKP45" s="376"/>
      <c r="FKQ45" s="376"/>
      <c r="FKR45" s="376"/>
      <c r="FKS45" s="376"/>
      <c r="FKT45" s="376"/>
      <c r="FKU45" s="376"/>
      <c r="FKV45" s="376"/>
      <c r="FKW45" s="376"/>
      <c r="FKX45" s="376"/>
      <c r="FKY45" s="376"/>
      <c r="FKZ45" s="376"/>
      <c r="FLA45" s="376"/>
      <c r="FLB45" s="376"/>
      <c r="FLC45" s="376"/>
      <c r="FLD45" s="376"/>
      <c r="FLE45" s="376"/>
      <c r="FLF45" s="376"/>
      <c r="FLG45" s="376"/>
      <c r="FLH45" s="376"/>
      <c r="FLI45" s="376"/>
      <c r="FLJ45" s="376"/>
      <c r="FLK45" s="376"/>
      <c r="FLL45" s="376"/>
      <c r="FLM45" s="376"/>
      <c r="FLN45" s="376"/>
      <c r="FLO45" s="376"/>
      <c r="FLP45" s="376"/>
      <c r="FLQ45" s="376"/>
      <c r="FLR45" s="376"/>
      <c r="FLS45" s="376"/>
      <c r="FLT45" s="376"/>
      <c r="FLU45" s="376"/>
      <c r="FLV45" s="376"/>
      <c r="FLW45" s="376"/>
      <c r="FLX45" s="376"/>
      <c r="FLY45" s="376"/>
      <c r="FLZ45" s="376"/>
      <c r="FMA45" s="376"/>
      <c r="FMB45" s="376"/>
      <c r="FMC45" s="376"/>
      <c r="FMD45" s="376"/>
      <c r="FME45" s="376"/>
      <c r="FMF45" s="376"/>
      <c r="FMG45" s="376"/>
      <c r="FMH45" s="376"/>
      <c r="FMI45" s="376"/>
      <c r="FMJ45" s="376"/>
      <c r="FMK45" s="376"/>
      <c r="FML45" s="376"/>
      <c r="FMM45" s="376"/>
      <c r="FMN45" s="376"/>
      <c r="FMO45" s="376"/>
      <c r="FMP45" s="376"/>
      <c r="FMQ45" s="376"/>
      <c r="FMR45" s="376"/>
      <c r="FMS45" s="376"/>
      <c r="FMT45" s="376"/>
      <c r="FMU45" s="376"/>
      <c r="FMV45" s="376"/>
      <c r="FMW45" s="376"/>
      <c r="FMX45" s="376"/>
      <c r="FMY45" s="376"/>
      <c r="FMZ45" s="376"/>
      <c r="FNA45" s="376"/>
      <c r="FNB45" s="376"/>
      <c r="FNC45" s="376"/>
      <c r="FND45" s="376"/>
      <c r="FNE45" s="376"/>
      <c r="FNF45" s="376"/>
      <c r="FNG45" s="376"/>
      <c r="FNH45" s="376"/>
      <c r="FNI45" s="376"/>
      <c r="FNJ45" s="376"/>
      <c r="FNK45" s="376"/>
      <c r="FNL45" s="376"/>
      <c r="FNM45" s="376"/>
      <c r="FNN45" s="376"/>
      <c r="FNO45" s="376"/>
      <c r="FNP45" s="376"/>
      <c r="FNQ45" s="376"/>
      <c r="FNR45" s="376"/>
      <c r="FNS45" s="376"/>
      <c r="FNT45" s="376"/>
      <c r="FNU45" s="376"/>
      <c r="FNV45" s="376"/>
      <c r="FNW45" s="376"/>
      <c r="FNX45" s="376"/>
      <c r="FNY45" s="376"/>
      <c r="FNZ45" s="376"/>
      <c r="FOA45" s="376"/>
      <c r="FOB45" s="376"/>
      <c r="FOC45" s="376"/>
      <c r="FOD45" s="376"/>
      <c r="FOE45" s="376"/>
      <c r="FOF45" s="376"/>
      <c r="FOG45" s="376"/>
      <c r="FOH45" s="376"/>
      <c r="FOI45" s="376"/>
      <c r="FOJ45" s="376"/>
      <c r="FOK45" s="376"/>
      <c r="FOL45" s="376"/>
      <c r="FOM45" s="376"/>
      <c r="FON45" s="376"/>
      <c r="FOO45" s="376"/>
      <c r="FOP45" s="376"/>
      <c r="FOQ45" s="376"/>
      <c r="FOR45" s="376"/>
      <c r="FOS45" s="376"/>
      <c r="FOT45" s="376"/>
      <c r="FOU45" s="376"/>
      <c r="FOV45" s="376"/>
      <c r="FOW45" s="376"/>
      <c r="FOX45" s="376"/>
      <c r="FOY45" s="376"/>
      <c r="FOZ45" s="376"/>
      <c r="FPA45" s="376"/>
      <c r="FPB45" s="376"/>
      <c r="FPC45" s="376"/>
      <c r="FPD45" s="376"/>
      <c r="FPE45" s="376"/>
      <c r="FPF45" s="376"/>
      <c r="FPG45" s="376"/>
      <c r="FPH45" s="376"/>
      <c r="FPI45" s="376"/>
      <c r="FPJ45" s="376"/>
      <c r="FPK45" s="376"/>
      <c r="FPL45" s="376"/>
      <c r="FPM45" s="376"/>
      <c r="FPN45" s="376"/>
      <c r="FPO45" s="376"/>
      <c r="FPP45" s="376"/>
      <c r="FPQ45" s="376"/>
      <c r="FPR45" s="376"/>
      <c r="FPS45" s="376"/>
      <c r="FPT45" s="376"/>
      <c r="FPU45" s="376"/>
      <c r="FPV45" s="376"/>
      <c r="FPW45" s="376"/>
      <c r="FPX45" s="376"/>
      <c r="FPY45" s="376"/>
      <c r="FPZ45" s="376"/>
      <c r="FQA45" s="376"/>
      <c r="FQB45" s="376"/>
      <c r="FQC45" s="376"/>
      <c r="FQD45" s="376"/>
      <c r="FQE45" s="376"/>
      <c r="FQF45" s="376"/>
      <c r="FQG45" s="376"/>
      <c r="FQH45" s="376"/>
      <c r="FQI45" s="376"/>
      <c r="FQJ45" s="376"/>
      <c r="FQK45" s="376"/>
      <c r="FQL45" s="376"/>
      <c r="FQM45" s="376"/>
      <c r="FQN45" s="376"/>
      <c r="FQO45" s="376"/>
      <c r="FQP45" s="376"/>
      <c r="FQQ45" s="376"/>
      <c r="FQR45" s="376"/>
      <c r="FQS45" s="376"/>
      <c r="FQT45" s="376"/>
      <c r="FQU45" s="376"/>
      <c r="FQV45" s="376"/>
      <c r="FQW45" s="376"/>
      <c r="FQX45" s="376"/>
      <c r="FQY45" s="376"/>
      <c r="FQZ45" s="376"/>
      <c r="FRA45" s="376"/>
      <c r="FRB45" s="376"/>
      <c r="FRC45" s="376"/>
      <c r="FRD45" s="376"/>
      <c r="FRE45" s="376"/>
      <c r="FRF45" s="376"/>
      <c r="FRG45" s="376"/>
      <c r="FRH45" s="376"/>
      <c r="FRI45" s="376"/>
      <c r="FRJ45" s="376"/>
      <c r="FRK45" s="376"/>
      <c r="FRL45" s="376"/>
      <c r="FRM45" s="376"/>
      <c r="FRN45" s="376"/>
      <c r="FRO45" s="376"/>
      <c r="FRP45" s="376"/>
      <c r="FRQ45" s="376"/>
      <c r="FRR45" s="376"/>
      <c r="FRS45" s="376"/>
      <c r="FRT45" s="376"/>
      <c r="FRU45" s="376"/>
      <c r="FRV45" s="376"/>
      <c r="FRW45" s="376"/>
      <c r="FRX45" s="376"/>
      <c r="FRY45" s="376"/>
      <c r="FRZ45" s="376"/>
      <c r="FSA45" s="376"/>
      <c r="FSB45" s="376"/>
      <c r="FSC45" s="376"/>
      <c r="FSD45" s="376"/>
      <c r="FSE45" s="376"/>
      <c r="FSF45" s="376"/>
      <c r="FSG45" s="376"/>
      <c r="FSH45" s="376"/>
      <c r="FSI45" s="376"/>
      <c r="FSJ45" s="376"/>
      <c r="FSK45" s="376"/>
      <c r="FSL45" s="376"/>
      <c r="FSM45" s="376"/>
      <c r="FSN45" s="376"/>
      <c r="FSO45" s="376"/>
      <c r="FSP45" s="376"/>
      <c r="FSQ45" s="376"/>
      <c r="FSR45" s="376"/>
      <c r="FSS45" s="376"/>
      <c r="FST45" s="376"/>
      <c r="FSU45" s="376"/>
      <c r="FSV45" s="376"/>
      <c r="FSW45" s="376"/>
      <c r="FSX45" s="376"/>
      <c r="FSY45" s="376"/>
      <c r="FSZ45" s="376"/>
      <c r="FTA45" s="376"/>
      <c r="FTB45" s="376"/>
      <c r="FTC45" s="376"/>
      <c r="FTD45" s="376"/>
      <c r="FTE45" s="376"/>
      <c r="FTF45" s="376"/>
      <c r="FTG45" s="376"/>
      <c r="FTH45" s="376"/>
      <c r="FTI45" s="376"/>
      <c r="FTJ45" s="376"/>
      <c r="FTK45" s="376"/>
      <c r="FTL45" s="376"/>
      <c r="FTM45" s="376"/>
      <c r="FTN45" s="376"/>
      <c r="FTO45" s="376"/>
      <c r="FTP45" s="376"/>
      <c r="FTQ45" s="376"/>
      <c r="FTR45" s="376"/>
      <c r="FTS45" s="376"/>
      <c r="FTT45" s="376"/>
      <c r="FTU45" s="376"/>
      <c r="FTV45" s="376"/>
      <c r="FTW45" s="376"/>
      <c r="FTX45" s="376"/>
      <c r="FTY45" s="376"/>
      <c r="FTZ45" s="376"/>
      <c r="FUA45" s="376"/>
      <c r="FUB45" s="376"/>
      <c r="FUC45" s="376"/>
      <c r="FUD45" s="376"/>
      <c r="FUE45" s="376"/>
      <c r="FUF45" s="376"/>
      <c r="FUG45" s="376"/>
      <c r="FUH45" s="376"/>
      <c r="FUI45" s="376"/>
      <c r="FUJ45" s="376"/>
      <c r="FUK45" s="376"/>
      <c r="FUL45" s="376"/>
      <c r="FUM45" s="376"/>
      <c r="FUN45" s="376"/>
      <c r="FUO45" s="376"/>
      <c r="FUP45" s="376"/>
      <c r="FUQ45" s="376"/>
      <c r="FUR45" s="376"/>
      <c r="FUS45" s="376"/>
      <c r="FUT45" s="376"/>
      <c r="FUU45" s="376"/>
      <c r="FUV45" s="376"/>
      <c r="FUW45" s="376"/>
      <c r="FUX45" s="376"/>
      <c r="FUY45" s="376"/>
      <c r="FUZ45" s="376"/>
      <c r="FVA45" s="376"/>
      <c r="FVB45" s="376"/>
      <c r="FVC45" s="376"/>
      <c r="FVD45" s="376"/>
      <c r="FVE45" s="376"/>
      <c r="FVF45" s="376"/>
      <c r="FVG45" s="376"/>
      <c r="FVH45" s="376"/>
      <c r="FVI45" s="376"/>
      <c r="FVJ45" s="376"/>
      <c r="FVK45" s="376"/>
      <c r="FVL45" s="376"/>
      <c r="FVM45" s="376"/>
      <c r="FVN45" s="376"/>
      <c r="FVO45" s="376"/>
      <c r="FVP45" s="376"/>
      <c r="FVQ45" s="376"/>
      <c r="FVR45" s="376"/>
      <c r="FVS45" s="376"/>
      <c r="FVT45" s="376"/>
      <c r="FVU45" s="376"/>
      <c r="FVV45" s="376"/>
      <c r="FVW45" s="376"/>
      <c r="FVX45" s="376"/>
      <c r="FVY45" s="376"/>
      <c r="FVZ45" s="376"/>
      <c r="FWA45" s="376"/>
      <c r="FWB45" s="376"/>
      <c r="FWC45" s="376"/>
      <c r="FWD45" s="376"/>
      <c r="FWE45" s="376"/>
      <c r="FWF45" s="376"/>
      <c r="FWG45" s="376"/>
      <c r="FWH45" s="376"/>
      <c r="FWI45" s="376"/>
      <c r="FWJ45" s="376"/>
      <c r="FWK45" s="376"/>
      <c r="FWL45" s="376"/>
      <c r="FWM45" s="376"/>
      <c r="FWN45" s="376"/>
      <c r="FWO45" s="376"/>
      <c r="FWP45" s="376"/>
      <c r="FWQ45" s="376"/>
      <c r="FWR45" s="376"/>
      <c r="FWS45" s="376"/>
      <c r="FWT45" s="376"/>
      <c r="FWU45" s="376"/>
      <c r="FWV45" s="376"/>
      <c r="FWW45" s="376"/>
      <c r="FWX45" s="376"/>
      <c r="FWY45" s="376"/>
      <c r="FWZ45" s="376"/>
      <c r="FXA45" s="376"/>
      <c r="FXB45" s="376"/>
      <c r="FXC45" s="376"/>
      <c r="FXD45" s="376"/>
      <c r="FXE45" s="376"/>
      <c r="FXF45" s="376"/>
      <c r="FXG45" s="376"/>
      <c r="FXH45" s="376"/>
      <c r="FXI45" s="376"/>
      <c r="FXJ45" s="376"/>
      <c r="FXK45" s="376"/>
      <c r="FXL45" s="376"/>
      <c r="FXM45" s="376"/>
      <c r="FXN45" s="376"/>
      <c r="FXO45" s="376"/>
      <c r="FXP45" s="376"/>
      <c r="FXQ45" s="376"/>
      <c r="FXR45" s="376"/>
      <c r="FXS45" s="376"/>
      <c r="FXT45" s="376"/>
      <c r="FXU45" s="376"/>
      <c r="FXV45" s="376"/>
      <c r="FXW45" s="376"/>
      <c r="FXX45" s="376"/>
      <c r="FXY45" s="376"/>
      <c r="FXZ45" s="376"/>
      <c r="FYA45" s="376"/>
      <c r="FYB45" s="376"/>
      <c r="FYC45" s="376"/>
      <c r="FYD45" s="376"/>
      <c r="FYE45" s="376"/>
      <c r="FYF45" s="376"/>
      <c r="FYG45" s="376"/>
      <c r="FYH45" s="376"/>
      <c r="FYI45" s="376"/>
      <c r="FYJ45" s="376"/>
      <c r="FYK45" s="376"/>
      <c r="FYL45" s="376"/>
      <c r="FYM45" s="376"/>
      <c r="FYN45" s="376"/>
      <c r="FYO45" s="376"/>
      <c r="FYP45" s="376"/>
      <c r="FYQ45" s="376"/>
      <c r="FYR45" s="376"/>
      <c r="FYS45" s="376"/>
      <c r="FYT45" s="376"/>
      <c r="FYU45" s="376"/>
      <c r="FYV45" s="376"/>
      <c r="FYW45" s="376"/>
      <c r="FYX45" s="376"/>
      <c r="FYY45" s="376"/>
      <c r="FYZ45" s="376"/>
      <c r="FZA45" s="376"/>
      <c r="FZB45" s="376"/>
      <c r="FZC45" s="376"/>
      <c r="FZD45" s="376"/>
      <c r="FZE45" s="376"/>
      <c r="FZF45" s="376"/>
      <c r="FZG45" s="376"/>
      <c r="FZH45" s="376"/>
      <c r="FZI45" s="376"/>
      <c r="FZJ45" s="376"/>
      <c r="FZK45" s="376"/>
      <c r="FZL45" s="376"/>
      <c r="FZM45" s="376"/>
      <c r="FZN45" s="376"/>
      <c r="FZO45" s="376"/>
      <c r="FZP45" s="376"/>
      <c r="FZQ45" s="376"/>
      <c r="FZR45" s="376"/>
      <c r="FZS45" s="376"/>
      <c r="FZT45" s="376"/>
      <c r="FZU45" s="376"/>
      <c r="FZV45" s="376"/>
      <c r="FZW45" s="376"/>
      <c r="FZX45" s="376"/>
      <c r="FZY45" s="376"/>
      <c r="FZZ45" s="376"/>
      <c r="GAA45" s="376"/>
      <c r="GAB45" s="376"/>
      <c r="GAC45" s="376"/>
      <c r="GAD45" s="376"/>
      <c r="GAE45" s="376"/>
      <c r="GAF45" s="376"/>
      <c r="GAG45" s="376"/>
      <c r="GAH45" s="376"/>
      <c r="GAI45" s="376"/>
      <c r="GAJ45" s="376"/>
      <c r="GAK45" s="376"/>
      <c r="GAL45" s="376"/>
      <c r="GAM45" s="376"/>
      <c r="GAN45" s="376"/>
      <c r="GAO45" s="376"/>
      <c r="GAP45" s="376"/>
      <c r="GAQ45" s="376"/>
      <c r="GAR45" s="376"/>
      <c r="GAS45" s="376"/>
      <c r="GAT45" s="376"/>
      <c r="GAU45" s="376"/>
      <c r="GAV45" s="376"/>
      <c r="GAW45" s="376"/>
      <c r="GAX45" s="376"/>
      <c r="GAY45" s="376"/>
      <c r="GAZ45" s="376"/>
      <c r="GBA45" s="376"/>
      <c r="GBB45" s="376"/>
      <c r="GBC45" s="376"/>
      <c r="GBD45" s="376"/>
      <c r="GBE45" s="376"/>
      <c r="GBF45" s="376"/>
      <c r="GBG45" s="376"/>
      <c r="GBH45" s="376"/>
      <c r="GBI45" s="376"/>
      <c r="GBJ45" s="376"/>
      <c r="GBK45" s="376"/>
      <c r="GBL45" s="376"/>
      <c r="GBM45" s="376"/>
      <c r="GBN45" s="376"/>
      <c r="GBO45" s="376"/>
      <c r="GBP45" s="376"/>
      <c r="GBQ45" s="376"/>
      <c r="GBR45" s="376"/>
      <c r="GBS45" s="376"/>
      <c r="GBT45" s="376"/>
      <c r="GBU45" s="376"/>
      <c r="GBV45" s="376"/>
      <c r="GBW45" s="376"/>
      <c r="GBX45" s="376"/>
      <c r="GBY45" s="376"/>
      <c r="GBZ45" s="376"/>
      <c r="GCA45" s="376"/>
      <c r="GCB45" s="376"/>
      <c r="GCC45" s="376"/>
      <c r="GCD45" s="376"/>
      <c r="GCE45" s="376"/>
      <c r="GCF45" s="376"/>
      <c r="GCG45" s="376"/>
      <c r="GCH45" s="376"/>
      <c r="GCI45" s="376"/>
      <c r="GCJ45" s="376"/>
      <c r="GCK45" s="376"/>
      <c r="GCL45" s="376"/>
      <c r="GCM45" s="376"/>
      <c r="GCN45" s="376"/>
      <c r="GCO45" s="376"/>
      <c r="GCP45" s="376"/>
      <c r="GCQ45" s="376"/>
      <c r="GCR45" s="376"/>
      <c r="GCS45" s="376"/>
      <c r="GCT45" s="376"/>
      <c r="GCU45" s="376"/>
      <c r="GCV45" s="376"/>
      <c r="GCW45" s="376"/>
      <c r="GCX45" s="376"/>
      <c r="GCY45" s="376"/>
      <c r="GCZ45" s="376"/>
      <c r="GDA45" s="376"/>
      <c r="GDB45" s="376"/>
      <c r="GDC45" s="376"/>
      <c r="GDD45" s="376"/>
      <c r="GDE45" s="376"/>
      <c r="GDF45" s="376"/>
      <c r="GDG45" s="376"/>
      <c r="GDH45" s="376"/>
      <c r="GDI45" s="376"/>
      <c r="GDJ45" s="376"/>
      <c r="GDK45" s="376"/>
      <c r="GDL45" s="376"/>
      <c r="GDM45" s="376"/>
      <c r="GDN45" s="376"/>
      <c r="GDO45" s="376"/>
      <c r="GDP45" s="376"/>
      <c r="GDQ45" s="376"/>
      <c r="GDR45" s="376"/>
      <c r="GDS45" s="376"/>
      <c r="GDT45" s="376"/>
      <c r="GDU45" s="376"/>
      <c r="GDV45" s="376"/>
      <c r="GDW45" s="376"/>
      <c r="GDX45" s="376"/>
      <c r="GDY45" s="376"/>
      <c r="GDZ45" s="376"/>
      <c r="GEA45" s="376"/>
      <c r="GEB45" s="376"/>
      <c r="GEC45" s="376"/>
      <c r="GED45" s="376"/>
      <c r="GEE45" s="376"/>
      <c r="GEF45" s="376"/>
      <c r="GEG45" s="376"/>
      <c r="GEH45" s="376"/>
      <c r="GEI45" s="376"/>
      <c r="GEJ45" s="376"/>
      <c r="GEK45" s="376"/>
      <c r="GEL45" s="376"/>
      <c r="GEM45" s="376"/>
      <c r="GEN45" s="376"/>
      <c r="GEO45" s="376"/>
      <c r="GEP45" s="376"/>
      <c r="GEQ45" s="376"/>
      <c r="GER45" s="376"/>
      <c r="GES45" s="376"/>
      <c r="GET45" s="376"/>
      <c r="GEU45" s="376"/>
      <c r="GEV45" s="376"/>
      <c r="GEW45" s="376"/>
      <c r="GEX45" s="376"/>
      <c r="GEY45" s="376"/>
      <c r="GEZ45" s="376"/>
      <c r="GFA45" s="376"/>
      <c r="GFB45" s="376"/>
      <c r="GFC45" s="376"/>
      <c r="GFD45" s="376"/>
      <c r="GFE45" s="376"/>
      <c r="GFF45" s="376"/>
      <c r="GFG45" s="376"/>
      <c r="GFH45" s="376"/>
      <c r="GFI45" s="376"/>
      <c r="GFJ45" s="376"/>
      <c r="GFK45" s="376"/>
      <c r="GFL45" s="376"/>
      <c r="GFM45" s="376"/>
      <c r="GFN45" s="376"/>
      <c r="GFO45" s="376"/>
      <c r="GFP45" s="376"/>
      <c r="GFQ45" s="376"/>
      <c r="GFR45" s="376"/>
      <c r="GFS45" s="376"/>
      <c r="GFT45" s="376"/>
      <c r="GFU45" s="376"/>
      <c r="GFV45" s="376"/>
      <c r="GFW45" s="376"/>
      <c r="GFX45" s="376"/>
      <c r="GFY45" s="376"/>
      <c r="GFZ45" s="376"/>
      <c r="GGA45" s="376"/>
      <c r="GGB45" s="376"/>
      <c r="GGC45" s="376"/>
      <c r="GGD45" s="376"/>
      <c r="GGE45" s="376"/>
      <c r="GGF45" s="376"/>
      <c r="GGG45" s="376"/>
      <c r="GGH45" s="376"/>
      <c r="GGI45" s="376"/>
      <c r="GGJ45" s="376"/>
      <c r="GGK45" s="376"/>
      <c r="GGL45" s="376"/>
      <c r="GGM45" s="376"/>
      <c r="GGN45" s="376"/>
      <c r="GGO45" s="376"/>
      <c r="GGP45" s="376"/>
      <c r="GGQ45" s="376"/>
      <c r="GGR45" s="376"/>
      <c r="GGS45" s="376"/>
      <c r="GGT45" s="376"/>
      <c r="GGU45" s="376"/>
      <c r="GGV45" s="376"/>
      <c r="GGW45" s="376"/>
      <c r="GGX45" s="376"/>
      <c r="GGY45" s="376"/>
      <c r="GGZ45" s="376"/>
      <c r="GHA45" s="376"/>
      <c r="GHB45" s="376"/>
      <c r="GHC45" s="376"/>
      <c r="GHD45" s="376"/>
      <c r="GHE45" s="376"/>
      <c r="GHF45" s="376"/>
      <c r="GHG45" s="376"/>
      <c r="GHH45" s="376"/>
      <c r="GHI45" s="376"/>
      <c r="GHJ45" s="376"/>
      <c r="GHK45" s="376"/>
      <c r="GHL45" s="376"/>
      <c r="GHM45" s="376"/>
      <c r="GHN45" s="376"/>
      <c r="GHO45" s="376"/>
      <c r="GHP45" s="376"/>
      <c r="GHQ45" s="376"/>
      <c r="GHR45" s="376"/>
      <c r="GHS45" s="376"/>
      <c r="GHT45" s="376"/>
      <c r="GHU45" s="376"/>
      <c r="GHV45" s="376"/>
      <c r="GHW45" s="376"/>
      <c r="GHX45" s="376"/>
      <c r="GHY45" s="376"/>
      <c r="GHZ45" s="376"/>
      <c r="GIA45" s="376"/>
      <c r="GIB45" s="376"/>
      <c r="GIC45" s="376"/>
      <c r="GID45" s="376"/>
      <c r="GIE45" s="376"/>
      <c r="GIF45" s="376"/>
      <c r="GIG45" s="376"/>
      <c r="GIH45" s="376"/>
      <c r="GII45" s="376"/>
      <c r="GIJ45" s="376"/>
      <c r="GIK45" s="376"/>
      <c r="GIL45" s="376"/>
      <c r="GIM45" s="376"/>
      <c r="GIN45" s="376"/>
      <c r="GIO45" s="376"/>
      <c r="GIP45" s="376"/>
      <c r="GIQ45" s="376"/>
      <c r="GIR45" s="376"/>
      <c r="GIS45" s="376"/>
      <c r="GIT45" s="376"/>
      <c r="GIU45" s="376"/>
      <c r="GIV45" s="376"/>
      <c r="GIW45" s="376"/>
      <c r="GIX45" s="376"/>
      <c r="GIY45" s="376"/>
      <c r="GIZ45" s="376"/>
      <c r="GJA45" s="376"/>
      <c r="GJB45" s="376"/>
      <c r="GJC45" s="376"/>
      <c r="GJD45" s="376"/>
      <c r="GJE45" s="376"/>
      <c r="GJF45" s="376"/>
      <c r="GJG45" s="376"/>
      <c r="GJH45" s="376"/>
      <c r="GJI45" s="376"/>
      <c r="GJJ45" s="376"/>
      <c r="GJK45" s="376"/>
      <c r="GJL45" s="376"/>
      <c r="GJM45" s="376"/>
      <c r="GJN45" s="376"/>
      <c r="GJO45" s="376"/>
      <c r="GJP45" s="376"/>
      <c r="GJQ45" s="376"/>
      <c r="GJR45" s="376"/>
      <c r="GJS45" s="376"/>
      <c r="GJT45" s="376"/>
      <c r="GJU45" s="376"/>
      <c r="GJV45" s="376"/>
      <c r="GJW45" s="376"/>
      <c r="GJX45" s="376"/>
      <c r="GJY45" s="376"/>
      <c r="GJZ45" s="376"/>
      <c r="GKA45" s="376"/>
      <c r="GKB45" s="376"/>
      <c r="GKC45" s="376"/>
      <c r="GKD45" s="376"/>
      <c r="GKE45" s="376"/>
      <c r="GKF45" s="376"/>
      <c r="GKG45" s="376"/>
      <c r="GKH45" s="376"/>
      <c r="GKI45" s="376"/>
      <c r="GKJ45" s="376"/>
      <c r="GKK45" s="376"/>
      <c r="GKL45" s="376"/>
      <c r="GKM45" s="376"/>
      <c r="GKN45" s="376"/>
      <c r="GKO45" s="376"/>
      <c r="GKP45" s="376"/>
      <c r="GKQ45" s="376"/>
      <c r="GKR45" s="376"/>
      <c r="GKS45" s="376"/>
      <c r="GKT45" s="376"/>
      <c r="GKU45" s="376"/>
      <c r="GKV45" s="376"/>
      <c r="GKW45" s="376"/>
      <c r="GKX45" s="376"/>
      <c r="GKY45" s="376"/>
      <c r="GKZ45" s="376"/>
      <c r="GLA45" s="376"/>
      <c r="GLB45" s="376"/>
      <c r="GLC45" s="376"/>
      <c r="GLD45" s="376"/>
      <c r="GLE45" s="376"/>
      <c r="GLF45" s="376"/>
      <c r="GLG45" s="376"/>
      <c r="GLH45" s="376"/>
      <c r="GLI45" s="376"/>
      <c r="GLJ45" s="376"/>
      <c r="GLK45" s="376"/>
      <c r="GLL45" s="376"/>
      <c r="GLM45" s="376"/>
      <c r="GLN45" s="376"/>
      <c r="GLO45" s="376"/>
      <c r="GLP45" s="376"/>
      <c r="GLQ45" s="376"/>
      <c r="GLR45" s="376"/>
      <c r="GLS45" s="376"/>
      <c r="GLT45" s="376"/>
      <c r="GLU45" s="376"/>
      <c r="GLV45" s="376"/>
      <c r="GLW45" s="376"/>
      <c r="GLX45" s="376"/>
      <c r="GLY45" s="376"/>
      <c r="GLZ45" s="376"/>
      <c r="GMA45" s="376"/>
      <c r="GMB45" s="376"/>
      <c r="GMC45" s="376"/>
      <c r="GMD45" s="376"/>
      <c r="GME45" s="376"/>
      <c r="GMF45" s="376"/>
      <c r="GMG45" s="376"/>
      <c r="GMH45" s="376"/>
      <c r="GMI45" s="376"/>
      <c r="GMJ45" s="376"/>
      <c r="GMK45" s="376"/>
      <c r="GML45" s="376"/>
      <c r="GMM45" s="376"/>
      <c r="GMN45" s="376"/>
      <c r="GMO45" s="376"/>
      <c r="GMP45" s="376"/>
      <c r="GMQ45" s="376"/>
      <c r="GMR45" s="376"/>
      <c r="GMS45" s="376"/>
      <c r="GMT45" s="376"/>
      <c r="GMU45" s="376"/>
      <c r="GMV45" s="376"/>
      <c r="GMW45" s="376"/>
      <c r="GMX45" s="376"/>
      <c r="GMY45" s="376"/>
      <c r="GMZ45" s="376"/>
      <c r="GNA45" s="376"/>
      <c r="GNB45" s="376"/>
      <c r="GNC45" s="376"/>
      <c r="GND45" s="376"/>
      <c r="GNE45" s="376"/>
      <c r="GNF45" s="376"/>
      <c r="GNG45" s="376"/>
      <c r="GNH45" s="376"/>
      <c r="GNI45" s="376"/>
      <c r="GNJ45" s="376"/>
      <c r="GNK45" s="376"/>
      <c r="GNL45" s="376"/>
      <c r="GNM45" s="376"/>
      <c r="GNN45" s="376"/>
      <c r="GNO45" s="376"/>
      <c r="GNP45" s="376"/>
      <c r="GNQ45" s="376"/>
      <c r="GNR45" s="376"/>
      <c r="GNS45" s="376"/>
      <c r="GNT45" s="376"/>
      <c r="GNU45" s="376"/>
      <c r="GNV45" s="376"/>
      <c r="GNW45" s="376"/>
      <c r="GNX45" s="376"/>
      <c r="GNY45" s="376"/>
      <c r="GNZ45" s="376"/>
      <c r="GOA45" s="376"/>
      <c r="GOB45" s="376"/>
      <c r="GOC45" s="376"/>
      <c r="GOD45" s="376"/>
      <c r="GOE45" s="376"/>
      <c r="GOF45" s="376"/>
      <c r="GOG45" s="376"/>
      <c r="GOH45" s="376"/>
      <c r="GOI45" s="376"/>
      <c r="GOJ45" s="376"/>
      <c r="GOK45" s="376"/>
      <c r="GOL45" s="376"/>
      <c r="GOM45" s="376"/>
      <c r="GON45" s="376"/>
      <c r="GOO45" s="376"/>
      <c r="GOP45" s="376"/>
      <c r="GOQ45" s="376"/>
      <c r="GOR45" s="376"/>
      <c r="GOS45" s="376"/>
      <c r="GOT45" s="376"/>
      <c r="GOU45" s="376"/>
      <c r="GOV45" s="376"/>
      <c r="GOW45" s="376"/>
      <c r="GOX45" s="376"/>
      <c r="GOY45" s="376"/>
      <c r="GOZ45" s="376"/>
      <c r="GPA45" s="376"/>
      <c r="GPB45" s="376"/>
      <c r="GPC45" s="376"/>
      <c r="GPD45" s="376"/>
      <c r="GPE45" s="376"/>
      <c r="GPF45" s="376"/>
      <c r="GPG45" s="376"/>
      <c r="GPH45" s="376"/>
      <c r="GPI45" s="376"/>
      <c r="GPJ45" s="376"/>
      <c r="GPK45" s="376"/>
      <c r="GPL45" s="376"/>
      <c r="GPM45" s="376"/>
      <c r="GPN45" s="376"/>
      <c r="GPO45" s="376"/>
      <c r="GPP45" s="376"/>
      <c r="GPQ45" s="376"/>
      <c r="GPR45" s="376"/>
      <c r="GPS45" s="376"/>
      <c r="GPT45" s="376"/>
      <c r="GPU45" s="376"/>
      <c r="GPV45" s="376"/>
      <c r="GPW45" s="376"/>
      <c r="GPX45" s="376"/>
      <c r="GPY45" s="376"/>
      <c r="GPZ45" s="376"/>
      <c r="GQA45" s="376"/>
      <c r="GQB45" s="376"/>
      <c r="GQC45" s="376"/>
      <c r="GQD45" s="376"/>
      <c r="GQE45" s="376"/>
      <c r="GQF45" s="376"/>
      <c r="GQG45" s="376"/>
      <c r="GQH45" s="376"/>
      <c r="GQI45" s="376"/>
      <c r="GQJ45" s="376"/>
      <c r="GQK45" s="376"/>
      <c r="GQL45" s="376"/>
      <c r="GQM45" s="376"/>
      <c r="GQN45" s="376"/>
      <c r="GQO45" s="376"/>
      <c r="GQP45" s="376"/>
      <c r="GQQ45" s="376"/>
      <c r="GQR45" s="376"/>
      <c r="GQS45" s="376"/>
      <c r="GQT45" s="376"/>
      <c r="GQU45" s="376"/>
      <c r="GQV45" s="376"/>
      <c r="GQW45" s="376"/>
      <c r="GQX45" s="376"/>
      <c r="GQY45" s="376"/>
      <c r="GQZ45" s="376"/>
      <c r="GRA45" s="376"/>
      <c r="GRB45" s="376"/>
      <c r="GRC45" s="376"/>
      <c r="GRD45" s="376"/>
      <c r="GRE45" s="376"/>
      <c r="GRF45" s="376"/>
      <c r="GRG45" s="376"/>
      <c r="GRH45" s="376"/>
      <c r="GRI45" s="376"/>
      <c r="GRJ45" s="376"/>
      <c r="GRK45" s="376"/>
      <c r="GRL45" s="376"/>
      <c r="GRM45" s="376"/>
      <c r="GRN45" s="376"/>
      <c r="GRO45" s="376"/>
      <c r="GRP45" s="376"/>
      <c r="GRQ45" s="376"/>
      <c r="GRR45" s="376"/>
      <c r="GRS45" s="376"/>
      <c r="GRT45" s="376"/>
      <c r="GRU45" s="376"/>
      <c r="GRV45" s="376"/>
      <c r="GRW45" s="376"/>
      <c r="GRX45" s="376"/>
      <c r="GRY45" s="376"/>
      <c r="GRZ45" s="376"/>
      <c r="GSA45" s="376"/>
      <c r="GSB45" s="376"/>
      <c r="GSC45" s="376"/>
      <c r="GSD45" s="376"/>
      <c r="GSE45" s="376"/>
      <c r="GSF45" s="376"/>
      <c r="GSG45" s="376"/>
      <c r="GSH45" s="376"/>
      <c r="GSI45" s="376"/>
      <c r="GSJ45" s="376"/>
      <c r="GSK45" s="376"/>
      <c r="GSL45" s="376"/>
      <c r="GSM45" s="376"/>
      <c r="GSN45" s="376"/>
      <c r="GSO45" s="376"/>
      <c r="GSP45" s="376"/>
      <c r="GSQ45" s="376"/>
      <c r="GSR45" s="376"/>
      <c r="GSS45" s="376"/>
      <c r="GST45" s="376"/>
      <c r="GSU45" s="376"/>
      <c r="GSV45" s="376"/>
      <c r="GSW45" s="376"/>
      <c r="GSX45" s="376"/>
      <c r="GSY45" s="376"/>
      <c r="GSZ45" s="376"/>
      <c r="GTA45" s="376"/>
      <c r="GTB45" s="376"/>
      <c r="GTC45" s="376"/>
      <c r="GTD45" s="376"/>
      <c r="GTE45" s="376"/>
      <c r="GTF45" s="376"/>
      <c r="GTG45" s="376"/>
      <c r="GTH45" s="376"/>
      <c r="GTI45" s="376"/>
      <c r="GTJ45" s="376"/>
      <c r="GTK45" s="376"/>
      <c r="GTL45" s="376"/>
      <c r="GTM45" s="376"/>
      <c r="GTN45" s="376"/>
      <c r="GTO45" s="376"/>
      <c r="GTP45" s="376"/>
      <c r="GTQ45" s="376"/>
      <c r="GTR45" s="376"/>
      <c r="GTS45" s="376"/>
      <c r="GTT45" s="376"/>
      <c r="GTU45" s="376"/>
      <c r="GTV45" s="376"/>
      <c r="GTW45" s="376"/>
      <c r="GTX45" s="376"/>
      <c r="GTY45" s="376"/>
      <c r="GTZ45" s="376"/>
      <c r="GUA45" s="376"/>
      <c r="GUB45" s="376"/>
      <c r="GUC45" s="376"/>
      <c r="GUD45" s="376"/>
      <c r="GUE45" s="376"/>
      <c r="GUF45" s="376"/>
      <c r="GUG45" s="376"/>
      <c r="GUH45" s="376"/>
      <c r="GUI45" s="376"/>
      <c r="GUJ45" s="376"/>
      <c r="GUK45" s="376"/>
      <c r="GUL45" s="376"/>
      <c r="GUM45" s="376"/>
      <c r="GUN45" s="376"/>
      <c r="GUO45" s="376"/>
      <c r="GUP45" s="376"/>
      <c r="GUQ45" s="376"/>
      <c r="GUR45" s="376"/>
      <c r="GUS45" s="376"/>
      <c r="GUT45" s="376"/>
      <c r="GUU45" s="376"/>
      <c r="GUV45" s="376"/>
      <c r="GUW45" s="376"/>
      <c r="GUX45" s="376"/>
      <c r="GUY45" s="376"/>
      <c r="GUZ45" s="376"/>
      <c r="GVA45" s="376"/>
      <c r="GVB45" s="376"/>
      <c r="GVC45" s="376"/>
      <c r="GVD45" s="376"/>
      <c r="GVE45" s="376"/>
      <c r="GVF45" s="376"/>
      <c r="GVG45" s="376"/>
      <c r="GVH45" s="376"/>
      <c r="GVI45" s="376"/>
      <c r="GVJ45" s="376"/>
      <c r="GVK45" s="376"/>
      <c r="GVL45" s="376"/>
      <c r="GVM45" s="376"/>
      <c r="GVN45" s="376"/>
      <c r="GVO45" s="376"/>
      <c r="GVP45" s="376"/>
      <c r="GVQ45" s="376"/>
      <c r="GVR45" s="376"/>
      <c r="GVS45" s="376"/>
      <c r="GVT45" s="376"/>
      <c r="GVU45" s="376"/>
      <c r="GVV45" s="376"/>
      <c r="GVW45" s="376"/>
      <c r="GVX45" s="376"/>
      <c r="GVY45" s="376"/>
      <c r="GVZ45" s="376"/>
      <c r="GWA45" s="376"/>
      <c r="GWB45" s="376"/>
      <c r="GWC45" s="376"/>
      <c r="GWD45" s="376"/>
      <c r="GWE45" s="376"/>
      <c r="GWF45" s="376"/>
      <c r="GWG45" s="376"/>
      <c r="GWH45" s="376"/>
      <c r="GWI45" s="376"/>
      <c r="GWJ45" s="376"/>
      <c r="GWK45" s="376"/>
      <c r="GWL45" s="376"/>
      <c r="GWM45" s="376"/>
      <c r="GWN45" s="376"/>
      <c r="GWO45" s="376"/>
      <c r="GWP45" s="376"/>
      <c r="GWQ45" s="376"/>
      <c r="GWR45" s="376"/>
      <c r="GWS45" s="376"/>
      <c r="GWT45" s="376"/>
      <c r="GWU45" s="376"/>
      <c r="GWV45" s="376"/>
      <c r="GWW45" s="376"/>
      <c r="GWX45" s="376"/>
      <c r="GWY45" s="376"/>
      <c r="GWZ45" s="376"/>
      <c r="GXA45" s="376"/>
      <c r="GXB45" s="376"/>
      <c r="GXC45" s="376"/>
      <c r="GXD45" s="376"/>
      <c r="GXE45" s="376"/>
      <c r="GXF45" s="376"/>
      <c r="GXG45" s="376"/>
      <c r="GXH45" s="376"/>
      <c r="GXI45" s="376"/>
      <c r="GXJ45" s="376"/>
      <c r="GXK45" s="376"/>
      <c r="GXL45" s="376"/>
      <c r="GXM45" s="376"/>
      <c r="GXN45" s="376"/>
      <c r="GXO45" s="376"/>
      <c r="GXP45" s="376"/>
      <c r="GXQ45" s="376"/>
      <c r="GXR45" s="376"/>
      <c r="GXS45" s="376"/>
      <c r="GXT45" s="376"/>
      <c r="GXU45" s="376"/>
      <c r="GXV45" s="376"/>
      <c r="GXW45" s="376"/>
      <c r="GXX45" s="376"/>
      <c r="GXY45" s="376"/>
      <c r="GXZ45" s="376"/>
      <c r="GYA45" s="376"/>
      <c r="GYB45" s="376"/>
      <c r="GYC45" s="376"/>
      <c r="GYD45" s="376"/>
      <c r="GYE45" s="376"/>
      <c r="GYF45" s="376"/>
      <c r="GYG45" s="376"/>
      <c r="GYH45" s="376"/>
    </row>
    <row r="46" spans="1:5390" s="222" customFormat="1" ht="18" x14ac:dyDescent="0.25">
      <c r="B46" s="223" t="s">
        <v>966</v>
      </c>
      <c r="G46" s="224">
        <v>44317</v>
      </c>
      <c r="H46" s="224">
        <v>44317</v>
      </c>
      <c r="I46" s="224">
        <v>44166</v>
      </c>
      <c r="J46" s="224">
        <v>43891</v>
      </c>
      <c r="K46" s="224">
        <v>43770</v>
      </c>
      <c r="L46" s="224">
        <v>42217</v>
      </c>
      <c r="M46" s="224">
        <v>42219</v>
      </c>
      <c r="N46" s="224">
        <v>41609</v>
      </c>
      <c r="O46" s="224">
        <v>41548</v>
      </c>
      <c r="P46" s="224">
        <v>41183</v>
      </c>
      <c r="Q46" s="224">
        <v>41000</v>
      </c>
      <c r="R46" s="224">
        <v>39241</v>
      </c>
      <c r="S46" s="224">
        <v>38930</v>
      </c>
      <c r="T46" s="224">
        <v>38819</v>
      </c>
      <c r="U46" s="224">
        <v>38751</v>
      </c>
      <c r="V46" s="224">
        <v>38661</v>
      </c>
      <c r="W46" s="224">
        <v>38565</v>
      </c>
      <c r="X46" s="224">
        <v>38534</v>
      </c>
      <c r="Y46" s="224">
        <v>38401</v>
      </c>
      <c r="Z46" s="224">
        <v>38200</v>
      </c>
      <c r="AA46" s="224">
        <v>38108</v>
      </c>
      <c r="AB46" s="224">
        <v>38018</v>
      </c>
      <c r="AC46" s="224">
        <v>37975</v>
      </c>
      <c r="AD46" s="224">
        <v>37956</v>
      </c>
      <c r="AE46" s="224">
        <v>37926</v>
      </c>
      <c r="AF46" s="224">
        <v>37773</v>
      </c>
      <c r="AG46" s="224">
        <v>37712</v>
      </c>
      <c r="AH46" s="224">
        <v>37347</v>
      </c>
      <c r="AI46" s="224">
        <v>37347</v>
      </c>
      <c r="AJ46" s="224">
        <v>37288</v>
      </c>
      <c r="AK46" s="224">
        <v>37257</v>
      </c>
      <c r="AL46" s="224">
        <v>37257</v>
      </c>
      <c r="AM46" s="224">
        <v>37104</v>
      </c>
      <c r="AN46" s="224">
        <v>36882</v>
      </c>
      <c r="AO46" s="224">
        <v>36617</v>
      </c>
      <c r="AP46" s="224">
        <v>36557</v>
      </c>
      <c r="AQ46" s="224">
        <v>36495</v>
      </c>
      <c r="AR46" s="224">
        <v>36495</v>
      </c>
      <c r="AS46" s="224">
        <v>36465</v>
      </c>
      <c r="AT46" s="224">
        <v>36251</v>
      </c>
      <c r="AU46" s="224">
        <v>36008</v>
      </c>
      <c r="AV46" s="224">
        <v>35788</v>
      </c>
      <c r="AW46" s="224">
        <v>35521</v>
      </c>
      <c r="AX46" s="222">
        <v>1995</v>
      </c>
      <c r="AY46" s="301"/>
      <c r="AZ46" s="301"/>
      <c r="BA46" s="301"/>
      <c r="BB46" s="301"/>
      <c r="BC46" s="301"/>
      <c r="BD46" s="301"/>
      <c r="BE46" s="301"/>
      <c r="BF46" s="301"/>
      <c r="BG46" s="301"/>
      <c r="BH46" s="301"/>
      <c r="BI46" s="301"/>
      <c r="BJ46" s="301"/>
      <c r="BK46" s="301"/>
      <c r="BL46" s="301"/>
      <c r="BM46" s="301"/>
      <c r="BN46" s="301"/>
      <c r="BO46" s="386"/>
      <c r="BP46" s="386"/>
      <c r="BQ46" s="386"/>
      <c r="BR46" s="386"/>
      <c r="BS46" s="386"/>
      <c r="BT46" s="386"/>
      <c r="BU46" s="386"/>
      <c r="BV46" s="386"/>
      <c r="BW46" s="386"/>
      <c r="BX46" s="386"/>
      <c r="BY46" s="386"/>
      <c r="BZ46" s="386"/>
      <c r="CA46" s="386"/>
      <c r="CB46" s="386"/>
      <c r="CC46" s="386"/>
      <c r="CD46" s="386"/>
      <c r="CE46" s="386"/>
      <c r="CF46" s="386"/>
      <c r="CG46" s="386"/>
      <c r="CH46" s="386"/>
      <c r="CI46" s="386"/>
      <c r="CJ46" s="386"/>
      <c r="CK46" s="386"/>
      <c r="CL46" s="386"/>
      <c r="CM46" s="386"/>
      <c r="CN46" s="386"/>
      <c r="CO46" s="386"/>
      <c r="CP46" s="386"/>
      <c r="CQ46" s="386"/>
      <c r="CR46" s="386"/>
      <c r="CS46" s="386"/>
      <c r="CT46" s="386"/>
      <c r="CU46" s="386"/>
      <c r="CV46" s="386"/>
      <c r="CW46" s="386"/>
      <c r="CX46" s="386"/>
      <c r="CY46" s="386"/>
      <c r="CZ46" s="386"/>
      <c r="DA46" s="386"/>
      <c r="DB46" s="386"/>
      <c r="DC46" s="386"/>
      <c r="DD46" s="386"/>
      <c r="DE46" s="386"/>
      <c r="DF46" s="386"/>
      <c r="DG46" s="386"/>
      <c r="DH46" s="386"/>
      <c r="DI46" s="386"/>
      <c r="DJ46" s="386"/>
      <c r="DK46" s="386"/>
      <c r="DL46" s="386"/>
      <c r="DM46" s="386"/>
      <c r="DN46" s="386"/>
      <c r="DO46" s="386"/>
      <c r="DP46" s="386"/>
      <c r="DQ46" s="386"/>
      <c r="DR46" s="386"/>
      <c r="DS46" s="386"/>
      <c r="DT46" s="386"/>
      <c r="DU46" s="386"/>
      <c r="DV46" s="386"/>
      <c r="DW46" s="386"/>
      <c r="DX46" s="386"/>
      <c r="DY46" s="386"/>
      <c r="DZ46" s="386"/>
      <c r="EA46" s="386"/>
      <c r="EB46" s="386"/>
      <c r="EC46" s="386"/>
      <c r="ED46" s="386"/>
      <c r="EE46" s="386"/>
      <c r="EF46" s="386"/>
      <c r="EG46" s="386"/>
      <c r="EH46" s="386"/>
      <c r="EI46" s="386"/>
      <c r="EJ46" s="386"/>
      <c r="EK46" s="386"/>
      <c r="EL46" s="386"/>
      <c r="EM46" s="386"/>
      <c r="EN46" s="386"/>
      <c r="EO46" s="386"/>
      <c r="EP46" s="386"/>
      <c r="EQ46" s="386"/>
      <c r="ER46" s="386"/>
      <c r="ES46" s="386"/>
      <c r="ET46" s="386"/>
      <c r="EU46" s="386"/>
      <c r="EV46" s="386"/>
      <c r="EW46" s="386"/>
      <c r="EX46" s="386"/>
      <c r="EY46" s="386"/>
      <c r="EZ46" s="386"/>
      <c r="FA46" s="386"/>
      <c r="FB46" s="386"/>
      <c r="FC46" s="386"/>
      <c r="FD46" s="386"/>
      <c r="FE46" s="386"/>
      <c r="FF46" s="386"/>
      <c r="FG46" s="386"/>
      <c r="FH46" s="386"/>
      <c r="FI46" s="386"/>
      <c r="FJ46" s="386"/>
      <c r="FK46" s="386"/>
      <c r="FL46" s="386"/>
      <c r="FM46" s="386"/>
      <c r="FN46" s="386"/>
      <c r="FO46" s="386"/>
      <c r="FP46" s="386"/>
      <c r="FQ46" s="386"/>
      <c r="FR46" s="386"/>
      <c r="FS46" s="386"/>
      <c r="FT46" s="386"/>
      <c r="FU46" s="386"/>
      <c r="FV46" s="386"/>
      <c r="FW46" s="386"/>
      <c r="FX46" s="386"/>
      <c r="FY46" s="386"/>
      <c r="FZ46" s="386"/>
      <c r="GA46" s="386"/>
      <c r="GB46" s="386"/>
      <c r="GC46" s="386"/>
      <c r="GD46" s="386"/>
      <c r="GE46" s="386"/>
      <c r="GF46" s="386"/>
      <c r="GG46" s="386"/>
      <c r="GH46" s="386"/>
      <c r="GI46" s="386"/>
      <c r="GJ46" s="386"/>
      <c r="GK46" s="386"/>
      <c r="GL46" s="386"/>
      <c r="GM46" s="386"/>
      <c r="GN46" s="386"/>
      <c r="GO46" s="386"/>
      <c r="GP46" s="386"/>
      <c r="GQ46" s="386"/>
      <c r="GR46" s="386"/>
      <c r="GS46" s="386"/>
      <c r="GT46" s="386"/>
      <c r="GU46" s="386"/>
      <c r="GV46" s="386"/>
      <c r="GW46" s="386"/>
      <c r="GX46" s="386"/>
      <c r="GY46" s="386"/>
      <c r="GZ46" s="386"/>
      <c r="HA46" s="386"/>
      <c r="HB46" s="386"/>
      <c r="HC46" s="386"/>
      <c r="HD46" s="386"/>
      <c r="HE46" s="386"/>
      <c r="HF46" s="386"/>
      <c r="HG46" s="386"/>
      <c r="HH46" s="386"/>
      <c r="HI46" s="386"/>
      <c r="HJ46" s="386"/>
      <c r="HK46" s="386"/>
      <c r="HL46" s="386"/>
      <c r="HM46" s="386"/>
      <c r="HN46" s="386"/>
      <c r="HO46" s="386"/>
      <c r="HP46" s="386"/>
      <c r="HQ46" s="386"/>
      <c r="HR46" s="386"/>
      <c r="HS46" s="386"/>
      <c r="HT46" s="386"/>
      <c r="HU46" s="386"/>
      <c r="HV46" s="386"/>
      <c r="HW46" s="386"/>
      <c r="HX46" s="386"/>
      <c r="HY46" s="386"/>
      <c r="HZ46" s="386"/>
      <c r="IA46" s="386"/>
      <c r="IB46" s="386"/>
      <c r="IC46" s="386"/>
      <c r="ID46" s="386"/>
      <c r="IE46" s="386"/>
      <c r="IF46" s="386"/>
      <c r="IG46" s="386"/>
      <c r="IH46" s="386"/>
      <c r="II46" s="386"/>
      <c r="IJ46" s="386"/>
      <c r="IK46" s="386"/>
      <c r="IL46" s="386"/>
      <c r="IM46" s="386"/>
      <c r="IN46" s="386"/>
      <c r="IO46" s="386"/>
      <c r="IP46" s="386"/>
      <c r="IQ46" s="386"/>
      <c r="IR46" s="386"/>
      <c r="IS46" s="386"/>
      <c r="IT46" s="386"/>
      <c r="IU46" s="386"/>
      <c r="IV46" s="386"/>
      <c r="IW46" s="386"/>
      <c r="IX46" s="386"/>
      <c r="IY46" s="386"/>
      <c r="IZ46" s="386"/>
      <c r="JA46" s="386"/>
      <c r="JB46" s="386"/>
      <c r="JC46" s="386"/>
      <c r="JD46" s="386"/>
      <c r="JE46" s="386"/>
      <c r="JF46" s="386"/>
      <c r="JG46" s="386"/>
      <c r="JH46" s="386"/>
      <c r="JI46" s="386"/>
      <c r="JJ46" s="386"/>
      <c r="JK46" s="386"/>
      <c r="JL46" s="386"/>
      <c r="JM46" s="386"/>
      <c r="JN46" s="386"/>
      <c r="JO46" s="386"/>
      <c r="JP46" s="386"/>
      <c r="JQ46" s="386"/>
      <c r="JR46" s="386"/>
      <c r="JS46" s="386"/>
      <c r="JT46" s="386"/>
      <c r="JU46" s="386"/>
      <c r="JV46" s="386"/>
      <c r="JW46" s="386"/>
      <c r="JX46" s="386"/>
      <c r="JY46" s="386"/>
      <c r="JZ46" s="386"/>
      <c r="KA46" s="386"/>
      <c r="KB46" s="386"/>
      <c r="KC46" s="386"/>
      <c r="KD46" s="386"/>
      <c r="KE46" s="386"/>
      <c r="KF46" s="386"/>
      <c r="KG46" s="386"/>
      <c r="KH46" s="386"/>
      <c r="KI46" s="386"/>
      <c r="KJ46" s="386"/>
      <c r="KK46" s="386"/>
      <c r="KL46" s="386"/>
      <c r="KM46" s="386"/>
      <c r="KN46" s="386"/>
      <c r="KO46" s="386"/>
      <c r="KP46" s="386"/>
      <c r="KQ46" s="386"/>
      <c r="KR46" s="386"/>
      <c r="KS46" s="386"/>
      <c r="KT46" s="386"/>
      <c r="KU46" s="386"/>
      <c r="KV46" s="386"/>
      <c r="KW46" s="386"/>
      <c r="KX46" s="386"/>
      <c r="KY46" s="386"/>
      <c r="KZ46" s="386"/>
      <c r="LA46" s="386"/>
      <c r="LB46" s="386"/>
      <c r="LC46" s="386"/>
      <c r="LD46" s="386"/>
      <c r="LE46" s="386"/>
      <c r="LF46" s="386"/>
      <c r="LG46" s="386"/>
      <c r="LH46" s="386"/>
      <c r="LI46" s="386"/>
      <c r="LJ46" s="386"/>
      <c r="LK46" s="386"/>
      <c r="LL46" s="386"/>
      <c r="LM46" s="386"/>
      <c r="LN46" s="386"/>
      <c r="LO46" s="386"/>
      <c r="LP46" s="386"/>
      <c r="LQ46" s="386"/>
      <c r="LR46" s="386"/>
      <c r="LS46" s="386"/>
      <c r="LT46" s="386"/>
      <c r="LU46" s="386"/>
      <c r="LV46" s="386"/>
      <c r="LW46" s="386"/>
      <c r="LX46" s="386"/>
      <c r="LY46" s="386"/>
      <c r="LZ46" s="386"/>
      <c r="MA46" s="386"/>
      <c r="MB46" s="386"/>
      <c r="MC46" s="386"/>
      <c r="MD46" s="386"/>
      <c r="ME46" s="386"/>
      <c r="MF46" s="386"/>
      <c r="MG46" s="386"/>
      <c r="MH46" s="386"/>
      <c r="MI46" s="386"/>
      <c r="MJ46" s="386"/>
      <c r="MK46" s="386"/>
      <c r="ML46" s="386"/>
      <c r="MM46" s="386"/>
      <c r="MN46" s="386"/>
      <c r="MO46" s="386"/>
      <c r="MP46" s="386"/>
      <c r="MQ46" s="386"/>
      <c r="MR46" s="386"/>
      <c r="MS46" s="386"/>
      <c r="MT46" s="386"/>
      <c r="MU46" s="386"/>
      <c r="MV46" s="386"/>
      <c r="MW46" s="386"/>
      <c r="MX46" s="386"/>
      <c r="MY46" s="386"/>
      <c r="MZ46" s="386"/>
      <c r="NA46" s="386"/>
      <c r="NB46" s="386"/>
      <c r="NC46" s="386"/>
      <c r="ND46" s="386"/>
      <c r="NE46" s="386"/>
      <c r="NF46" s="386"/>
      <c r="NG46" s="386"/>
      <c r="NH46" s="386"/>
      <c r="NI46" s="386"/>
      <c r="NJ46" s="386"/>
      <c r="NK46" s="386"/>
      <c r="NL46" s="386"/>
      <c r="NM46" s="386"/>
      <c r="NN46" s="386"/>
      <c r="NO46" s="386"/>
      <c r="NP46" s="386"/>
      <c r="NQ46" s="386"/>
      <c r="NR46" s="386"/>
      <c r="NS46" s="386"/>
      <c r="NT46" s="386"/>
      <c r="NU46" s="386"/>
      <c r="NV46" s="386"/>
      <c r="NW46" s="386"/>
      <c r="NX46" s="386"/>
      <c r="NY46" s="386"/>
      <c r="NZ46" s="386"/>
      <c r="OA46" s="386"/>
      <c r="OB46" s="386"/>
      <c r="OC46" s="386"/>
      <c r="OD46" s="386"/>
      <c r="OE46" s="386"/>
      <c r="OF46" s="386"/>
      <c r="OG46" s="386"/>
      <c r="OH46" s="386"/>
      <c r="OI46" s="386"/>
      <c r="OJ46" s="386"/>
      <c r="OK46" s="386"/>
      <c r="OL46" s="386"/>
      <c r="OM46" s="386"/>
      <c r="ON46" s="386"/>
      <c r="OO46" s="386"/>
      <c r="OP46" s="386"/>
      <c r="OQ46" s="386"/>
      <c r="OR46" s="386"/>
      <c r="OS46" s="386"/>
      <c r="OT46" s="386"/>
      <c r="OU46" s="386"/>
      <c r="OV46" s="386"/>
      <c r="OW46" s="386"/>
      <c r="OX46" s="386"/>
      <c r="OY46" s="386"/>
      <c r="OZ46" s="386"/>
      <c r="PA46" s="386"/>
      <c r="PB46" s="386"/>
      <c r="PC46" s="386"/>
      <c r="PD46" s="386"/>
      <c r="PE46" s="386"/>
      <c r="PF46" s="386"/>
      <c r="PG46" s="386"/>
      <c r="PH46" s="386"/>
      <c r="PI46" s="386"/>
      <c r="PJ46" s="386"/>
      <c r="PK46" s="386"/>
      <c r="PL46" s="386"/>
      <c r="PM46" s="386"/>
      <c r="PN46" s="386"/>
      <c r="PO46" s="386"/>
      <c r="PP46" s="386"/>
      <c r="PQ46" s="386"/>
      <c r="PR46" s="386"/>
      <c r="PS46" s="386"/>
      <c r="PT46" s="386"/>
      <c r="PU46" s="386"/>
      <c r="PV46" s="386"/>
      <c r="PW46" s="386"/>
      <c r="PX46" s="386"/>
      <c r="PY46" s="386"/>
      <c r="PZ46" s="386"/>
      <c r="QA46" s="386"/>
      <c r="QB46" s="386"/>
      <c r="QC46" s="386"/>
      <c r="QD46" s="386"/>
      <c r="QE46" s="386"/>
      <c r="QF46" s="386"/>
      <c r="QG46" s="386"/>
      <c r="QH46" s="386"/>
      <c r="QI46" s="386"/>
      <c r="QJ46" s="386"/>
      <c r="QK46" s="386"/>
      <c r="QL46" s="386"/>
      <c r="QM46" s="386"/>
      <c r="QN46" s="386"/>
      <c r="QO46" s="386"/>
      <c r="QP46" s="386"/>
      <c r="QQ46" s="386"/>
      <c r="QR46" s="386"/>
      <c r="QS46" s="386"/>
      <c r="QT46" s="386"/>
      <c r="QU46" s="386"/>
      <c r="QV46" s="386"/>
      <c r="QW46" s="386"/>
      <c r="QX46" s="386"/>
      <c r="QY46" s="386"/>
      <c r="QZ46" s="386"/>
      <c r="RA46" s="386"/>
      <c r="RB46" s="386"/>
      <c r="RC46" s="386"/>
      <c r="RD46" s="386"/>
      <c r="RE46" s="386"/>
      <c r="RF46" s="386"/>
      <c r="RG46" s="386"/>
      <c r="RH46" s="386"/>
      <c r="RI46" s="386"/>
      <c r="RJ46" s="386"/>
      <c r="RK46" s="386"/>
      <c r="RL46" s="386"/>
      <c r="RM46" s="386"/>
      <c r="RN46" s="386"/>
      <c r="RO46" s="386"/>
      <c r="RP46" s="386"/>
      <c r="RQ46" s="386"/>
      <c r="RR46" s="386"/>
      <c r="RS46" s="386"/>
      <c r="RT46" s="386"/>
      <c r="RU46" s="386"/>
      <c r="RV46" s="386"/>
      <c r="RW46" s="386"/>
      <c r="RX46" s="386"/>
      <c r="RY46" s="386"/>
      <c r="RZ46" s="386"/>
      <c r="SA46" s="386"/>
      <c r="SB46" s="386"/>
      <c r="SC46" s="386"/>
      <c r="SD46" s="386"/>
      <c r="SE46" s="386"/>
      <c r="SF46" s="386"/>
      <c r="SG46" s="386"/>
      <c r="SH46" s="386"/>
      <c r="SI46" s="386"/>
      <c r="SJ46" s="386"/>
      <c r="SK46" s="386"/>
      <c r="SL46" s="386"/>
      <c r="SM46" s="386"/>
      <c r="SN46" s="386"/>
      <c r="SO46" s="386"/>
      <c r="SP46" s="386"/>
      <c r="SQ46" s="386"/>
      <c r="SR46" s="386"/>
      <c r="SS46" s="386"/>
      <c r="ST46" s="386"/>
      <c r="SU46" s="386"/>
      <c r="SV46" s="386"/>
      <c r="SW46" s="386"/>
      <c r="SX46" s="386"/>
      <c r="SY46" s="386"/>
      <c r="SZ46" s="386"/>
      <c r="TA46" s="386"/>
      <c r="TB46" s="386"/>
      <c r="TC46" s="386"/>
      <c r="TD46" s="386"/>
      <c r="TE46" s="386"/>
      <c r="TF46" s="386"/>
      <c r="TG46" s="386"/>
      <c r="TH46" s="386"/>
      <c r="TI46" s="386"/>
      <c r="TJ46" s="386"/>
      <c r="TK46" s="386"/>
      <c r="TL46" s="386"/>
      <c r="TM46" s="386"/>
      <c r="TN46" s="386"/>
      <c r="TO46" s="386"/>
      <c r="TP46" s="386"/>
      <c r="TQ46" s="386"/>
      <c r="TR46" s="386"/>
      <c r="TS46" s="386"/>
      <c r="TT46" s="386"/>
      <c r="TU46" s="386"/>
      <c r="TV46" s="386"/>
      <c r="TW46" s="386"/>
      <c r="TX46" s="386"/>
      <c r="TY46" s="386"/>
      <c r="TZ46" s="386"/>
      <c r="UA46" s="386"/>
      <c r="UB46" s="386"/>
      <c r="UC46" s="386"/>
      <c r="UD46" s="386"/>
      <c r="UE46" s="386"/>
      <c r="UF46" s="386"/>
      <c r="UG46" s="386"/>
      <c r="UH46" s="386"/>
      <c r="UI46" s="386"/>
      <c r="UJ46" s="386"/>
      <c r="UK46" s="386"/>
      <c r="UL46" s="386"/>
      <c r="UM46" s="386"/>
      <c r="UN46" s="386"/>
      <c r="UO46" s="386"/>
      <c r="UP46" s="386"/>
      <c r="UQ46" s="386"/>
      <c r="UR46" s="386"/>
      <c r="US46" s="386"/>
      <c r="UT46" s="386"/>
      <c r="UU46" s="386"/>
      <c r="UV46" s="386"/>
      <c r="UW46" s="386"/>
      <c r="UX46" s="386"/>
      <c r="UY46" s="386"/>
      <c r="UZ46" s="386"/>
      <c r="VA46" s="386"/>
      <c r="VB46" s="386"/>
      <c r="VC46" s="386"/>
      <c r="VD46" s="386"/>
      <c r="VE46" s="386"/>
      <c r="VF46" s="386"/>
      <c r="VG46" s="386"/>
      <c r="VH46" s="386"/>
      <c r="VI46" s="386"/>
      <c r="VJ46" s="386"/>
      <c r="VK46" s="386"/>
      <c r="VL46" s="386"/>
      <c r="VM46" s="386"/>
      <c r="VN46" s="386"/>
      <c r="VO46" s="386"/>
      <c r="VP46" s="386"/>
      <c r="VQ46" s="386"/>
      <c r="VR46" s="386"/>
      <c r="VS46" s="386"/>
      <c r="VT46" s="386"/>
      <c r="VU46" s="386"/>
      <c r="VV46" s="386"/>
      <c r="VW46" s="386"/>
      <c r="VX46" s="386"/>
      <c r="VY46" s="386"/>
      <c r="VZ46" s="386"/>
      <c r="WA46" s="386"/>
      <c r="WB46" s="386"/>
      <c r="WC46" s="386"/>
      <c r="WD46" s="386"/>
      <c r="WE46" s="386"/>
      <c r="WF46" s="386"/>
      <c r="WG46" s="386"/>
      <c r="WH46" s="386"/>
      <c r="WI46" s="386"/>
      <c r="WJ46" s="386"/>
      <c r="WK46" s="386"/>
      <c r="WL46" s="386"/>
      <c r="WM46" s="386"/>
      <c r="WN46" s="386"/>
      <c r="WO46" s="386"/>
      <c r="WP46" s="386"/>
      <c r="WQ46" s="386"/>
      <c r="WR46" s="386"/>
      <c r="WS46" s="386"/>
      <c r="WT46" s="386"/>
      <c r="WU46" s="386"/>
      <c r="WV46" s="386"/>
      <c r="WW46" s="386"/>
      <c r="WX46" s="386"/>
      <c r="WY46" s="386"/>
      <c r="WZ46" s="386"/>
      <c r="XA46" s="386"/>
      <c r="XB46" s="386"/>
      <c r="XC46" s="386"/>
      <c r="XD46" s="386"/>
      <c r="XE46" s="386"/>
      <c r="XF46" s="386"/>
      <c r="XG46" s="386"/>
      <c r="XH46" s="386"/>
      <c r="XI46" s="386"/>
      <c r="XJ46" s="386"/>
      <c r="XK46" s="386"/>
      <c r="XL46" s="386"/>
      <c r="XM46" s="386"/>
      <c r="XN46" s="386"/>
      <c r="XO46" s="386"/>
      <c r="XP46" s="386"/>
      <c r="XQ46" s="386"/>
      <c r="XR46" s="386"/>
      <c r="XS46" s="386"/>
      <c r="XT46" s="386"/>
      <c r="XU46" s="386"/>
      <c r="XV46" s="386"/>
      <c r="XW46" s="386"/>
      <c r="XX46" s="386"/>
      <c r="XY46" s="386"/>
      <c r="XZ46" s="386"/>
      <c r="YA46" s="386"/>
      <c r="YB46" s="386"/>
      <c r="YC46" s="386"/>
      <c r="YD46" s="386"/>
      <c r="YE46" s="386"/>
      <c r="YF46" s="386"/>
      <c r="YG46" s="386"/>
      <c r="YH46" s="386"/>
      <c r="YI46" s="386"/>
      <c r="YJ46" s="386"/>
      <c r="YK46" s="386"/>
      <c r="YL46" s="386"/>
      <c r="YM46" s="386"/>
      <c r="YN46" s="386"/>
      <c r="YO46" s="386"/>
      <c r="YP46" s="386"/>
      <c r="YQ46" s="386"/>
      <c r="YR46" s="386"/>
      <c r="YS46" s="386"/>
      <c r="YT46" s="386"/>
      <c r="YU46" s="386"/>
      <c r="YV46" s="386"/>
      <c r="YW46" s="386"/>
      <c r="YX46" s="386"/>
      <c r="YY46" s="386"/>
      <c r="YZ46" s="386"/>
      <c r="ZA46" s="386"/>
      <c r="ZB46" s="386"/>
      <c r="ZC46" s="386"/>
      <c r="ZD46" s="386"/>
      <c r="ZE46" s="386"/>
      <c r="ZF46" s="386"/>
      <c r="ZG46" s="386"/>
      <c r="ZH46" s="386"/>
      <c r="ZI46" s="386"/>
      <c r="ZJ46" s="386"/>
      <c r="ZK46" s="386"/>
      <c r="ZL46" s="386"/>
      <c r="ZM46" s="386"/>
      <c r="ZN46" s="386"/>
      <c r="ZO46" s="386"/>
      <c r="ZP46" s="386"/>
      <c r="ZQ46" s="386"/>
      <c r="ZR46" s="386"/>
      <c r="ZS46" s="386"/>
      <c r="ZT46" s="386"/>
      <c r="ZU46" s="386"/>
      <c r="ZV46" s="386"/>
      <c r="ZW46" s="386"/>
      <c r="ZX46" s="386"/>
      <c r="ZY46" s="386"/>
      <c r="ZZ46" s="386"/>
      <c r="AAA46" s="386"/>
      <c r="AAB46" s="386"/>
      <c r="AAC46" s="386"/>
      <c r="AAD46" s="386"/>
      <c r="AAE46" s="386"/>
      <c r="AAF46" s="386"/>
      <c r="AAG46" s="386"/>
      <c r="AAH46" s="386"/>
      <c r="AAI46" s="386"/>
      <c r="AAJ46" s="386"/>
      <c r="AAK46" s="386"/>
      <c r="AAL46" s="386"/>
      <c r="AAM46" s="386"/>
      <c r="AAN46" s="386"/>
      <c r="AAO46" s="386"/>
      <c r="AAP46" s="386"/>
      <c r="AAQ46" s="386"/>
      <c r="AAR46" s="386"/>
      <c r="AAS46" s="386"/>
      <c r="AAT46" s="386"/>
      <c r="AAU46" s="386"/>
      <c r="AAV46" s="386"/>
      <c r="AAW46" s="386"/>
      <c r="AAX46" s="386"/>
      <c r="AAY46" s="386"/>
      <c r="AAZ46" s="386"/>
      <c r="ABA46" s="386"/>
      <c r="ABB46" s="386"/>
      <c r="ABC46" s="386"/>
      <c r="ABD46" s="386"/>
      <c r="ABE46" s="386"/>
      <c r="ABF46" s="386"/>
      <c r="ABG46" s="386"/>
      <c r="ABH46" s="386"/>
      <c r="ABI46" s="386"/>
      <c r="ABJ46" s="386"/>
      <c r="ABK46" s="386"/>
      <c r="ABL46" s="386"/>
      <c r="ABM46" s="386"/>
      <c r="ABN46" s="386"/>
      <c r="ABO46" s="386"/>
      <c r="ABP46" s="386"/>
      <c r="ABQ46" s="386"/>
      <c r="ABR46" s="386"/>
      <c r="ABS46" s="386"/>
      <c r="ABT46" s="386"/>
      <c r="ABU46" s="386"/>
      <c r="ABV46" s="386"/>
      <c r="ABW46" s="386"/>
      <c r="ABX46" s="386"/>
      <c r="ABY46" s="386"/>
      <c r="ABZ46" s="386"/>
      <c r="ACA46" s="386"/>
      <c r="ACB46" s="386"/>
      <c r="ACC46" s="386"/>
      <c r="ACD46" s="386"/>
      <c r="ACE46" s="386"/>
      <c r="ACF46" s="386"/>
      <c r="ACG46" s="386"/>
      <c r="ACH46" s="386"/>
      <c r="ACI46" s="386"/>
      <c r="ACJ46" s="386"/>
      <c r="ACK46" s="386"/>
      <c r="ACL46" s="386"/>
      <c r="ACM46" s="386"/>
      <c r="ACN46" s="386"/>
      <c r="ACO46" s="386"/>
      <c r="ACP46" s="386"/>
      <c r="ACQ46" s="386"/>
      <c r="ACR46" s="386"/>
      <c r="ACS46" s="386"/>
      <c r="ACT46" s="386"/>
      <c r="ACU46" s="386"/>
      <c r="ACV46" s="386"/>
      <c r="ACW46" s="386"/>
      <c r="ACX46" s="386"/>
      <c r="ACY46" s="386"/>
      <c r="ACZ46" s="386"/>
      <c r="ADA46" s="386"/>
      <c r="ADB46" s="386"/>
      <c r="ADC46" s="386"/>
      <c r="ADD46" s="386"/>
      <c r="ADE46" s="386"/>
      <c r="ADF46" s="386"/>
      <c r="ADG46" s="386"/>
      <c r="ADH46" s="386"/>
      <c r="ADI46" s="386"/>
      <c r="ADJ46" s="386"/>
      <c r="ADK46" s="386"/>
      <c r="ADL46" s="386"/>
      <c r="ADM46" s="386"/>
      <c r="ADN46" s="386"/>
      <c r="ADO46" s="386"/>
      <c r="ADP46" s="386"/>
      <c r="ADQ46" s="386"/>
      <c r="ADR46" s="386"/>
      <c r="ADS46" s="386"/>
      <c r="ADT46" s="386"/>
      <c r="ADU46" s="386"/>
      <c r="ADV46" s="386"/>
      <c r="ADW46" s="386"/>
      <c r="ADX46" s="386"/>
      <c r="ADY46" s="386"/>
      <c r="ADZ46" s="386"/>
      <c r="AEA46" s="386"/>
      <c r="AEB46" s="386"/>
      <c r="AEC46" s="386"/>
      <c r="AED46" s="386"/>
      <c r="AEE46" s="386"/>
      <c r="AEF46" s="386"/>
      <c r="AEG46" s="386"/>
      <c r="AEH46" s="386"/>
      <c r="AEI46" s="386"/>
      <c r="AEJ46" s="386"/>
      <c r="AEK46" s="386"/>
      <c r="AEL46" s="386"/>
      <c r="AEM46" s="386"/>
      <c r="AEN46" s="386"/>
      <c r="AEO46" s="386"/>
      <c r="AEP46" s="386"/>
      <c r="AEQ46" s="386"/>
      <c r="AER46" s="386"/>
      <c r="AES46" s="386"/>
      <c r="AET46" s="386"/>
      <c r="AEU46" s="386"/>
      <c r="AEV46" s="386"/>
      <c r="AEW46" s="386"/>
      <c r="AEX46" s="386"/>
      <c r="AEY46" s="386"/>
      <c r="AEZ46" s="386"/>
      <c r="AFA46" s="386"/>
      <c r="AFB46" s="386"/>
      <c r="AFC46" s="386"/>
      <c r="AFD46" s="386"/>
      <c r="AFE46" s="386"/>
      <c r="AFF46" s="386"/>
      <c r="AFG46" s="386"/>
      <c r="AFH46" s="386"/>
      <c r="AFI46" s="386"/>
      <c r="AFJ46" s="386"/>
      <c r="AFK46" s="386"/>
      <c r="AFL46" s="386"/>
      <c r="AFM46" s="386"/>
      <c r="AFN46" s="386"/>
      <c r="AFO46" s="386"/>
      <c r="AFP46" s="386"/>
      <c r="AFQ46" s="386"/>
      <c r="AFR46" s="386"/>
      <c r="AFS46" s="386"/>
      <c r="AFT46" s="386"/>
      <c r="AFU46" s="386"/>
      <c r="AFV46" s="386"/>
      <c r="AFW46" s="386"/>
      <c r="AFX46" s="386"/>
      <c r="AFY46" s="386"/>
      <c r="AFZ46" s="386"/>
      <c r="AGA46" s="386"/>
      <c r="AGB46" s="386"/>
      <c r="AGC46" s="386"/>
      <c r="AGD46" s="386"/>
      <c r="AGE46" s="386"/>
      <c r="AGF46" s="386"/>
      <c r="AGG46" s="386"/>
      <c r="AGH46" s="386"/>
      <c r="AGI46" s="386"/>
      <c r="AGJ46" s="386"/>
      <c r="AGK46" s="386"/>
      <c r="AGL46" s="386"/>
      <c r="AGM46" s="386"/>
      <c r="AGN46" s="386"/>
      <c r="AGO46" s="386"/>
      <c r="AGP46" s="386"/>
      <c r="AGQ46" s="386"/>
      <c r="AGR46" s="386"/>
      <c r="AGS46" s="386"/>
      <c r="AGT46" s="386"/>
      <c r="AGU46" s="386"/>
      <c r="AGV46" s="386"/>
      <c r="AGW46" s="386"/>
      <c r="AGX46" s="386"/>
      <c r="AGY46" s="386"/>
      <c r="AGZ46" s="386"/>
      <c r="AHA46" s="386"/>
      <c r="AHB46" s="386"/>
      <c r="AHC46" s="386"/>
      <c r="AHD46" s="386"/>
      <c r="AHE46" s="386"/>
      <c r="AHF46" s="386"/>
      <c r="AHG46" s="386"/>
      <c r="AHH46" s="386"/>
      <c r="AHI46" s="386"/>
      <c r="AHJ46" s="386"/>
      <c r="AHK46" s="386"/>
      <c r="AHL46" s="386"/>
      <c r="AHM46" s="386"/>
      <c r="AHN46" s="386"/>
      <c r="AHO46" s="386"/>
      <c r="AHP46" s="386"/>
      <c r="AHQ46" s="386"/>
      <c r="AHR46" s="386"/>
      <c r="AHS46" s="386"/>
      <c r="AHT46" s="386"/>
      <c r="AHU46" s="386"/>
      <c r="AHV46" s="386"/>
      <c r="AHW46" s="386"/>
      <c r="AHX46" s="386"/>
      <c r="AHY46" s="386"/>
      <c r="AHZ46" s="386"/>
      <c r="AIA46" s="386"/>
      <c r="AIB46" s="386"/>
      <c r="AIC46" s="386"/>
      <c r="AID46" s="386"/>
      <c r="AIE46" s="386"/>
      <c r="AIF46" s="386"/>
      <c r="AIG46" s="386"/>
      <c r="AIH46" s="386"/>
      <c r="AII46" s="386"/>
      <c r="AIJ46" s="386"/>
      <c r="AIK46" s="386"/>
      <c r="AIL46" s="386"/>
      <c r="AIM46" s="386"/>
      <c r="AIN46" s="386"/>
      <c r="AIO46" s="386"/>
      <c r="AIP46" s="386"/>
      <c r="AIQ46" s="386"/>
      <c r="AIR46" s="386"/>
      <c r="AIS46" s="386"/>
      <c r="AIT46" s="386"/>
      <c r="AIU46" s="386"/>
      <c r="AIV46" s="386"/>
      <c r="AIW46" s="386"/>
      <c r="AIX46" s="386"/>
      <c r="AIY46" s="386"/>
      <c r="AIZ46" s="386"/>
      <c r="AJA46" s="386"/>
      <c r="AJB46" s="386"/>
      <c r="AJC46" s="386"/>
      <c r="AJD46" s="386"/>
      <c r="AJE46" s="386"/>
      <c r="AJF46" s="386"/>
      <c r="AJG46" s="386"/>
      <c r="AJH46" s="386"/>
      <c r="AJI46" s="386"/>
      <c r="AJJ46" s="386"/>
      <c r="AJK46" s="386"/>
      <c r="AJL46" s="386"/>
      <c r="AJM46" s="386"/>
      <c r="AJN46" s="386"/>
      <c r="AJO46" s="386"/>
      <c r="AJP46" s="386"/>
      <c r="AJQ46" s="386"/>
      <c r="AJR46" s="386"/>
      <c r="AJS46" s="386"/>
      <c r="AJT46" s="386"/>
      <c r="AJU46" s="386"/>
      <c r="AJV46" s="386"/>
      <c r="AJW46" s="386"/>
      <c r="AJX46" s="386"/>
      <c r="AJY46" s="386"/>
      <c r="AJZ46" s="386"/>
      <c r="AKA46" s="386"/>
      <c r="AKB46" s="386"/>
      <c r="AKC46" s="386"/>
      <c r="AKD46" s="386"/>
      <c r="AKE46" s="386"/>
      <c r="AKF46" s="386"/>
      <c r="AKG46" s="386"/>
      <c r="AKH46" s="386"/>
      <c r="AKI46" s="386"/>
      <c r="AKJ46" s="386"/>
      <c r="AKK46" s="386"/>
      <c r="AKL46" s="386"/>
      <c r="AKM46" s="386"/>
      <c r="AKN46" s="386"/>
      <c r="AKO46" s="386"/>
      <c r="AKP46" s="386"/>
      <c r="AKQ46" s="386"/>
      <c r="AKR46" s="386"/>
      <c r="AKS46" s="386"/>
      <c r="AKT46" s="386"/>
      <c r="AKU46" s="386"/>
      <c r="AKV46" s="386"/>
      <c r="AKW46" s="386"/>
      <c r="AKX46" s="386"/>
      <c r="AKY46" s="386"/>
      <c r="AKZ46" s="386"/>
      <c r="ALA46" s="386"/>
      <c r="ALB46" s="386"/>
      <c r="ALC46" s="386"/>
      <c r="ALD46" s="386"/>
      <c r="ALE46" s="386"/>
      <c r="ALF46" s="386"/>
      <c r="ALG46" s="386"/>
      <c r="ALH46" s="386"/>
      <c r="ALI46" s="386"/>
      <c r="ALJ46" s="386"/>
      <c r="ALK46" s="386"/>
      <c r="ALL46" s="386"/>
      <c r="ALM46" s="386"/>
      <c r="ALN46" s="386"/>
      <c r="ALO46" s="386"/>
      <c r="ALP46" s="386"/>
      <c r="ALQ46" s="386"/>
      <c r="ALR46" s="386"/>
      <c r="ALS46" s="386"/>
      <c r="ALT46" s="386"/>
      <c r="ALU46" s="386"/>
      <c r="ALV46" s="386"/>
      <c r="ALW46" s="386"/>
      <c r="ALX46" s="386"/>
      <c r="ALY46" s="386"/>
      <c r="ALZ46" s="386"/>
      <c r="AMA46" s="386"/>
      <c r="AMB46" s="386"/>
      <c r="AMC46" s="386"/>
      <c r="AMD46" s="386"/>
      <c r="AME46" s="386"/>
      <c r="AMF46" s="386"/>
      <c r="AMG46" s="386"/>
      <c r="AMH46" s="386"/>
      <c r="AMI46" s="386"/>
      <c r="AMJ46" s="386"/>
      <c r="AMK46" s="386"/>
      <c r="AML46" s="386"/>
      <c r="AMM46" s="386"/>
      <c r="AMN46" s="386"/>
      <c r="AMO46" s="386"/>
      <c r="AMP46" s="386"/>
      <c r="AMQ46" s="386"/>
      <c r="AMR46" s="386"/>
      <c r="AMS46" s="386"/>
      <c r="AMT46" s="386"/>
      <c r="AMU46" s="386"/>
      <c r="AMV46" s="386"/>
      <c r="AMW46" s="386"/>
      <c r="AMX46" s="386"/>
      <c r="AMY46" s="386"/>
      <c r="AMZ46" s="386"/>
      <c r="ANA46" s="386"/>
      <c r="ANB46" s="386"/>
      <c r="ANC46" s="386"/>
      <c r="AND46" s="386"/>
      <c r="ANE46" s="386"/>
      <c r="ANF46" s="386"/>
      <c r="ANG46" s="386"/>
      <c r="ANH46" s="386"/>
      <c r="ANI46" s="386"/>
      <c r="ANJ46" s="386"/>
      <c r="ANK46" s="386"/>
      <c r="ANL46" s="386"/>
      <c r="ANM46" s="386"/>
      <c r="ANN46" s="386"/>
      <c r="ANO46" s="386"/>
      <c r="ANP46" s="386"/>
      <c r="ANQ46" s="386"/>
      <c r="ANR46" s="386"/>
      <c r="ANS46" s="386"/>
      <c r="ANT46" s="386"/>
      <c r="ANU46" s="386"/>
      <c r="ANV46" s="386"/>
      <c r="ANW46" s="386"/>
      <c r="ANX46" s="386"/>
      <c r="ANY46" s="386"/>
      <c r="ANZ46" s="386"/>
      <c r="AOA46" s="386"/>
      <c r="AOB46" s="386"/>
      <c r="AOC46" s="386"/>
      <c r="AOD46" s="386"/>
      <c r="AOE46" s="386"/>
      <c r="AOF46" s="386"/>
      <c r="AOG46" s="386"/>
      <c r="AOH46" s="386"/>
      <c r="AOI46" s="386"/>
      <c r="AOJ46" s="386"/>
      <c r="AOK46" s="386"/>
      <c r="AOL46" s="386"/>
      <c r="AOM46" s="386"/>
      <c r="AON46" s="386"/>
      <c r="AOO46" s="386"/>
      <c r="AOP46" s="386"/>
      <c r="AOQ46" s="386"/>
      <c r="AOR46" s="386"/>
      <c r="AOS46" s="386"/>
      <c r="AOT46" s="386"/>
      <c r="AOU46" s="386"/>
      <c r="AOV46" s="386"/>
      <c r="AOW46" s="386"/>
      <c r="AOX46" s="386"/>
      <c r="AOY46" s="386"/>
      <c r="AOZ46" s="386"/>
      <c r="APA46" s="386"/>
      <c r="APB46" s="386"/>
      <c r="APC46" s="386"/>
      <c r="APD46" s="386"/>
      <c r="APE46" s="386"/>
      <c r="APF46" s="386"/>
      <c r="APG46" s="386"/>
      <c r="APH46" s="386"/>
      <c r="API46" s="386"/>
      <c r="APJ46" s="386"/>
      <c r="APK46" s="386"/>
      <c r="APL46" s="386"/>
      <c r="APM46" s="386"/>
      <c r="APN46" s="386"/>
      <c r="APO46" s="386"/>
      <c r="APP46" s="386"/>
      <c r="APQ46" s="386"/>
      <c r="APR46" s="386"/>
      <c r="APS46" s="386"/>
      <c r="APT46" s="386"/>
      <c r="APU46" s="386"/>
      <c r="APV46" s="386"/>
      <c r="APW46" s="386"/>
      <c r="APX46" s="386"/>
      <c r="APY46" s="386"/>
      <c r="APZ46" s="386"/>
      <c r="AQA46" s="386"/>
      <c r="AQB46" s="386"/>
      <c r="AQC46" s="386"/>
      <c r="AQD46" s="386"/>
      <c r="AQE46" s="386"/>
      <c r="AQF46" s="386"/>
      <c r="AQG46" s="386"/>
      <c r="AQH46" s="386"/>
      <c r="AQI46" s="386"/>
      <c r="AQJ46" s="386"/>
      <c r="AQK46" s="386"/>
      <c r="AQL46" s="386"/>
      <c r="AQM46" s="386"/>
      <c r="AQN46" s="386"/>
      <c r="AQO46" s="386"/>
      <c r="AQP46" s="386"/>
      <c r="AQQ46" s="386"/>
      <c r="AQR46" s="386"/>
      <c r="AQS46" s="386"/>
      <c r="AQT46" s="386"/>
      <c r="AQU46" s="386"/>
      <c r="AQV46" s="386"/>
      <c r="AQW46" s="386"/>
      <c r="AQX46" s="386"/>
      <c r="AQY46" s="386"/>
      <c r="AQZ46" s="386"/>
      <c r="ARA46" s="386"/>
      <c r="ARB46" s="386"/>
      <c r="ARC46" s="386"/>
      <c r="ARD46" s="386"/>
      <c r="ARE46" s="386"/>
      <c r="ARF46" s="386"/>
      <c r="ARG46" s="386"/>
      <c r="ARH46" s="386"/>
      <c r="ARI46" s="386"/>
      <c r="ARJ46" s="386"/>
      <c r="ARK46" s="386"/>
      <c r="ARL46" s="386"/>
      <c r="ARM46" s="386"/>
      <c r="ARN46" s="386"/>
      <c r="ARO46" s="386"/>
      <c r="ARP46" s="386"/>
      <c r="ARQ46" s="386"/>
      <c r="ARR46" s="386"/>
      <c r="ARS46" s="386"/>
      <c r="ART46" s="386"/>
      <c r="ARU46" s="386"/>
      <c r="ARV46" s="386"/>
      <c r="ARW46" s="386"/>
      <c r="ARX46" s="386"/>
      <c r="ARY46" s="386"/>
      <c r="ARZ46" s="386"/>
      <c r="ASA46" s="386"/>
      <c r="ASB46" s="386"/>
      <c r="ASC46" s="386"/>
      <c r="ASD46" s="386"/>
      <c r="ASE46" s="386"/>
      <c r="ASF46" s="386"/>
      <c r="ASG46" s="386"/>
      <c r="ASH46" s="386"/>
      <c r="ASI46" s="386"/>
      <c r="ASJ46" s="386"/>
      <c r="ASK46" s="386"/>
      <c r="ASL46" s="386"/>
      <c r="ASM46" s="386"/>
      <c r="ASN46" s="386"/>
      <c r="ASO46" s="386"/>
      <c r="ASP46" s="386"/>
      <c r="ASQ46" s="386"/>
      <c r="ASR46" s="386"/>
      <c r="ASS46" s="386"/>
      <c r="AST46" s="386"/>
      <c r="ASU46" s="386"/>
      <c r="ASV46" s="386"/>
      <c r="ASW46" s="386"/>
      <c r="ASX46" s="386"/>
      <c r="ASY46" s="386"/>
      <c r="ASZ46" s="386"/>
      <c r="ATA46" s="386"/>
      <c r="ATB46" s="386"/>
      <c r="ATC46" s="386"/>
      <c r="ATD46" s="386"/>
      <c r="ATE46" s="386"/>
      <c r="ATF46" s="386"/>
      <c r="ATG46" s="386"/>
      <c r="ATH46" s="386"/>
      <c r="ATI46" s="386"/>
      <c r="ATJ46" s="386"/>
      <c r="ATK46" s="386"/>
      <c r="ATL46" s="386"/>
      <c r="ATM46" s="386"/>
      <c r="ATN46" s="386"/>
      <c r="ATO46" s="386"/>
      <c r="ATP46" s="386"/>
      <c r="ATQ46" s="386"/>
      <c r="ATR46" s="386"/>
      <c r="ATS46" s="386"/>
      <c r="ATT46" s="386"/>
      <c r="ATU46" s="386"/>
      <c r="ATV46" s="386"/>
      <c r="ATW46" s="386"/>
      <c r="ATX46" s="386"/>
      <c r="ATY46" s="386"/>
      <c r="ATZ46" s="386"/>
      <c r="AUA46" s="386"/>
      <c r="AUB46" s="386"/>
      <c r="AUC46" s="386"/>
      <c r="AUD46" s="386"/>
      <c r="AUE46" s="386"/>
      <c r="AUF46" s="386"/>
      <c r="AUG46" s="386"/>
      <c r="AUH46" s="386"/>
      <c r="AUI46" s="386"/>
      <c r="AUJ46" s="386"/>
      <c r="AUK46" s="386"/>
      <c r="AUL46" s="386"/>
      <c r="AUM46" s="386"/>
      <c r="AUN46" s="386"/>
      <c r="AUO46" s="386"/>
      <c r="AUP46" s="386"/>
      <c r="AUQ46" s="386"/>
      <c r="AUR46" s="386"/>
      <c r="AUS46" s="386"/>
      <c r="AUT46" s="386"/>
      <c r="AUU46" s="386"/>
      <c r="AUV46" s="386"/>
      <c r="AUW46" s="386"/>
      <c r="AUX46" s="386"/>
      <c r="AUY46" s="386"/>
      <c r="AUZ46" s="386"/>
      <c r="AVA46" s="386"/>
      <c r="AVB46" s="386"/>
      <c r="AVC46" s="386"/>
      <c r="AVD46" s="386"/>
      <c r="AVE46" s="386"/>
      <c r="AVF46" s="386"/>
      <c r="AVG46" s="386"/>
      <c r="AVH46" s="386"/>
      <c r="AVI46" s="386"/>
      <c r="AVJ46" s="386"/>
      <c r="AVK46" s="386"/>
      <c r="AVL46" s="386"/>
      <c r="AVM46" s="386"/>
      <c r="AVN46" s="386"/>
      <c r="AVO46" s="386"/>
      <c r="AVP46" s="386"/>
      <c r="AVQ46" s="386"/>
      <c r="AVR46" s="386"/>
      <c r="AVS46" s="386"/>
      <c r="AVT46" s="386"/>
      <c r="AVU46" s="386"/>
      <c r="AVV46" s="386"/>
      <c r="AVW46" s="386"/>
      <c r="AVX46" s="386"/>
      <c r="AVY46" s="386"/>
      <c r="AVZ46" s="386"/>
      <c r="AWA46" s="386"/>
      <c r="AWB46" s="386"/>
      <c r="AWC46" s="386"/>
      <c r="AWD46" s="386"/>
      <c r="AWE46" s="386"/>
      <c r="AWF46" s="386"/>
      <c r="AWG46" s="386"/>
      <c r="AWH46" s="386"/>
      <c r="AWI46" s="386"/>
      <c r="AWJ46" s="386"/>
      <c r="AWK46" s="386"/>
      <c r="AWL46" s="386"/>
      <c r="AWM46" s="386"/>
      <c r="AWN46" s="386"/>
      <c r="AWO46" s="386"/>
      <c r="AWP46" s="386"/>
      <c r="AWQ46" s="386"/>
      <c r="AWR46" s="386"/>
      <c r="AWS46" s="386"/>
      <c r="AWT46" s="386"/>
      <c r="AWU46" s="386"/>
      <c r="AWV46" s="386"/>
      <c r="AWW46" s="386"/>
      <c r="AWX46" s="386"/>
      <c r="AWY46" s="386"/>
      <c r="AWZ46" s="386"/>
      <c r="AXA46" s="386"/>
      <c r="AXB46" s="386"/>
      <c r="AXC46" s="386"/>
      <c r="AXD46" s="386"/>
      <c r="AXE46" s="386"/>
      <c r="AXF46" s="386"/>
      <c r="AXG46" s="386"/>
      <c r="AXH46" s="386"/>
      <c r="AXI46" s="386"/>
      <c r="AXJ46" s="386"/>
      <c r="AXK46" s="386"/>
      <c r="AXL46" s="386"/>
      <c r="AXM46" s="386"/>
      <c r="AXN46" s="386"/>
      <c r="AXO46" s="386"/>
      <c r="AXP46" s="386"/>
      <c r="AXQ46" s="386"/>
      <c r="AXR46" s="386"/>
      <c r="AXS46" s="386"/>
      <c r="AXT46" s="386"/>
      <c r="AXU46" s="386"/>
      <c r="AXV46" s="386"/>
      <c r="AXW46" s="386"/>
      <c r="AXX46" s="386"/>
      <c r="AXY46" s="386"/>
      <c r="AXZ46" s="386"/>
      <c r="AYA46" s="386"/>
      <c r="AYB46" s="386"/>
      <c r="AYC46" s="386"/>
      <c r="AYD46" s="386"/>
      <c r="AYE46" s="386"/>
      <c r="AYF46" s="386"/>
      <c r="AYG46" s="386"/>
      <c r="AYH46" s="386"/>
      <c r="AYI46" s="386"/>
      <c r="AYJ46" s="386"/>
      <c r="AYK46" s="386"/>
      <c r="AYL46" s="386"/>
      <c r="AYM46" s="386"/>
      <c r="AYN46" s="386"/>
      <c r="AYO46" s="386"/>
      <c r="AYP46" s="386"/>
      <c r="AYQ46" s="386"/>
      <c r="AYR46" s="386"/>
      <c r="AYS46" s="386"/>
      <c r="AYT46" s="386"/>
      <c r="AYU46" s="386"/>
      <c r="AYV46" s="386"/>
      <c r="AYW46" s="386"/>
      <c r="AYX46" s="386"/>
      <c r="AYY46" s="386"/>
      <c r="AYZ46" s="386"/>
      <c r="AZA46" s="386"/>
      <c r="AZB46" s="386"/>
      <c r="AZC46" s="386"/>
      <c r="AZD46" s="386"/>
      <c r="AZE46" s="386"/>
      <c r="AZF46" s="386"/>
      <c r="AZG46" s="386"/>
      <c r="AZH46" s="386"/>
      <c r="AZI46" s="386"/>
      <c r="AZJ46" s="386"/>
      <c r="AZK46" s="386"/>
      <c r="AZL46" s="386"/>
      <c r="AZM46" s="386"/>
      <c r="AZN46" s="386"/>
      <c r="AZO46" s="386"/>
      <c r="AZP46" s="386"/>
      <c r="AZQ46" s="386"/>
      <c r="AZR46" s="386"/>
      <c r="AZS46" s="386"/>
      <c r="AZT46" s="386"/>
      <c r="AZU46" s="386"/>
      <c r="AZV46" s="386"/>
      <c r="AZW46" s="386"/>
      <c r="AZX46" s="386"/>
      <c r="AZY46" s="386"/>
      <c r="AZZ46" s="386"/>
      <c r="BAA46" s="386"/>
      <c r="BAB46" s="386"/>
      <c r="BAC46" s="386"/>
      <c r="BAD46" s="386"/>
      <c r="BAE46" s="386"/>
      <c r="BAF46" s="386"/>
      <c r="BAG46" s="386"/>
      <c r="BAH46" s="386"/>
      <c r="BAI46" s="386"/>
      <c r="BAJ46" s="386"/>
      <c r="BAK46" s="386"/>
      <c r="BAL46" s="386"/>
      <c r="BAM46" s="386"/>
      <c r="BAN46" s="386"/>
      <c r="BAO46" s="386"/>
      <c r="BAP46" s="386"/>
      <c r="BAQ46" s="386"/>
      <c r="BAR46" s="386"/>
      <c r="BAS46" s="386"/>
      <c r="BAT46" s="386"/>
      <c r="BAU46" s="386"/>
      <c r="BAV46" s="386"/>
      <c r="BAW46" s="386"/>
      <c r="BAX46" s="386"/>
      <c r="BAY46" s="386"/>
      <c r="BAZ46" s="386"/>
      <c r="BBA46" s="386"/>
      <c r="BBB46" s="386"/>
      <c r="BBC46" s="386"/>
      <c r="BBD46" s="386"/>
      <c r="BBE46" s="386"/>
      <c r="BBF46" s="386"/>
      <c r="BBG46" s="386"/>
      <c r="BBH46" s="386"/>
      <c r="BBI46" s="386"/>
      <c r="BBJ46" s="386"/>
      <c r="BBK46" s="386"/>
      <c r="BBL46" s="386"/>
      <c r="BBM46" s="386"/>
      <c r="BBN46" s="386"/>
      <c r="BBO46" s="386"/>
      <c r="BBP46" s="386"/>
      <c r="BBQ46" s="386"/>
      <c r="BBR46" s="386"/>
      <c r="BBS46" s="386"/>
      <c r="BBT46" s="386"/>
      <c r="BBU46" s="386"/>
      <c r="BBV46" s="386"/>
      <c r="BBW46" s="386"/>
      <c r="BBX46" s="386"/>
      <c r="BBY46" s="386"/>
      <c r="BBZ46" s="386"/>
      <c r="BCA46" s="386"/>
      <c r="BCB46" s="386"/>
      <c r="BCC46" s="386"/>
      <c r="BCD46" s="386"/>
      <c r="BCE46" s="386"/>
      <c r="BCF46" s="386"/>
      <c r="BCG46" s="386"/>
      <c r="BCH46" s="386"/>
      <c r="BCI46" s="386"/>
      <c r="BCJ46" s="386"/>
      <c r="BCK46" s="386"/>
      <c r="BCL46" s="386"/>
      <c r="BCM46" s="386"/>
      <c r="BCN46" s="386"/>
      <c r="BCO46" s="386"/>
      <c r="BCP46" s="386"/>
      <c r="BCQ46" s="386"/>
      <c r="BCR46" s="386"/>
      <c r="BCS46" s="386"/>
      <c r="BCT46" s="386"/>
      <c r="BCU46" s="386"/>
      <c r="BCV46" s="386"/>
      <c r="BCW46" s="386"/>
      <c r="BCX46" s="386"/>
      <c r="BCY46" s="386"/>
      <c r="BCZ46" s="386"/>
      <c r="BDA46" s="386"/>
      <c r="BDB46" s="386"/>
      <c r="BDC46" s="386"/>
      <c r="BDD46" s="386"/>
      <c r="BDE46" s="386"/>
      <c r="BDF46" s="386"/>
      <c r="BDG46" s="386"/>
      <c r="BDH46" s="386"/>
      <c r="BDI46" s="386"/>
      <c r="BDJ46" s="386"/>
      <c r="BDK46" s="386"/>
      <c r="BDL46" s="386"/>
      <c r="BDM46" s="386"/>
      <c r="BDN46" s="386"/>
      <c r="BDO46" s="386"/>
      <c r="BDP46" s="386"/>
      <c r="BDQ46" s="386"/>
      <c r="BDR46" s="386"/>
      <c r="BDS46" s="386"/>
      <c r="BDT46" s="386"/>
      <c r="BDU46" s="386"/>
      <c r="BDV46" s="386"/>
      <c r="BDW46" s="386"/>
      <c r="BDX46" s="386"/>
      <c r="BDY46" s="386"/>
      <c r="BDZ46" s="386"/>
      <c r="BEA46" s="386"/>
      <c r="BEB46" s="386"/>
      <c r="BEC46" s="386"/>
      <c r="BED46" s="386"/>
      <c r="BEE46" s="386"/>
      <c r="BEF46" s="386"/>
      <c r="BEG46" s="386"/>
      <c r="BEH46" s="386"/>
      <c r="BEI46" s="386"/>
      <c r="BEJ46" s="386"/>
      <c r="BEK46" s="386"/>
      <c r="BEL46" s="386"/>
      <c r="BEM46" s="386"/>
      <c r="BEN46" s="386"/>
      <c r="BEO46" s="386"/>
      <c r="BEP46" s="386"/>
      <c r="BEQ46" s="386"/>
      <c r="BER46" s="386"/>
      <c r="BES46" s="386"/>
      <c r="BET46" s="386"/>
      <c r="BEU46" s="386"/>
      <c r="BEV46" s="386"/>
      <c r="BEW46" s="386"/>
      <c r="BEX46" s="386"/>
      <c r="BEY46" s="386"/>
      <c r="BEZ46" s="386"/>
      <c r="BFA46" s="386"/>
      <c r="BFB46" s="386"/>
      <c r="BFC46" s="386"/>
      <c r="BFD46" s="386"/>
      <c r="BFE46" s="386"/>
      <c r="BFF46" s="386"/>
      <c r="BFG46" s="386"/>
      <c r="BFH46" s="386"/>
      <c r="BFI46" s="386"/>
      <c r="BFJ46" s="386"/>
      <c r="BFK46" s="386"/>
      <c r="BFL46" s="386"/>
      <c r="BFM46" s="386"/>
      <c r="BFN46" s="386"/>
      <c r="BFO46" s="386"/>
      <c r="BFP46" s="386"/>
      <c r="BFQ46" s="386"/>
      <c r="BFR46" s="386"/>
      <c r="BFS46" s="386"/>
      <c r="BFT46" s="386"/>
      <c r="BFU46" s="386"/>
      <c r="BFV46" s="386"/>
      <c r="BFW46" s="386"/>
      <c r="BFX46" s="386"/>
      <c r="BFY46" s="386"/>
      <c r="BFZ46" s="386"/>
      <c r="BGA46" s="386"/>
      <c r="BGB46" s="386"/>
      <c r="BGC46" s="386"/>
      <c r="BGD46" s="386"/>
      <c r="BGE46" s="386"/>
      <c r="BGF46" s="386"/>
      <c r="BGG46" s="386"/>
      <c r="BGH46" s="386"/>
      <c r="BGI46" s="386"/>
      <c r="BGJ46" s="386"/>
      <c r="BGK46" s="386"/>
      <c r="BGL46" s="386"/>
      <c r="BGM46" s="386"/>
      <c r="BGN46" s="386"/>
      <c r="BGO46" s="386"/>
      <c r="BGP46" s="386"/>
      <c r="BGQ46" s="386"/>
      <c r="BGR46" s="386"/>
      <c r="BGS46" s="386"/>
      <c r="BGT46" s="386"/>
      <c r="BGU46" s="386"/>
      <c r="BGV46" s="386"/>
      <c r="BGW46" s="386"/>
      <c r="BGX46" s="386"/>
      <c r="BGY46" s="386"/>
      <c r="BGZ46" s="386"/>
      <c r="BHA46" s="386"/>
      <c r="BHB46" s="386"/>
      <c r="BHC46" s="386"/>
      <c r="BHD46" s="386"/>
      <c r="BHE46" s="386"/>
      <c r="BHF46" s="386"/>
      <c r="BHG46" s="386"/>
      <c r="BHH46" s="386"/>
      <c r="BHI46" s="386"/>
      <c r="BHJ46" s="386"/>
      <c r="BHK46" s="386"/>
      <c r="BHL46" s="386"/>
      <c r="BHM46" s="386"/>
      <c r="BHN46" s="386"/>
      <c r="BHO46" s="386"/>
      <c r="BHP46" s="386"/>
      <c r="BHQ46" s="386"/>
      <c r="BHR46" s="386"/>
      <c r="BHS46" s="386"/>
      <c r="BHT46" s="386"/>
      <c r="BHU46" s="386"/>
      <c r="BHV46" s="386"/>
      <c r="BHW46" s="386"/>
      <c r="BHX46" s="386"/>
      <c r="BHY46" s="386"/>
      <c r="BHZ46" s="386"/>
      <c r="BIA46" s="386"/>
      <c r="BIB46" s="386"/>
      <c r="BIC46" s="386"/>
      <c r="BID46" s="386"/>
      <c r="BIE46" s="386"/>
      <c r="BIF46" s="386"/>
      <c r="BIG46" s="386"/>
      <c r="BIH46" s="386"/>
      <c r="BII46" s="386"/>
      <c r="BIJ46" s="386"/>
      <c r="BIK46" s="386"/>
      <c r="BIL46" s="386"/>
      <c r="BIM46" s="386"/>
      <c r="BIN46" s="386"/>
      <c r="BIO46" s="386"/>
      <c r="BIP46" s="386"/>
      <c r="BIQ46" s="386"/>
      <c r="BIR46" s="386"/>
      <c r="BIS46" s="386"/>
      <c r="BIT46" s="386"/>
      <c r="BIU46" s="386"/>
      <c r="BIV46" s="386"/>
      <c r="BIW46" s="386"/>
      <c r="BIX46" s="386"/>
      <c r="BIY46" s="386"/>
      <c r="BIZ46" s="386"/>
      <c r="BJA46" s="386"/>
      <c r="BJB46" s="386"/>
      <c r="BJC46" s="386"/>
      <c r="BJD46" s="386"/>
      <c r="BJE46" s="386"/>
      <c r="BJF46" s="386"/>
      <c r="BJG46" s="386"/>
      <c r="BJH46" s="386"/>
      <c r="BJI46" s="386"/>
      <c r="BJJ46" s="386"/>
      <c r="BJK46" s="386"/>
      <c r="BJL46" s="386"/>
      <c r="BJM46" s="386"/>
      <c r="BJN46" s="386"/>
      <c r="BJO46" s="386"/>
      <c r="BJP46" s="386"/>
      <c r="BJQ46" s="386"/>
      <c r="BJR46" s="386"/>
      <c r="BJS46" s="386"/>
      <c r="BJT46" s="386"/>
      <c r="BJU46" s="386"/>
      <c r="BJV46" s="386"/>
      <c r="BJW46" s="386"/>
      <c r="BJX46" s="386"/>
      <c r="BJY46" s="386"/>
      <c r="BJZ46" s="386"/>
      <c r="BKA46" s="386"/>
      <c r="BKB46" s="386"/>
      <c r="BKC46" s="386"/>
      <c r="BKD46" s="386"/>
      <c r="BKE46" s="386"/>
      <c r="BKF46" s="386"/>
      <c r="BKG46" s="386"/>
      <c r="BKH46" s="386"/>
      <c r="BKI46" s="386"/>
      <c r="BKJ46" s="386"/>
      <c r="BKK46" s="386"/>
      <c r="BKL46" s="386"/>
      <c r="BKM46" s="386"/>
      <c r="BKN46" s="386"/>
      <c r="BKO46" s="386"/>
      <c r="BKP46" s="386"/>
      <c r="BKQ46" s="386"/>
      <c r="BKR46" s="386"/>
      <c r="BKS46" s="386"/>
      <c r="BKT46" s="386"/>
      <c r="BKU46" s="386"/>
      <c r="BKV46" s="386"/>
      <c r="BKW46" s="386"/>
      <c r="BKX46" s="386"/>
      <c r="BKY46" s="386"/>
      <c r="BKZ46" s="386"/>
      <c r="BLA46" s="386"/>
      <c r="BLB46" s="386"/>
      <c r="BLC46" s="386"/>
      <c r="BLD46" s="386"/>
      <c r="BLE46" s="386"/>
      <c r="BLF46" s="386"/>
      <c r="BLG46" s="386"/>
      <c r="BLH46" s="386"/>
      <c r="BLI46" s="386"/>
      <c r="BLJ46" s="386"/>
      <c r="BLK46" s="386"/>
      <c r="BLL46" s="386"/>
      <c r="BLM46" s="386"/>
      <c r="BLN46" s="386"/>
      <c r="BLO46" s="386"/>
      <c r="BLP46" s="386"/>
      <c r="BLQ46" s="386"/>
      <c r="BLR46" s="386"/>
      <c r="BLS46" s="386"/>
      <c r="BLT46" s="386"/>
      <c r="BLU46" s="386"/>
      <c r="BLV46" s="386"/>
      <c r="BLW46" s="386"/>
      <c r="BLX46" s="386"/>
      <c r="BLY46" s="386"/>
      <c r="BLZ46" s="386"/>
      <c r="BMA46" s="386"/>
      <c r="BMB46" s="386"/>
      <c r="BMC46" s="386"/>
      <c r="BMD46" s="386"/>
      <c r="BME46" s="386"/>
      <c r="BMF46" s="386"/>
      <c r="BMG46" s="386"/>
      <c r="BMH46" s="386"/>
      <c r="BMI46" s="386"/>
      <c r="BMJ46" s="386"/>
      <c r="BMK46" s="386"/>
      <c r="BML46" s="386"/>
      <c r="BMM46" s="386"/>
      <c r="BMN46" s="386"/>
      <c r="BMO46" s="386"/>
      <c r="BMP46" s="386"/>
      <c r="BMQ46" s="386"/>
      <c r="BMR46" s="386"/>
      <c r="BMS46" s="386"/>
      <c r="BMT46" s="386"/>
      <c r="BMU46" s="386"/>
      <c r="BMV46" s="386"/>
      <c r="BMW46" s="386"/>
      <c r="BMX46" s="386"/>
      <c r="BMY46" s="386"/>
      <c r="BMZ46" s="386"/>
      <c r="BNA46" s="386"/>
      <c r="BNB46" s="386"/>
      <c r="BNC46" s="386"/>
      <c r="BND46" s="386"/>
      <c r="BNE46" s="386"/>
      <c r="BNF46" s="386"/>
      <c r="BNG46" s="386"/>
      <c r="BNH46" s="386"/>
      <c r="BNI46" s="386"/>
      <c r="BNJ46" s="386"/>
      <c r="BNK46" s="386"/>
      <c r="BNL46" s="386"/>
      <c r="BNM46" s="386"/>
      <c r="BNN46" s="386"/>
      <c r="BNO46" s="386"/>
      <c r="BNP46" s="386"/>
      <c r="BNQ46" s="386"/>
      <c r="BNR46" s="386"/>
      <c r="BNS46" s="386"/>
      <c r="BNT46" s="386"/>
      <c r="BNU46" s="386"/>
      <c r="BNV46" s="386"/>
      <c r="BNW46" s="386"/>
      <c r="BNX46" s="386"/>
      <c r="BNY46" s="386"/>
      <c r="BNZ46" s="386"/>
      <c r="BOA46" s="386"/>
      <c r="BOB46" s="386"/>
      <c r="BOC46" s="386"/>
      <c r="BOD46" s="386"/>
      <c r="BOE46" s="386"/>
      <c r="BOF46" s="386"/>
      <c r="BOG46" s="386"/>
      <c r="BOH46" s="386"/>
      <c r="BOI46" s="386"/>
      <c r="BOJ46" s="386"/>
      <c r="BOK46" s="386"/>
      <c r="BOL46" s="386"/>
      <c r="BOM46" s="386"/>
      <c r="BON46" s="386"/>
      <c r="BOO46" s="386"/>
      <c r="BOP46" s="386"/>
      <c r="BOQ46" s="386"/>
      <c r="BOR46" s="386"/>
      <c r="BOS46" s="386"/>
      <c r="BOT46" s="386"/>
      <c r="BOU46" s="386"/>
      <c r="BOV46" s="386"/>
      <c r="BOW46" s="386"/>
      <c r="BOX46" s="386"/>
      <c r="BOY46" s="386"/>
      <c r="BOZ46" s="386"/>
      <c r="BPA46" s="386"/>
      <c r="BPB46" s="386"/>
      <c r="BPC46" s="386"/>
      <c r="BPD46" s="386"/>
      <c r="BPE46" s="386"/>
      <c r="BPF46" s="386"/>
      <c r="BPG46" s="386"/>
      <c r="BPH46" s="386"/>
      <c r="BPI46" s="386"/>
      <c r="BPJ46" s="386"/>
      <c r="BPK46" s="386"/>
      <c r="BPL46" s="386"/>
      <c r="BPM46" s="386"/>
      <c r="BPN46" s="386"/>
      <c r="BPO46" s="386"/>
      <c r="BPP46" s="386"/>
      <c r="BPQ46" s="386"/>
      <c r="BPR46" s="386"/>
      <c r="BPS46" s="386"/>
      <c r="BPT46" s="386"/>
      <c r="BPU46" s="386"/>
      <c r="BPV46" s="386"/>
      <c r="BPW46" s="386"/>
      <c r="BPX46" s="386"/>
      <c r="BPY46" s="386"/>
      <c r="BPZ46" s="386"/>
      <c r="BQA46" s="386"/>
      <c r="BQB46" s="386"/>
      <c r="BQC46" s="386"/>
      <c r="BQD46" s="386"/>
      <c r="BQE46" s="386"/>
      <c r="BQF46" s="386"/>
      <c r="BQG46" s="386"/>
      <c r="BQH46" s="386"/>
      <c r="BQI46" s="386"/>
      <c r="BQJ46" s="386"/>
      <c r="BQK46" s="386"/>
      <c r="BQL46" s="386"/>
      <c r="BQM46" s="386"/>
      <c r="BQN46" s="386"/>
      <c r="BQO46" s="386"/>
      <c r="BQP46" s="386"/>
      <c r="BQQ46" s="386"/>
      <c r="BQR46" s="386"/>
      <c r="BQS46" s="386"/>
      <c r="BQT46" s="386"/>
      <c r="BQU46" s="386"/>
      <c r="BQV46" s="386"/>
      <c r="BQW46" s="386"/>
      <c r="BQX46" s="386"/>
      <c r="BQY46" s="386"/>
      <c r="BQZ46" s="386"/>
      <c r="BRA46" s="386"/>
      <c r="BRB46" s="386"/>
      <c r="BRC46" s="386"/>
      <c r="BRD46" s="386"/>
      <c r="BRE46" s="386"/>
      <c r="BRF46" s="386"/>
      <c r="BRG46" s="386"/>
      <c r="BRH46" s="386"/>
      <c r="BRI46" s="386"/>
      <c r="BRJ46" s="386"/>
      <c r="BRK46" s="386"/>
      <c r="BRL46" s="386"/>
      <c r="BRM46" s="386"/>
      <c r="BRN46" s="386"/>
      <c r="BRO46" s="386"/>
      <c r="BRP46" s="386"/>
      <c r="BRQ46" s="386"/>
      <c r="BRR46" s="386"/>
      <c r="BRS46" s="386"/>
      <c r="BRT46" s="386"/>
      <c r="BRU46" s="386"/>
      <c r="BRV46" s="386"/>
      <c r="BRW46" s="386"/>
      <c r="BRX46" s="386"/>
      <c r="BRY46" s="386"/>
      <c r="BRZ46" s="386"/>
      <c r="BSA46" s="386"/>
      <c r="BSB46" s="386"/>
      <c r="BSC46" s="386"/>
      <c r="BSD46" s="386"/>
      <c r="BSE46" s="386"/>
      <c r="BSF46" s="386"/>
      <c r="BSG46" s="386"/>
      <c r="BSH46" s="386"/>
      <c r="BSI46" s="386"/>
      <c r="BSJ46" s="386"/>
      <c r="BSK46" s="386"/>
      <c r="BSL46" s="386"/>
      <c r="BSM46" s="386"/>
      <c r="BSN46" s="386"/>
      <c r="BSO46" s="386"/>
      <c r="BSP46" s="386"/>
      <c r="BSQ46" s="386"/>
      <c r="BSR46" s="386"/>
      <c r="BSS46" s="386"/>
      <c r="BST46" s="386"/>
      <c r="BSU46" s="386"/>
      <c r="BSV46" s="386"/>
      <c r="BSW46" s="386"/>
      <c r="BSX46" s="386"/>
      <c r="BSY46" s="386"/>
      <c r="BSZ46" s="386"/>
      <c r="BTA46" s="386"/>
      <c r="BTB46" s="386"/>
      <c r="BTC46" s="386"/>
      <c r="BTD46" s="386"/>
      <c r="BTE46" s="386"/>
      <c r="BTF46" s="386"/>
      <c r="BTG46" s="386"/>
      <c r="BTH46" s="386"/>
      <c r="BTI46" s="386"/>
      <c r="BTJ46" s="386"/>
      <c r="BTK46" s="386"/>
      <c r="BTL46" s="386"/>
      <c r="BTM46" s="386"/>
      <c r="BTN46" s="386"/>
      <c r="BTO46" s="386"/>
      <c r="BTP46" s="386"/>
      <c r="BTQ46" s="386"/>
      <c r="BTR46" s="386"/>
      <c r="BTS46" s="386"/>
      <c r="BTT46" s="386"/>
      <c r="BTU46" s="386"/>
      <c r="BTV46" s="386"/>
      <c r="BTW46" s="386"/>
      <c r="BTX46" s="386"/>
      <c r="BTY46" s="386"/>
      <c r="BTZ46" s="386"/>
      <c r="BUA46" s="386"/>
      <c r="BUB46" s="386"/>
      <c r="BUC46" s="386"/>
      <c r="BUD46" s="386"/>
      <c r="BUE46" s="386"/>
      <c r="BUF46" s="386"/>
      <c r="BUG46" s="386"/>
      <c r="BUH46" s="386"/>
      <c r="BUI46" s="386"/>
      <c r="BUJ46" s="386"/>
      <c r="BUK46" s="386"/>
      <c r="BUL46" s="386"/>
      <c r="BUM46" s="386"/>
      <c r="BUN46" s="386"/>
      <c r="BUO46" s="386"/>
      <c r="BUP46" s="386"/>
      <c r="BUQ46" s="386"/>
      <c r="BUR46" s="386"/>
      <c r="BUS46" s="386"/>
      <c r="BUT46" s="386"/>
      <c r="BUU46" s="386"/>
      <c r="BUV46" s="386"/>
      <c r="BUW46" s="386"/>
      <c r="BUX46" s="386"/>
      <c r="BUY46" s="386"/>
      <c r="BUZ46" s="386"/>
      <c r="BVA46" s="386"/>
      <c r="BVB46" s="386"/>
      <c r="BVC46" s="386"/>
      <c r="BVD46" s="386"/>
      <c r="BVE46" s="386"/>
      <c r="BVF46" s="386"/>
      <c r="BVG46" s="386"/>
      <c r="BVH46" s="386"/>
      <c r="BVI46" s="386"/>
      <c r="BVJ46" s="386"/>
      <c r="BVK46" s="386"/>
      <c r="BVL46" s="386"/>
      <c r="BVM46" s="386"/>
      <c r="BVN46" s="386"/>
      <c r="BVO46" s="386"/>
      <c r="BVP46" s="386"/>
      <c r="BVQ46" s="386"/>
      <c r="BVR46" s="386"/>
      <c r="BVS46" s="386"/>
      <c r="BVT46" s="386"/>
      <c r="BVU46" s="386"/>
      <c r="BVV46" s="386"/>
      <c r="BVW46" s="386"/>
      <c r="BVX46" s="386"/>
      <c r="BVY46" s="386"/>
      <c r="BVZ46" s="386"/>
      <c r="BWA46" s="386"/>
      <c r="BWB46" s="386"/>
      <c r="BWC46" s="386"/>
      <c r="BWD46" s="386"/>
      <c r="BWE46" s="386"/>
      <c r="BWF46" s="386"/>
      <c r="BWG46" s="386"/>
      <c r="BWH46" s="386"/>
      <c r="BWI46" s="386"/>
      <c r="BWJ46" s="386"/>
      <c r="BWK46" s="386"/>
      <c r="BWL46" s="386"/>
      <c r="BWM46" s="386"/>
      <c r="BWN46" s="386"/>
      <c r="BWO46" s="386"/>
      <c r="BWP46" s="386"/>
      <c r="BWQ46" s="386"/>
      <c r="BWR46" s="386"/>
      <c r="BWS46" s="386"/>
      <c r="BWT46" s="386"/>
      <c r="BWU46" s="386"/>
      <c r="BWV46" s="386"/>
      <c r="BWW46" s="386"/>
      <c r="BWX46" s="386"/>
      <c r="BWY46" s="386"/>
      <c r="BWZ46" s="386"/>
      <c r="BXA46" s="386"/>
      <c r="BXB46" s="386"/>
      <c r="BXC46" s="386"/>
      <c r="BXD46" s="386"/>
      <c r="BXE46" s="386"/>
      <c r="BXF46" s="386"/>
      <c r="BXG46" s="386"/>
      <c r="BXH46" s="386"/>
      <c r="BXI46" s="386"/>
      <c r="BXJ46" s="386"/>
      <c r="BXK46" s="386"/>
      <c r="BXL46" s="386"/>
      <c r="BXM46" s="386"/>
      <c r="BXN46" s="386"/>
      <c r="BXO46" s="386"/>
      <c r="BXP46" s="386"/>
      <c r="BXQ46" s="386"/>
      <c r="BXR46" s="386"/>
      <c r="BXS46" s="386"/>
      <c r="BXT46" s="386"/>
      <c r="BXU46" s="386"/>
      <c r="BXV46" s="386"/>
      <c r="BXW46" s="386"/>
      <c r="BXX46" s="386"/>
      <c r="BXY46" s="386"/>
      <c r="BXZ46" s="386"/>
      <c r="BYA46" s="386"/>
      <c r="BYB46" s="386"/>
      <c r="BYC46" s="386"/>
      <c r="BYD46" s="386"/>
      <c r="BYE46" s="386"/>
      <c r="BYF46" s="386"/>
      <c r="BYG46" s="386"/>
      <c r="BYH46" s="386"/>
      <c r="BYI46" s="386"/>
      <c r="BYJ46" s="386"/>
      <c r="BYK46" s="386"/>
      <c r="BYL46" s="386"/>
      <c r="BYM46" s="386"/>
      <c r="BYN46" s="386"/>
      <c r="BYO46" s="386"/>
      <c r="BYP46" s="386"/>
      <c r="BYQ46" s="386"/>
      <c r="BYR46" s="386"/>
      <c r="BYS46" s="386"/>
      <c r="BYT46" s="386"/>
      <c r="BYU46" s="386"/>
      <c r="BYV46" s="386"/>
      <c r="BYW46" s="386"/>
      <c r="BYX46" s="386"/>
      <c r="BYY46" s="386"/>
      <c r="BYZ46" s="386"/>
      <c r="BZA46" s="386"/>
      <c r="BZB46" s="386"/>
      <c r="BZC46" s="386"/>
      <c r="BZD46" s="386"/>
      <c r="BZE46" s="386"/>
      <c r="BZF46" s="386"/>
      <c r="BZG46" s="386"/>
      <c r="BZH46" s="386"/>
      <c r="BZI46" s="386"/>
      <c r="BZJ46" s="386"/>
      <c r="BZK46" s="386"/>
      <c r="BZL46" s="386"/>
      <c r="BZM46" s="386"/>
      <c r="BZN46" s="386"/>
      <c r="BZO46" s="386"/>
      <c r="BZP46" s="386"/>
      <c r="BZQ46" s="386"/>
      <c r="BZR46" s="386"/>
      <c r="BZS46" s="386"/>
      <c r="BZT46" s="386"/>
      <c r="BZU46" s="386"/>
      <c r="BZV46" s="386"/>
      <c r="BZW46" s="386"/>
      <c r="BZX46" s="386"/>
      <c r="BZY46" s="386"/>
      <c r="BZZ46" s="386"/>
      <c r="CAA46" s="386"/>
      <c r="CAB46" s="386"/>
      <c r="CAC46" s="386"/>
      <c r="CAD46" s="386"/>
      <c r="CAE46" s="386"/>
      <c r="CAF46" s="386"/>
      <c r="CAG46" s="386"/>
      <c r="CAH46" s="386"/>
      <c r="CAI46" s="386"/>
      <c r="CAJ46" s="386"/>
      <c r="CAK46" s="386"/>
      <c r="CAL46" s="386"/>
      <c r="CAM46" s="386"/>
      <c r="CAN46" s="386"/>
      <c r="CAO46" s="386"/>
      <c r="CAP46" s="386"/>
      <c r="CAQ46" s="386"/>
      <c r="CAR46" s="386"/>
      <c r="CAS46" s="386"/>
      <c r="CAT46" s="386"/>
      <c r="CAU46" s="386"/>
      <c r="CAV46" s="386"/>
      <c r="CAW46" s="386"/>
      <c r="CAX46" s="386"/>
      <c r="CAY46" s="386"/>
      <c r="CAZ46" s="386"/>
      <c r="CBA46" s="386"/>
      <c r="CBB46" s="386"/>
      <c r="CBC46" s="386"/>
      <c r="CBD46" s="386"/>
      <c r="CBE46" s="386"/>
      <c r="CBF46" s="386"/>
      <c r="CBG46" s="386"/>
      <c r="CBH46" s="386"/>
      <c r="CBI46" s="386"/>
      <c r="CBJ46" s="386"/>
      <c r="CBK46" s="386"/>
      <c r="CBL46" s="386"/>
      <c r="CBM46" s="386"/>
      <c r="CBN46" s="386"/>
      <c r="CBO46" s="386"/>
      <c r="CBP46" s="386"/>
      <c r="CBQ46" s="386"/>
      <c r="CBR46" s="386"/>
      <c r="CBS46" s="386"/>
      <c r="CBT46" s="386"/>
      <c r="CBU46" s="386"/>
      <c r="CBV46" s="386"/>
      <c r="CBW46" s="386"/>
      <c r="CBX46" s="386"/>
      <c r="CBY46" s="386"/>
      <c r="CBZ46" s="386"/>
      <c r="CCA46" s="386"/>
      <c r="CCB46" s="386"/>
      <c r="CCC46" s="386"/>
      <c r="CCD46" s="386"/>
      <c r="CCE46" s="386"/>
      <c r="CCF46" s="386"/>
      <c r="CCG46" s="386"/>
      <c r="CCH46" s="386"/>
      <c r="CCI46" s="386"/>
      <c r="CCJ46" s="386"/>
      <c r="CCK46" s="386"/>
      <c r="CCL46" s="386"/>
      <c r="CCM46" s="386"/>
      <c r="CCN46" s="386"/>
      <c r="CCO46" s="386"/>
      <c r="CCP46" s="386"/>
      <c r="CCQ46" s="386"/>
      <c r="CCR46" s="386"/>
      <c r="CCS46" s="386"/>
      <c r="CCT46" s="386"/>
      <c r="CCU46" s="386"/>
      <c r="CCV46" s="386"/>
      <c r="CCW46" s="386"/>
      <c r="CCX46" s="386"/>
      <c r="CCY46" s="386"/>
      <c r="CCZ46" s="386"/>
      <c r="CDA46" s="386"/>
      <c r="CDB46" s="386"/>
      <c r="CDC46" s="386"/>
      <c r="CDD46" s="386"/>
      <c r="CDE46" s="386"/>
      <c r="CDF46" s="386"/>
      <c r="CDG46" s="386"/>
      <c r="CDH46" s="386"/>
      <c r="CDI46" s="386"/>
      <c r="CDJ46" s="386"/>
      <c r="CDK46" s="386"/>
      <c r="CDL46" s="386"/>
      <c r="CDM46" s="386"/>
      <c r="CDN46" s="386"/>
      <c r="CDO46" s="386"/>
      <c r="CDP46" s="386"/>
      <c r="CDQ46" s="386"/>
      <c r="CDR46" s="386"/>
      <c r="CDS46" s="386"/>
      <c r="CDT46" s="386"/>
      <c r="CDU46" s="386"/>
      <c r="CDV46" s="386"/>
      <c r="CDW46" s="386"/>
      <c r="CDX46" s="386"/>
      <c r="CDY46" s="386"/>
      <c r="CDZ46" s="386"/>
      <c r="CEA46" s="386"/>
      <c r="CEB46" s="386"/>
      <c r="CEC46" s="386"/>
      <c r="CED46" s="386"/>
      <c r="CEE46" s="386"/>
      <c r="CEF46" s="386"/>
      <c r="CEG46" s="386"/>
      <c r="CEH46" s="386"/>
      <c r="CEI46" s="386"/>
      <c r="CEJ46" s="386"/>
      <c r="CEK46" s="386"/>
      <c r="CEL46" s="386"/>
      <c r="CEM46" s="386"/>
      <c r="CEN46" s="386"/>
      <c r="CEO46" s="386"/>
      <c r="CEP46" s="386"/>
      <c r="CEQ46" s="386"/>
      <c r="CER46" s="386"/>
      <c r="CES46" s="386"/>
      <c r="CET46" s="386"/>
      <c r="CEU46" s="386"/>
      <c r="CEV46" s="386"/>
      <c r="CEW46" s="386"/>
      <c r="CEX46" s="386"/>
      <c r="CEY46" s="386"/>
      <c r="CEZ46" s="386"/>
      <c r="CFA46" s="386"/>
      <c r="CFB46" s="386"/>
      <c r="CFC46" s="386"/>
      <c r="CFD46" s="386"/>
      <c r="CFE46" s="386"/>
      <c r="CFF46" s="386"/>
      <c r="CFG46" s="386"/>
      <c r="CFH46" s="386"/>
      <c r="CFI46" s="386"/>
      <c r="CFJ46" s="386"/>
      <c r="CFK46" s="386"/>
      <c r="CFL46" s="386"/>
      <c r="CFM46" s="386"/>
      <c r="CFN46" s="386"/>
      <c r="CFO46" s="386"/>
      <c r="CFP46" s="386"/>
      <c r="CFQ46" s="386"/>
      <c r="CFR46" s="386"/>
      <c r="CFS46" s="386"/>
      <c r="CFT46" s="386"/>
      <c r="CFU46" s="386"/>
      <c r="CFV46" s="386"/>
      <c r="CFW46" s="386"/>
      <c r="CFX46" s="386"/>
      <c r="CFY46" s="386"/>
      <c r="CFZ46" s="386"/>
      <c r="CGA46" s="386"/>
      <c r="CGB46" s="386"/>
      <c r="CGC46" s="386"/>
      <c r="CGD46" s="386"/>
      <c r="CGE46" s="386"/>
      <c r="CGF46" s="386"/>
      <c r="CGG46" s="386"/>
      <c r="CGH46" s="386"/>
      <c r="CGI46" s="386"/>
      <c r="CGJ46" s="386"/>
      <c r="CGK46" s="386"/>
      <c r="CGL46" s="386"/>
      <c r="CGM46" s="386"/>
      <c r="CGN46" s="386"/>
      <c r="CGO46" s="386"/>
      <c r="CGP46" s="386"/>
      <c r="CGQ46" s="386"/>
      <c r="CGR46" s="386"/>
      <c r="CGS46" s="386"/>
      <c r="CGT46" s="386"/>
      <c r="CGU46" s="386"/>
      <c r="CGV46" s="386"/>
      <c r="CGW46" s="386"/>
      <c r="CGX46" s="386"/>
      <c r="CGY46" s="386"/>
      <c r="CGZ46" s="386"/>
      <c r="CHA46" s="386"/>
      <c r="CHB46" s="386"/>
      <c r="CHC46" s="386"/>
      <c r="CHD46" s="386"/>
      <c r="CHE46" s="386"/>
      <c r="CHF46" s="386"/>
      <c r="CHG46" s="386"/>
      <c r="CHH46" s="386"/>
      <c r="CHI46" s="386"/>
      <c r="CHJ46" s="386"/>
      <c r="CHK46" s="386"/>
      <c r="CHL46" s="386"/>
      <c r="CHM46" s="386"/>
      <c r="CHN46" s="386"/>
      <c r="CHO46" s="386"/>
      <c r="CHP46" s="386"/>
      <c r="CHQ46" s="386"/>
      <c r="CHR46" s="386"/>
      <c r="CHS46" s="386"/>
      <c r="CHT46" s="386"/>
      <c r="CHU46" s="386"/>
      <c r="CHV46" s="386"/>
      <c r="CHW46" s="386"/>
      <c r="CHX46" s="386"/>
      <c r="CHY46" s="386"/>
      <c r="CHZ46" s="386"/>
      <c r="CIA46" s="386"/>
      <c r="CIB46" s="386"/>
      <c r="CIC46" s="386"/>
      <c r="CID46" s="386"/>
      <c r="CIE46" s="386"/>
      <c r="CIF46" s="386"/>
      <c r="CIG46" s="386"/>
      <c r="CIH46" s="386"/>
      <c r="CII46" s="386"/>
      <c r="CIJ46" s="386"/>
      <c r="CIK46" s="386"/>
      <c r="CIL46" s="386"/>
      <c r="CIM46" s="386"/>
      <c r="CIN46" s="386"/>
      <c r="CIO46" s="386"/>
      <c r="CIP46" s="386"/>
      <c r="CIQ46" s="386"/>
      <c r="CIR46" s="386"/>
      <c r="CIS46" s="386"/>
      <c r="CIT46" s="386"/>
      <c r="CIU46" s="386"/>
      <c r="CIV46" s="386"/>
      <c r="CIW46" s="386"/>
      <c r="CIX46" s="386"/>
      <c r="CIY46" s="386"/>
      <c r="CIZ46" s="386"/>
      <c r="CJA46" s="386"/>
      <c r="CJB46" s="386"/>
      <c r="CJC46" s="386"/>
      <c r="CJD46" s="386"/>
      <c r="CJE46" s="386"/>
      <c r="CJF46" s="386"/>
      <c r="CJG46" s="386"/>
      <c r="CJH46" s="386"/>
      <c r="CJI46" s="386"/>
      <c r="CJJ46" s="386"/>
      <c r="CJK46" s="386"/>
      <c r="CJL46" s="386"/>
      <c r="CJM46" s="386"/>
      <c r="CJN46" s="386"/>
      <c r="CJO46" s="386"/>
      <c r="CJP46" s="386"/>
      <c r="CJQ46" s="386"/>
      <c r="CJR46" s="386"/>
      <c r="CJS46" s="386"/>
      <c r="CJT46" s="386"/>
      <c r="CJU46" s="386"/>
      <c r="CJV46" s="386"/>
      <c r="CJW46" s="386"/>
      <c r="CJX46" s="386"/>
      <c r="CJY46" s="386"/>
      <c r="CJZ46" s="386"/>
      <c r="CKA46" s="386"/>
      <c r="CKB46" s="386"/>
      <c r="CKC46" s="386"/>
      <c r="CKD46" s="386"/>
      <c r="CKE46" s="386"/>
      <c r="CKF46" s="386"/>
      <c r="CKG46" s="386"/>
      <c r="CKH46" s="386"/>
      <c r="CKI46" s="386"/>
      <c r="CKJ46" s="386"/>
      <c r="CKK46" s="386"/>
      <c r="CKL46" s="386"/>
      <c r="CKM46" s="386"/>
      <c r="CKN46" s="386"/>
      <c r="CKO46" s="386"/>
      <c r="CKP46" s="386"/>
      <c r="CKQ46" s="386"/>
      <c r="CKR46" s="386"/>
      <c r="CKS46" s="386"/>
      <c r="CKT46" s="386"/>
      <c r="CKU46" s="386"/>
      <c r="CKV46" s="386"/>
      <c r="CKW46" s="386"/>
      <c r="CKX46" s="386"/>
      <c r="CKY46" s="386"/>
      <c r="CKZ46" s="386"/>
      <c r="CLA46" s="386"/>
      <c r="CLB46" s="386"/>
      <c r="CLC46" s="386"/>
      <c r="CLD46" s="386"/>
      <c r="CLE46" s="386"/>
      <c r="CLF46" s="386"/>
      <c r="CLG46" s="386"/>
      <c r="CLH46" s="386"/>
      <c r="CLI46" s="386"/>
      <c r="CLJ46" s="386"/>
      <c r="CLK46" s="386"/>
      <c r="CLL46" s="386"/>
      <c r="CLM46" s="386"/>
      <c r="CLN46" s="386"/>
      <c r="CLO46" s="386"/>
      <c r="CLP46" s="386"/>
      <c r="CLQ46" s="386"/>
      <c r="CLR46" s="386"/>
      <c r="CLS46" s="386"/>
      <c r="CLT46" s="386"/>
      <c r="CLU46" s="386"/>
      <c r="CLV46" s="386"/>
      <c r="CLW46" s="386"/>
      <c r="CLX46" s="386"/>
      <c r="CLY46" s="386"/>
      <c r="CLZ46" s="386"/>
      <c r="CMA46" s="386"/>
      <c r="CMB46" s="386"/>
      <c r="CMC46" s="386"/>
      <c r="CMD46" s="386"/>
      <c r="CME46" s="386"/>
      <c r="CMF46" s="386"/>
      <c r="CMG46" s="386"/>
      <c r="CMH46" s="386"/>
      <c r="CMI46" s="386"/>
      <c r="CMJ46" s="386"/>
      <c r="CMK46" s="386"/>
      <c r="CML46" s="386"/>
      <c r="CMM46" s="386"/>
      <c r="CMN46" s="386"/>
      <c r="CMO46" s="386"/>
      <c r="CMP46" s="386"/>
      <c r="CMQ46" s="386"/>
      <c r="CMR46" s="386"/>
      <c r="CMS46" s="386"/>
      <c r="CMT46" s="386"/>
      <c r="CMU46" s="386"/>
      <c r="CMV46" s="386"/>
      <c r="CMW46" s="386"/>
      <c r="CMX46" s="386"/>
      <c r="CMY46" s="386"/>
      <c r="CMZ46" s="386"/>
      <c r="CNA46" s="386"/>
      <c r="CNB46" s="386"/>
      <c r="CNC46" s="386"/>
      <c r="CND46" s="386"/>
      <c r="CNE46" s="386"/>
      <c r="CNF46" s="386"/>
      <c r="CNG46" s="386"/>
      <c r="CNH46" s="386"/>
      <c r="CNI46" s="386"/>
      <c r="CNJ46" s="386"/>
      <c r="CNK46" s="386"/>
      <c r="CNL46" s="386"/>
      <c r="CNM46" s="386"/>
      <c r="CNN46" s="386"/>
      <c r="CNO46" s="386"/>
      <c r="CNP46" s="386"/>
      <c r="CNQ46" s="386"/>
      <c r="CNR46" s="386"/>
      <c r="CNS46" s="386"/>
      <c r="CNT46" s="386"/>
      <c r="CNU46" s="386"/>
      <c r="CNV46" s="386"/>
      <c r="CNW46" s="386"/>
      <c r="CNX46" s="386"/>
      <c r="CNY46" s="386"/>
      <c r="CNZ46" s="386"/>
      <c r="COA46" s="386"/>
      <c r="COB46" s="386"/>
      <c r="COC46" s="386"/>
      <c r="COD46" s="386"/>
      <c r="COE46" s="386"/>
      <c r="COF46" s="386"/>
      <c r="COG46" s="386"/>
      <c r="COH46" s="386"/>
      <c r="COI46" s="386"/>
      <c r="COJ46" s="386"/>
      <c r="COK46" s="386"/>
      <c r="COL46" s="386"/>
      <c r="COM46" s="386"/>
      <c r="CON46" s="386"/>
      <c r="COO46" s="386"/>
      <c r="COP46" s="386"/>
      <c r="COQ46" s="386"/>
      <c r="COR46" s="386"/>
      <c r="COS46" s="386"/>
      <c r="COT46" s="386"/>
      <c r="COU46" s="386"/>
      <c r="COV46" s="386"/>
      <c r="COW46" s="386"/>
      <c r="COX46" s="386"/>
      <c r="COY46" s="386"/>
      <c r="COZ46" s="386"/>
      <c r="CPA46" s="386"/>
      <c r="CPB46" s="386"/>
      <c r="CPC46" s="386"/>
      <c r="CPD46" s="386"/>
      <c r="CPE46" s="386"/>
      <c r="CPF46" s="386"/>
      <c r="CPG46" s="386"/>
      <c r="CPH46" s="386"/>
      <c r="CPI46" s="386"/>
      <c r="CPJ46" s="386"/>
      <c r="CPK46" s="386"/>
      <c r="CPL46" s="386"/>
      <c r="CPM46" s="386"/>
      <c r="CPN46" s="386"/>
      <c r="CPO46" s="386"/>
      <c r="CPP46" s="386"/>
      <c r="CPQ46" s="386"/>
      <c r="CPR46" s="386"/>
      <c r="CPS46" s="386"/>
      <c r="CPT46" s="386"/>
      <c r="CPU46" s="386"/>
      <c r="CPV46" s="386"/>
      <c r="CPW46" s="386"/>
      <c r="CPX46" s="386"/>
      <c r="CPY46" s="386"/>
      <c r="CPZ46" s="386"/>
      <c r="CQA46" s="386"/>
      <c r="CQB46" s="386"/>
      <c r="CQC46" s="386"/>
      <c r="CQD46" s="386"/>
      <c r="CQE46" s="386"/>
      <c r="CQF46" s="386"/>
      <c r="CQG46" s="386"/>
      <c r="CQH46" s="386"/>
      <c r="CQI46" s="386"/>
      <c r="CQJ46" s="386"/>
      <c r="CQK46" s="386"/>
      <c r="CQL46" s="386"/>
      <c r="CQM46" s="386"/>
      <c r="CQN46" s="386"/>
      <c r="CQO46" s="386"/>
      <c r="CQP46" s="386"/>
      <c r="CQQ46" s="386"/>
      <c r="CQR46" s="386"/>
      <c r="CQS46" s="386"/>
      <c r="CQT46" s="386"/>
      <c r="CQU46" s="386"/>
      <c r="CQV46" s="386"/>
      <c r="CQW46" s="386"/>
      <c r="CQX46" s="386"/>
      <c r="CQY46" s="386"/>
      <c r="CQZ46" s="386"/>
      <c r="CRA46" s="386"/>
      <c r="CRB46" s="386"/>
      <c r="CRC46" s="386"/>
      <c r="CRD46" s="386"/>
      <c r="CRE46" s="386"/>
      <c r="CRF46" s="386"/>
      <c r="CRG46" s="386"/>
      <c r="CRH46" s="386"/>
      <c r="CRI46" s="386"/>
      <c r="CRJ46" s="386"/>
      <c r="CRK46" s="386"/>
      <c r="CRL46" s="386"/>
      <c r="CRM46" s="386"/>
      <c r="CRN46" s="386"/>
      <c r="CRO46" s="386"/>
      <c r="CRP46" s="386"/>
      <c r="CRQ46" s="386"/>
      <c r="CRR46" s="386"/>
      <c r="CRS46" s="386"/>
      <c r="CRT46" s="386"/>
      <c r="CRU46" s="386"/>
      <c r="CRV46" s="386"/>
      <c r="CRW46" s="386"/>
      <c r="CRX46" s="386"/>
      <c r="CRY46" s="386"/>
      <c r="CRZ46" s="386"/>
      <c r="CSA46" s="386"/>
      <c r="CSB46" s="386"/>
      <c r="CSC46" s="386"/>
      <c r="CSD46" s="386"/>
      <c r="CSE46" s="386"/>
      <c r="CSF46" s="386"/>
      <c r="CSG46" s="386"/>
      <c r="CSH46" s="386"/>
      <c r="CSI46" s="386"/>
      <c r="CSJ46" s="386"/>
      <c r="CSK46" s="386"/>
      <c r="CSL46" s="386"/>
      <c r="CSM46" s="386"/>
      <c r="CSN46" s="386"/>
      <c r="CSO46" s="386"/>
      <c r="CSP46" s="386"/>
      <c r="CSQ46" s="386"/>
      <c r="CSR46" s="386"/>
      <c r="CSS46" s="386"/>
      <c r="CST46" s="386"/>
      <c r="CSU46" s="386"/>
      <c r="CSV46" s="386"/>
      <c r="CSW46" s="386"/>
      <c r="CSX46" s="386"/>
      <c r="CSY46" s="386"/>
      <c r="CSZ46" s="386"/>
      <c r="CTA46" s="386"/>
      <c r="CTB46" s="386"/>
      <c r="CTC46" s="386"/>
      <c r="CTD46" s="386"/>
      <c r="CTE46" s="386"/>
      <c r="CTF46" s="386"/>
      <c r="CTG46" s="386"/>
      <c r="CTH46" s="386"/>
      <c r="CTI46" s="386"/>
      <c r="CTJ46" s="386"/>
      <c r="CTK46" s="386"/>
      <c r="CTL46" s="386"/>
      <c r="CTM46" s="386"/>
      <c r="CTN46" s="386"/>
      <c r="CTO46" s="386"/>
      <c r="CTP46" s="386"/>
      <c r="CTQ46" s="386"/>
      <c r="CTR46" s="386"/>
      <c r="CTS46" s="386"/>
      <c r="CTT46" s="386"/>
      <c r="CTU46" s="386"/>
      <c r="CTV46" s="386"/>
      <c r="CTW46" s="386"/>
      <c r="CTX46" s="386"/>
      <c r="CTY46" s="386"/>
      <c r="CTZ46" s="386"/>
      <c r="CUA46" s="386"/>
      <c r="CUB46" s="386"/>
      <c r="CUC46" s="386"/>
      <c r="CUD46" s="386"/>
      <c r="CUE46" s="386"/>
      <c r="CUF46" s="386"/>
      <c r="CUG46" s="386"/>
      <c r="CUH46" s="386"/>
      <c r="CUI46" s="386"/>
      <c r="CUJ46" s="386"/>
      <c r="CUK46" s="386"/>
      <c r="CUL46" s="386"/>
      <c r="CUM46" s="386"/>
      <c r="CUN46" s="386"/>
      <c r="CUO46" s="386"/>
      <c r="CUP46" s="386"/>
      <c r="CUQ46" s="386"/>
      <c r="CUR46" s="386"/>
      <c r="CUS46" s="386"/>
      <c r="CUT46" s="386"/>
      <c r="CUU46" s="386"/>
      <c r="CUV46" s="386"/>
      <c r="CUW46" s="386"/>
      <c r="CUX46" s="386"/>
      <c r="CUY46" s="386"/>
      <c r="CUZ46" s="386"/>
      <c r="CVA46" s="386"/>
      <c r="CVB46" s="386"/>
      <c r="CVC46" s="386"/>
      <c r="CVD46" s="386"/>
      <c r="CVE46" s="386"/>
      <c r="CVF46" s="386"/>
      <c r="CVG46" s="386"/>
      <c r="CVH46" s="386"/>
      <c r="CVI46" s="386"/>
      <c r="CVJ46" s="386"/>
      <c r="CVK46" s="386"/>
      <c r="CVL46" s="386"/>
      <c r="CVM46" s="386"/>
      <c r="CVN46" s="386"/>
      <c r="CVO46" s="386"/>
      <c r="CVP46" s="386"/>
      <c r="CVQ46" s="386"/>
      <c r="CVR46" s="386"/>
      <c r="CVS46" s="386"/>
      <c r="CVT46" s="386"/>
      <c r="CVU46" s="386"/>
      <c r="CVV46" s="386"/>
      <c r="CVW46" s="386"/>
      <c r="CVX46" s="386"/>
      <c r="CVY46" s="386"/>
      <c r="CVZ46" s="386"/>
      <c r="CWA46" s="386"/>
      <c r="CWB46" s="386"/>
      <c r="CWC46" s="386"/>
      <c r="CWD46" s="386"/>
      <c r="CWE46" s="386"/>
      <c r="CWF46" s="386"/>
      <c r="CWG46" s="386"/>
      <c r="CWH46" s="386"/>
      <c r="CWI46" s="386"/>
      <c r="CWJ46" s="386"/>
      <c r="CWK46" s="386"/>
      <c r="CWL46" s="386"/>
      <c r="CWM46" s="386"/>
      <c r="CWN46" s="386"/>
      <c r="CWO46" s="386"/>
      <c r="CWP46" s="386"/>
      <c r="CWQ46" s="386"/>
      <c r="CWR46" s="386"/>
      <c r="CWS46" s="386"/>
      <c r="CWT46" s="386"/>
      <c r="CWU46" s="386"/>
      <c r="CWV46" s="386"/>
      <c r="CWW46" s="386"/>
      <c r="CWX46" s="386"/>
      <c r="CWY46" s="386"/>
      <c r="CWZ46" s="386"/>
      <c r="CXA46" s="386"/>
      <c r="CXB46" s="386"/>
      <c r="CXC46" s="386"/>
      <c r="CXD46" s="386"/>
      <c r="CXE46" s="386"/>
      <c r="CXF46" s="386"/>
      <c r="CXG46" s="386"/>
      <c r="CXH46" s="386"/>
      <c r="CXI46" s="386"/>
      <c r="CXJ46" s="386"/>
      <c r="CXK46" s="386"/>
      <c r="CXL46" s="386"/>
      <c r="CXM46" s="386"/>
      <c r="CXN46" s="386"/>
      <c r="CXO46" s="386"/>
      <c r="CXP46" s="386"/>
      <c r="CXQ46" s="386"/>
      <c r="CXR46" s="386"/>
      <c r="CXS46" s="386"/>
      <c r="CXT46" s="386"/>
      <c r="CXU46" s="386"/>
      <c r="CXV46" s="386"/>
      <c r="CXW46" s="386"/>
      <c r="CXX46" s="386"/>
      <c r="CXY46" s="386"/>
      <c r="CXZ46" s="386"/>
      <c r="CYA46" s="386"/>
      <c r="CYB46" s="386"/>
      <c r="CYC46" s="386"/>
      <c r="CYD46" s="386"/>
      <c r="CYE46" s="386"/>
      <c r="CYF46" s="386"/>
      <c r="CYG46" s="386"/>
      <c r="CYH46" s="386"/>
      <c r="CYI46" s="386"/>
      <c r="CYJ46" s="386"/>
      <c r="CYK46" s="386"/>
      <c r="CYL46" s="386"/>
      <c r="CYM46" s="386"/>
      <c r="CYN46" s="386"/>
      <c r="CYO46" s="386"/>
      <c r="CYP46" s="386"/>
      <c r="CYQ46" s="386"/>
      <c r="CYR46" s="386"/>
      <c r="CYS46" s="386"/>
      <c r="CYT46" s="386"/>
      <c r="CYU46" s="386"/>
      <c r="CYV46" s="386"/>
      <c r="CYW46" s="386"/>
      <c r="CYX46" s="386"/>
      <c r="CYY46" s="386"/>
      <c r="CYZ46" s="386"/>
      <c r="CZA46" s="386"/>
      <c r="CZB46" s="386"/>
      <c r="CZC46" s="386"/>
      <c r="CZD46" s="386"/>
      <c r="CZE46" s="386"/>
      <c r="CZF46" s="386"/>
      <c r="CZG46" s="386"/>
      <c r="CZH46" s="386"/>
      <c r="CZI46" s="386"/>
      <c r="CZJ46" s="386"/>
      <c r="CZK46" s="386"/>
      <c r="CZL46" s="386"/>
      <c r="CZM46" s="386"/>
      <c r="CZN46" s="386"/>
      <c r="CZO46" s="386"/>
      <c r="CZP46" s="386"/>
      <c r="CZQ46" s="386"/>
      <c r="CZR46" s="386"/>
      <c r="CZS46" s="386"/>
      <c r="CZT46" s="386"/>
      <c r="CZU46" s="386"/>
      <c r="CZV46" s="386"/>
      <c r="CZW46" s="386"/>
      <c r="CZX46" s="386"/>
      <c r="CZY46" s="386"/>
      <c r="CZZ46" s="386"/>
      <c r="DAA46" s="386"/>
      <c r="DAB46" s="386"/>
      <c r="DAC46" s="386"/>
      <c r="DAD46" s="386"/>
      <c r="DAE46" s="386"/>
      <c r="DAF46" s="386"/>
      <c r="DAG46" s="386"/>
      <c r="DAH46" s="386"/>
      <c r="DAI46" s="386"/>
      <c r="DAJ46" s="386"/>
      <c r="DAK46" s="386"/>
      <c r="DAL46" s="386"/>
      <c r="DAM46" s="386"/>
      <c r="DAN46" s="386"/>
      <c r="DAO46" s="386"/>
      <c r="DAP46" s="386"/>
      <c r="DAQ46" s="386"/>
      <c r="DAR46" s="386"/>
      <c r="DAS46" s="386"/>
      <c r="DAT46" s="386"/>
      <c r="DAU46" s="386"/>
      <c r="DAV46" s="386"/>
      <c r="DAW46" s="386"/>
      <c r="DAX46" s="386"/>
      <c r="DAY46" s="386"/>
      <c r="DAZ46" s="386"/>
      <c r="DBA46" s="386"/>
      <c r="DBB46" s="386"/>
      <c r="DBC46" s="386"/>
      <c r="DBD46" s="386"/>
      <c r="DBE46" s="386"/>
      <c r="DBF46" s="386"/>
      <c r="DBG46" s="386"/>
      <c r="DBH46" s="386"/>
      <c r="DBI46" s="386"/>
      <c r="DBJ46" s="386"/>
      <c r="DBK46" s="386"/>
      <c r="DBL46" s="386"/>
      <c r="DBM46" s="386"/>
      <c r="DBN46" s="386"/>
      <c r="DBO46" s="386"/>
      <c r="DBP46" s="386"/>
      <c r="DBQ46" s="386"/>
      <c r="DBR46" s="386"/>
      <c r="DBS46" s="386"/>
      <c r="DBT46" s="386"/>
      <c r="DBU46" s="386"/>
      <c r="DBV46" s="386"/>
      <c r="DBW46" s="386"/>
      <c r="DBX46" s="386"/>
      <c r="DBY46" s="386"/>
      <c r="DBZ46" s="386"/>
      <c r="DCA46" s="386"/>
      <c r="DCB46" s="386"/>
      <c r="DCC46" s="386"/>
      <c r="DCD46" s="386"/>
      <c r="DCE46" s="386"/>
      <c r="DCF46" s="386"/>
      <c r="DCG46" s="386"/>
      <c r="DCH46" s="386"/>
      <c r="DCI46" s="386"/>
      <c r="DCJ46" s="386"/>
      <c r="DCK46" s="386"/>
      <c r="DCL46" s="386"/>
      <c r="DCM46" s="386"/>
      <c r="DCN46" s="386"/>
      <c r="DCO46" s="386"/>
      <c r="DCP46" s="386"/>
      <c r="DCQ46" s="386"/>
      <c r="DCR46" s="386"/>
      <c r="DCS46" s="386"/>
      <c r="DCT46" s="386"/>
      <c r="DCU46" s="386"/>
      <c r="DCV46" s="386"/>
      <c r="DCW46" s="386"/>
      <c r="DCX46" s="386"/>
      <c r="DCY46" s="386"/>
      <c r="DCZ46" s="386"/>
      <c r="DDA46" s="386"/>
      <c r="DDB46" s="386"/>
      <c r="DDC46" s="386"/>
      <c r="DDD46" s="386"/>
      <c r="DDE46" s="386"/>
      <c r="DDF46" s="386"/>
      <c r="DDG46" s="386"/>
      <c r="DDH46" s="386"/>
      <c r="DDI46" s="386"/>
      <c r="DDJ46" s="386"/>
      <c r="DDK46" s="386"/>
      <c r="DDL46" s="386"/>
      <c r="DDM46" s="386"/>
      <c r="DDN46" s="386"/>
      <c r="DDO46" s="386"/>
      <c r="DDP46" s="386"/>
      <c r="DDQ46" s="386"/>
      <c r="DDR46" s="386"/>
      <c r="DDS46" s="386"/>
      <c r="DDT46" s="386"/>
      <c r="DDU46" s="386"/>
      <c r="DDV46" s="386"/>
      <c r="DDW46" s="386"/>
      <c r="DDX46" s="386"/>
      <c r="DDY46" s="386"/>
      <c r="DDZ46" s="386"/>
      <c r="DEA46" s="386"/>
      <c r="DEB46" s="386"/>
      <c r="DEC46" s="386"/>
      <c r="DED46" s="386"/>
      <c r="DEE46" s="386"/>
      <c r="DEF46" s="386"/>
      <c r="DEG46" s="386"/>
      <c r="DEH46" s="386"/>
      <c r="DEI46" s="386"/>
      <c r="DEJ46" s="386"/>
      <c r="DEK46" s="386"/>
      <c r="DEL46" s="386"/>
      <c r="DEM46" s="386"/>
      <c r="DEN46" s="386"/>
      <c r="DEO46" s="386"/>
      <c r="DEP46" s="386"/>
      <c r="DEQ46" s="386"/>
      <c r="DER46" s="386"/>
      <c r="DES46" s="386"/>
      <c r="DET46" s="386"/>
      <c r="DEU46" s="386"/>
      <c r="DEV46" s="386"/>
      <c r="DEW46" s="386"/>
      <c r="DEX46" s="386"/>
      <c r="DEY46" s="386"/>
      <c r="DEZ46" s="386"/>
      <c r="DFA46" s="386"/>
      <c r="DFB46" s="386"/>
      <c r="DFC46" s="386"/>
      <c r="DFD46" s="386"/>
      <c r="DFE46" s="386"/>
      <c r="DFF46" s="386"/>
      <c r="DFG46" s="386"/>
      <c r="DFH46" s="386"/>
      <c r="DFI46" s="386"/>
      <c r="DFJ46" s="386"/>
      <c r="DFK46" s="386"/>
      <c r="DFL46" s="386"/>
      <c r="DFM46" s="386"/>
      <c r="DFN46" s="386"/>
      <c r="DFO46" s="386"/>
      <c r="DFP46" s="386"/>
      <c r="DFQ46" s="386"/>
      <c r="DFR46" s="386"/>
      <c r="DFS46" s="386"/>
      <c r="DFT46" s="386"/>
      <c r="DFU46" s="386"/>
      <c r="DFV46" s="386"/>
      <c r="DFW46" s="386"/>
      <c r="DFX46" s="386"/>
      <c r="DFY46" s="386"/>
      <c r="DFZ46" s="386"/>
      <c r="DGA46" s="386"/>
      <c r="DGB46" s="386"/>
      <c r="DGC46" s="386"/>
      <c r="DGD46" s="386"/>
      <c r="DGE46" s="386"/>
      <c r="DGF46" s="386"/>
      <c r="DGG46" s="386"/>
      <c r="DGH46" s="386"/>
      <c r="DGI46" s="386"/>
      <c r="DGJ46" s="386"/>
      <c r="DGK46" s="386"/>
      <c r="DGL46" s="386"/>
      <c r="DGM46" s="386"/>
      <c r="DGN46" s="386"/>
      <c r="DGO46" s="386"/>
      <c r="DGP46" s="386"/>
      <c r="DGQ46" s="386"/>
      <c r="DGR46" s="386"/>
      <c r="DGS46" s="386"/>
      <c r="DGT46" s="386"/>
      <c r="DGU46" s="386"/>
      <c r="DGV46" s="386"/>
      <c r="DGW46" s="386"/>
      <c r="DGX46" s="386"/>
      <c r="DGY46" s="386"/>
      <c r="DGZ46" s="386"/>
      <c r="DHA46" s="386"/>
      <c r="DHB46" s="386"/>
      <c r="DHC46" s="386"/>
      <c r="DHD46" s="386"/>
      <c r="DHE46" s="386"/>
      <c r="DHF46" s="386"/>
      <c r="DHG46" s="386"/>
      <c r="DHH46" s="386"/>
      <c r="DHI46" s="386"/>
      <c r="DHJ46" s="386"/>
      <c r="DHK46" s="386"/>
      <c r="DHL46" s="386"/>
      <c r="DHM46" s="386"/>
      <c r="DHN46" s="386"/>
      <c r="DHO46" s="386"/>
      <c r="DHP46" s="386"/>
      <c r="DHQ46" s="386"/>
      <c r="DHR46" s="386"/>
      <c r="DHS46" s="386"/>
      <c r="DHT46" s="386"/>
      <c r="DHU46" s="386"/>
      <c r="DHV46" s="386"/>
      <c r="DHW46" s="386"/>
      <c r="DHX46" s="386"/>
      <c r="DHY46" s="386"/>
      <c r="DHZ46" s="386"/>
      <c r="DIA46" s="386"/>
      <c r="DIB46" s="386"/>
      <c r="DIC46" s="386"/>
      <c r="DID46" s="386"/>
      <c r="DIE46" s="386"/>
      <c r="DIF46" s="386"/>
      <c r="DIG46" s="386"/>
      <c r="DIH46" s="386"/>
      <c r="DII46" s="386"/>
      <c r="DIJ46" s="386"/>
      <c r="DIK46" s="386"/>
      <c r="DIL46" s="386"/>
      <c r="DIM46" s="386"/>
      <c r="DIN46" s="386"/>
      <c r="DIO46" s="386"/>
      <c r="DIP46" s="386"/>
      <c r="DIQ46" s="386"/>
      <c r="DIR46" s="386"/>
      <c r="DIS46" s="386"/>
      <c r="DIT46" s="386"/>
      <c r="DIU46" s="386"/>
      <c r="DIV46" s="386"/>
      <c r="DIW46" s="386"/>
      <c r="DIX46" s="386"/>
      <c r="DIY46" s="386"/>
      <c r="DIZ46" s="386"/>
      <c r="DJA46" s="386"/>
      <c r="DJB46" s="386"/>
      <c r="DJC46" s="386"/>
      <c r="DJD46" s="386"/>
      <c r="DJE46" s="386"/>
      <c r="DJF46" s="386"/>
      <c r="DJG46" s="386"/>
      <c r="DJH46" s="386"/>
      <c r="DJI46" s="386"/>
      <c r="DJJ46" s="386"/>
      <c r="DJK46" s="386"/>
      <c r="DJL46" s="386"/>
      <c r="DJM46" s="386"/>
      <c r="DJN46" s="386"/>
      <c r="DJO46" s="386"/>
      <c r="DJP46" s="386"/>
      <c r="DJQ46" s="386"/>
      <c r="DJR46" s="386"/>
      <c r="DJS46" s="386"/>
      <c r="DJT46" s="386"/>
      <c r="DJU46" s="386"/>
      <c r="DJV46" s="386"/>
      <c r="DJW46" s="386"/>
      <c r="DJX46" s="386"/>
      <c r="DJY46" s="386"/>
      <c r="DJZ46" s="386"/>
      <c r="DKA46" s="386"/>
      <c r="DKB46" s="386"/>
      <c r="DKC46" s="386"/>
      <c r="DKD46" s="386"/>
      <c r="DKE46" s="386"/>
      <c r="DKF46" s="386"/>
      <c r="DKG46" s="386"/>
      <c r="DKH46" s="386"/>
      <c r="DKI46" s="386"/>
      <c r="DKJ46" s="386"/>
      <c r="DKK46" s="386"/>
      <c r="DKL46" s="386"/>
      <c r="DKM46" s="386"/>
      <c r="DKN46" s="386"/>
      <c r="DKO46" s="386"/>
      <c r="DKP46" s="386"/>
      <c r="DKQ46" s="386"/>
      <c r="DKR46" s="386"/>
      <c r="DKS46" s="386"/>
      <c r="DKT46" s="386"/>
      <c r="DKU46" s="386"/>
      <c r="DKV46" s="386"/>
      <c r="DKW46" s="386"/>
      <c r="DKX46" s="386"/>
      <c r="DKY46" s="386"/>
      <c r="DKZ46" s="386"/>
      <c r="DLA46" s="386"/>
      <c r="DLB46" s="386"/>
      <c r="DLC46" s="386"/>
      <c r="DLD46" s="386"/>
      <c r="DLE46" s="386"/>
      <c r="DLF46" s="386"/>
      <c r="DLG46" s="386"/>
      <c r="DLH46" s="386"/>
      <c r="DLI46" s="386"/>
      <c r="DLJ46" s="386"/>
      <c r="DLK46" s="386"/>
      <c r="DLL46" s="386"/>
      <c r="DLM46" s="386"/>
      <c r="DLN46" s="386"/>
      <c r="DLO46" s="386"/>
      <c r="DLP46" s="386"/>
      <c r="DLQ46" s="386"/>
      <c r="DLR46" s="386"/>
      <c r="DLS46" s="386"/>
      <c r="DLT46" s="386"/>
      <c r="DLU46" s="386"/>
      <c r="DLV46" s="386"/>
      <c r="DLW46" s="386"/>
      <c r="DLX46" s="386"/>
      <c r="DLY46" s="386"/>
      <c r="DLZ46" s="386"/>
      <c r="DMA46" s="386"/>
      <c r="DMB46" s="386"/>
      <c r="DMC46" s="386"/>
      <c r="DMD46" s="386"/>
      <c r="DME46" s="386"/>
      <c r="DMF46" s="386"/>
      <c r="DMG46" s="386"/>
      <c r="DMH46" s="386"/>
      <c r="DMI46" s="386"/>
      <c r="DMJ46" s="386"/>
      <c r="DMK46" s="386"/>
      <c r="DML46" s="386"/>
      <c r="DMM46" s="386"/>
      <c r="DMN46" s="386"/>
      <c r="DMO46" s="386"/>
      <c r="DMP46" s="386"/>
      <c r="DMQ46" s="386"/>
      <c r="DMR46" s="386"/>
      <c r="DMS46" s="386"/>
      <c r="DMT46" s="386"/>
      <c r="DMU46" s="386"/>
      <c r="DMV46" s="386"/>
      <c r="DMW46" s="386"/>
      <c r="DMX46" s="386"/>
      <c r="DMY46" s="386"/>
      <c r="DMZ46" s="386"/>
      <c r="DNA46" s="386"/>
      <c r="DNB46" s="386"/>
      <c r="DNC46" s="386"/>
      <c r="DND46" s="386"/>
      <c r="DNE46" s="386"/>
      <c r="DNF46" s="386"/>
      <c r="DNG46" s="386"/>
      <c r="DNH46" s="386"/>
      <c r="DNI46" s="386"/>
      <c r="DNJ46" s="386"/>
      <c r="DNK46" s="386"/>
      <c r="DNL46" s="386"/>
      <c r="DNM46" s="386"/>
      <c r="DNN46" s="386"/>
      <c r="DNO46" s="386"/>
      <c r="DNP46" s="386"/>
      <c r="DNQ46" s="386"/>
      <c r="DNR46" s="386"/>
      <c r="DNS46" s="386"/>
      <c r="DNT46" s="386"/>
      <c r="DNU46" s="386"/>
      <c r="DNV46" s="386"/>
      <c r="DNW46" s="386"/>
      <c r="DNX46" s="386"/>
      <c r="DNY46" s="386"/>
      <c r="DNZ46" s="386"/>
      <c r="DOA46" s="386"/>
      <c r="DOB46" s="386"/>
      <c r="DOC46" s="386"/>
      <c r="DOD46" s="386"/>
      <c r="DOE46" s="386"/>
      <c r="DOF46" s="386"/>
      <c r="DOG46" s="386"/>
      <c r="DOH46" s="386"/>
      <c r="DOI46" s="386"/>
      <c r="DOJ46" s="386"/>
      <c r="DOK46" s="386"/>
      <c r="DOL46" s="386"/>
      <c r="DOM46" s="386"/>
      <c r="DON46" s="386"/>
      <c r="DOO46" s="386"/>
      <c r="DOP46" s="386"/>
      <c r="DOQ46" s="386"/>
      <c r="DOR46" s="386"/>
      <c r="DOS46" s="386"/>
      <c r="DOT46" s="386"/>
      <c r="DOU46" s="386"/>
      <c r="DOV46" s="386"/>
      <c r="DOW46" s="386"/>
      <c r="DOX46" s="386"/>
      <c r="DOY46" s="386"/>
      <c r="DOZ46" s="386"/>
      <c r="DPA46" s="386"/>
      <c r="DPB46" s="386"/>
      <c r="DPC46" s="386"/>
      <c r="DPD46" s="386"/>
      <c r="DPE46" s="386"/>
      <c r="DPF46" s="386"/>
      <c r="DPG46" s="386"/>
      <c r="DPH46" s="386"/>
      <c r="DPI46" s="386"/>
      <c r="DPJ46" s="386"/>
      <c r="DPK46" s="386"/>
      <c r="DPL46" s="386"/>
      <c r="DPM46" s="386"/>
      <c r="DPN46" s="386"/>
      <c r="DPO46" s="386"/>
      <c r="DPP46" s="386"/>
      <c r="DPQ46" s="386"/>
      <c r="DPR46" s="386"/>
      <c r="DPS46" s="386"/>
      <c r="DPT46" s="386"/>
      <c r="DPU46" s="386"/>
      <c r="DPV46" s="386"/>
      <c r="DPW46" s="386"/>
      <c r="DPX46" s="386"/>
      <c r="DPY46" s="386"/>
      <c r="DPZ46" s="386"/>
      <c r="DQA46" s="386"/>
      <c r="DQB46" s="386"/>
      <c r="DQC46" s="386"/>
      <c r="DQD46" s="386"/>
      <c r="DQE46" s="386"/>
      <c r="DQF46" s="386"/>
      <c r="DQG46" s="386"/>
      <c r="DQH46" s="386"/>
      <c r="DQI46" s="386"/>
      <c r="DQJ46" s="386"/>
      <c r="DQK46" s="386"/>
      <c r="DQL46" s="386"/>
      <c r="DQM46" s="386"/>
      <c r="DQN46" s="386"/>
      <c r="DQO46" s="386"/>
      <c r="DQP46" s="386"/>
      <c r="DQQ46" s="386"/>
      <c r="DQR46" s="386"/>
      <c r="DQS46" s="386"/>
      <c r="DQT46" s="386"/>
      <c r="DQU46" s="386"/>
      <c r="DQV46" s="386"/>
      <c r="DQW46" s="386"/>
      <c r="DQX46" s="386"/>
      <c r="DQY46" s="386"/>
      <c r="DQZ46" s="386"/>
      <c r="DRA46" s="386"/>
      <c r="DRB46" s="386"/>
      <c r="DRC46" s="386"/>
      <c r="DRD46" s="386"/>
      <c r="DRE46" s="386"/>
      <c r="DRF46" s="386"/>
      <c r="DRG46" s="386"/>
      <c r="DRH46" s="386"/>
      <c r="DRI46" s="386"/>
      <c r="DRJ46" s="386"/>
      <c r="DRK46" s="386"/>
      <c r="DRL46" s="386"/>
      <c r="DRM46" s="386"/>
      <c r="DRN46" s="386"/>
      <c r="DRO46" s="386"/>
      <c r="DRP46" s="386"/>
      <c r="DRQ46" s="386"/>
      <c r="DRR46" s="386"/>
      <c r="DRS46" s="386"/>
      <c r="DRT46" s="386"/>
      <c r="DRU46" s="386"/>
      <c r="DRV46" s="386"/>
      <c r="DRW46" s="386"/>
      <c r="DRX46" s="386"/>
      <c r="DRY46" s="386"/>
      <c r="DRZ46" s="386"/>
      <c r="DSA46" s="386"/>
      <c r="DSB46" s="386"/>
      <c r="DSC46" s="386"/>
      <c r="DSD46" s="386"/>
      <c r="DSE46" s="386"/>
      <c r="DSF46" s="386"/>
      <c r="DSG46" s="386"/>
      <c r="DSH46" s="386"/>
      <c r="DSI46" s="386"/>
      <c r="DSJ46" s="386"/>
      <c r="DSK46" s="386"/>
      <c r="DSL46" s="386"/>
      <c r="DSM46" s="386"/>
      <c r="DSN46" s="386"/>
      <c r="DSO46" s="386"/>
      <c r="DSP46" s="386"/>
      <c r="DSQ46" s="386"/>
      <c r="DSR46" s="386"/>
      <c r="DSS46" s="386"/>
      <c r="DST46" s="386"/>
      <c r="DSU46" s="386"/>
      <c r="DSV46" s="386"/>
      <c r="DSW46" s="386"/>
      <c r="DSX46" s="386"/>
      <c r="DSY46" s="386"/>
      <c r="DSZ46" s="386"/>
      <c r="DTA46" s="386"/>
      <c r="DTB46" s="386"/>
      <c r="DTC46" s="386"/>
      <c r="DTD46" s="386"/>
      <c r="DTE46" s="386"/>
      <c r="DTF46" s="386"/>
      <c r="DTG46" s="386"/>
      <c r="DTH46" s="386"/>
      <c r="DTI46" s="386"/>
      <c r="DTJ46" s="386"/>
      <c r="DTK46" s="386"/>
      <c r="DTL46" s="386"/>
      <c r="DTM46" s="386"/>
      <c r="DTN46" s="386"/>
      <c r="DTO46" s="386"/>
      <c r="DTP46" s="386"/>
      <c r="DTQ46" s="386"/>
      <c r="DTR46" s="386"/>
      <c r="DTS46" s="386"/>
      <c r="DTT46" s="386"/>
      <c r="DTU46" s="386"/>
      <c r="DTV46" s="386"/>
      <c r="DTW46" s="386"/>
      <c r="DTX46" s="386"/>
      <c r="DTY46" s="386"/>
      <c r="DTZ46" s="386"/>
      <c r="DUA46" s="386"/>
      <c r="DUB46" s="386"/>
      <c r="DUC46" s="386"/>
      <c r="DUD46" s="386"/>
      <c r="DUE46" s="386"/>
      <c r="DUF46" s="386"/>
      <c r="DUG46" s="386"/>
      <c r="DUH46" s="386"/>
      <c r="DUI46" s="386"/>
      <c r="DUJ46" s="386"/>
      <c r="DUK46" s="386"/>
      <c r="DUL46" s="386"/>
      <c r="DUM46" s="386"/>
      <c r="DUN46" s="386"/>
      <c r="DUO46" s="386"/>
      <c r="DUP46" s="386"/>
      <c r="DUQ46" s="386"/>
      <c r="DUR46" s="386"/>
      <c r="DUS46" s="386"/>
      <c r="DUT46" s="386"/>
      <c r="DUU46" s="386"/>
      <c r="DUV46" s="386"/>
      <c r="DUW46" s="386"/>
      <c r="DUX46" s="386"/>
      <c r="DUY46" s="386"/>
      <c r="DUZ46" s="386"/>
      <c r="DVA46" s="386"/>
      <c r="DVB46" s="386"/>
      <c r="DVC46" s="386"/>
      <c r="DVD46" s="386"/>
      <c r="DVE46" s="386"/>
      <c r="DVF46" s="386"/>
      <c r="DVG46" s="386"/>
      <c r="DVH46" s="386"/>
      <c r="DVI46" s="386"/>
      <c r="DVJ46" s="386"/>
      <c r="DVK46" s="386"/>
      <c r="DVL46" s="386"/>
      <c r="DVM46" s="386"/>
      <c r="DVN46" s="386"/>
      <c r="DVO46" s="386"/>
      <c r="DVP46" s="386"/>
      <c r="DVQ46" s="386"/>
      <c r="DVR46" s="386"/>
      <c r="DVS46" s="386"/>
      <c r="DVT46" s="386"/>
      <c r="DVU46" s="386"/>
      <c r="DVV46" s="386"/>
      <c r="DVW46" s="386"/>
      <c r="DVX46" s="386"/>
      <c r="DVY46" s="386"/>
      <c r="DVZ46" s="386"/>
      <c r="DWA46" s="386"/>
      <c r="DWB46" s="386"/>
      <c r="DWC46" s="386"/>
      <c r="DWD46" s="386"/>
      <c r="DWE46" s="386"/>
      <c r="DWF46" s="386"/>
      <c r="DWG46" s="386"/>
      <c r="DWH46" s="386"/>
      <c r="DWI46" s="386"/>
      <c r="DWJ46" s="386"/>
      <c r="DWK46" s="386"/>
      <c r="DWL46" s="386"/>
      <c r="DWM46" s="386"/>
      <c r="DWN46" s="386"/>
      <c r="DWO46" s="386"/>
      <c r="DWP46" s="386"/>
      <c r="DWQ46" s="386"/>
      <c r="DWR46" s="386"/>
      <c r="DWS46" s="386"/>
      <c r="DWT46" s="386"/>
      <c r="DWU46" s="386"/>
      <c r="DWV46" s="386"/>
      <c r="DWW46" s="386"/>
      <c r="DWX46" s="386"/>
      <c r="DWY46" s="386"/>
      <c r="DWZ46" s="386"/>
      <c r="DXA46" s="386"/>
      <c r="DXB46" s="386"/>
      <c r="DXC46" s="386"/>
      <c r="DXD46" s="386"/>
      <c r="DXE46" s="386"/>
      <c r="DXF46" s="386"/>
      <c r="DXG46" s="386"/>
      <c r="DXH46" s="386"/>
      <c r="DXI46" s="386"/>
      <c r="DXJ46" s="386"/>
      <c r="DXK46" s="386"/>
      <c r="DXL46" s="386"/>
      <c r="DXM46" s="386"/>
      <c r="DXN46" s="386"/>
      <c r="DXO46" s="386"/>
      <c r="DXP46" s="386"/>
      <c r="DXQ46" s="386"/>
      <c r="DXR46" s="386"/>
      <c r="DXS46" s="386"/>
      <c r="DXT46" s="386"/>
      <c r="DXU46" s="386"/>
      <c r="DXV46" s="386"/>
      <c r="DXW46" s="386"/>
      <c r="DXX46" s="386"/>
      <c r="DXY46" s="386"/>
      <c r="DXZ46" s="386"/>
      <c r="DYA46" s="386"/>
      <c r="DYB46" s="386"/>
      <c r="DYC46" s="386"/>
      <c r="DYD46" s="386"/>
      <c r="DYE46" s="386"/>
      <c r="DYF46" s="386"/>
      <c r="DYG46" s="386"/>
      <c r="DYH46" s="386"/>
      <c r="DYI46" s="386"/>
      <c r="DYJ46" s="386"/>
      <c r="DYK46" s="386"/>
      <c r="DYL46" s="386"/>
      <c r="DYM46" s="386"/>
      <c r="DYN46" s="386"/>
      <c r="DYO46" s="386"/>
      <c r="DYP46" s="386"/>
      <c r="DYQ46" s="386"/>
      <c r="DYR46" s="386"/>
      <c r="DYS46" s="386"/>
      <c r="DYT46" s="386"/>
      <c r="DYU46" s="386"/>
      <c r="DYV46" s="386"/>
      <c r="DYW46" s="386"/>
      <c r="DYX46" s="386"/>
      <c r="DYY46" s="386"/>
      <c r="DYZ46" s="386"/>
      <c r="DZA46" s="386"/>
      <c r="DZB46" s="386"/>
      <c r="DZC46" s="386"/>
      <c r="DZD46" s="386"/>
      <c r="DZE46" s="386"/>
      <c r="DZF46" s="386"/>
      <c r="DZG46" s="386"/>
      <c r="DZH46" s="386"/>
      <c r="DZI46" s="386"/>
      <c r="DZJ46" s="386"/>
      <c r="DZK46" s="386"/>
      <c r="DZL46" s="386"/>
      <c r="DZM46" s="386"/>
      <c r="DZN46" s="386"/>
      <c r="DZO46" s="386"/>
      <c r="DZP46" s="386"/>
      <c r="DZQ46" s="386"/>
      <c r="DZR46" s="386"/>
      <c r="DZS46" s="386"/>
      <c r="DZT46" s="386"/>
      <c r="DZU46" s="386"/>
      <c r="DZV46" s="386"/>
      <c r="DZW46" s="386"/>
      <c r="DZX46" s="386"/>
      <c r="DZY46" s="386"/>
      <c r="DZZ46" s="386"/>
      <c r="EAA46" s="386"/>
      <c r="EAB46" s="386"/>
      <c r="EAC46" s="386"/>
      <c r="EAD46" s="386"/>
      <c r="EAE46" s="386"/>
      <c r="EAF46" s="386"/>
      <c r="EAG46" s="386"/>
      <c r="EAH46" s="386"/>
      <c r="EAI46" s="386"/>
      <c r="EAJ46" s="386"/>
      <c r="EAK46" s="386"/>
      <c r="EAL46" s="386"/>
      <c r="EAM46" s="386"/>
      <c r="EAN46" s="386"/>
      <c r="EAO46" s="386"/>
      <c r="EAP46" s="386"/>
      <c r="EAQ46" s="386"/>
      <c r="EAR46" s="386"/>
      <c r="EAS46" s="386"/>
      <c r="EAT46" s="386"/>
      <c r="EAU46" s="386"/>
      <c r="EAV46" s="386"/>
      <c r="EAW46" s="386"/>
      <c r="EAX46" s="386"/>
      <c r="EAY46" s="386"/>
      <c r="EAZ46" s="386"/>
      <c r="EBA46" s="386"/>
      <c r="EBB46" s="386"/>
      <c r="EBC46" s="386"/>
      <c r="EBD46" s="386"/>
      <c r="EBE46" s="386"/>
      <c r="EBF46" s="386"/>
      <c r="EBG46" s="386"/>
      <c r="EBH46" s="386"/>
      <c r="EBI46" s="386"/>
      <c r="EBJ46" s="386"/>
      <c r="EBK46" s="386"/>
      <c r="EBL46" s="386"/>
      <c r="EBM46" s="386"/>
      <c r="EBN46" s="386"/>
      <c r="EBO46" s="386"/>
      <c r="EBP46" s="386"/>
      <c r="EBQ46" s="386"/>
      <c r="EBR46" s="386"/>
      <c r="EBS46" s="386"/>
      <c r="EBT46" s="386"/>
      <c r="EBU46" s="386"/>
      <c r="EBV46" s="386"/>
      <c r="EBW46" s="386"/>
      <c r="EBX46" s="386"/>
      <c r="EBY46" s="386"/>
      <c r="EBZ46" s="386"/>
      <c r="ECA46" s="386"/>
      <c r="ECB46" s="386"/>
      <c r="ECC46" s="386"/>
      <c r="ECD46" s="386"/>
      <c r="ECE46" s="386"/>
      <c r="ECF46" s="386"/>
      <c r="ECG46" s="386"/>
      <c r="ECH46" s="386"/>
      <c r="ECI46" s="386"/>
      <c r="ECJ46" s="386"/>
      <c r="ECK46" s="386"/>
      <c r="ECL46" s="386"/>
      <c r="ECM46" s="386"/>
      <c r="ECN46" s="386"/>
      <c r="ECO46" s="386"/>
      <c r="ECP46" s="386"/>
      <c r="ECQ46" s="386"/>
      <c r="ECR46" s="386"/>
      <c r="ECS46" s="386"/>
      <c r="ECT46" s="386"/>
      <c r="ECU46" s="386"/>
      <c r="ECV46" s="386"/>
      <c r="ECW46" s="386"/>
      <c r="ECX46" s="386"/>
      <c r="ECY46" s="386"/>
      <c r="ECZ46" s="386"/>
      <c r="EDA46" s="386"/>
      <c r="EDB46" s="386"/>
      <c r="EDC46" s="386"/>
      <c r="EDD46" s="386"/>
      <c r="EDE46" s="386"/>
      <c r="EDF46" s="386"/>
      <c r="EDG46" s="386"/>
      <c r="EDH46" s="386"/>
      <c r="EDI46" s="386"/>
      <c r="EDJ46" s="386"/>
      <c r="EDK46" s="386"/>
      <c r="EDL46" s="386"/>
      <c r="EDM46" s="386"/>
      <c r="EDN46" s="386"/>
      <c r="EDO46" s="386"/>
      <c r="EDP46" s="386"/>
      <c r="EDQ46" s="386"/>
      <c r="EDR46" s="386"/>
      <c r="EDS46" s="386"/>
      <c r="EDT46" s="386"/>
      <c r="EDU46" s="386"/>
      <c r="EDV46" s="386"/>
      <c r="EDW46" s="386"/>
      <c r="EDX46" s="386"/>
      <c r="EDY46" s="386"/>
      <c r="EDZ46" s="386"/>
      <c r="EEA46" s="386"/>
      <c r="EEB46" s="386"/>
      <c r="EEC46" s="386"/>
      <c r="EED46" s="386"/>
      <c r="EEE46" s="386"/>
      <c r="EEF46" s="386"/>
      <c r="EEG46" s="386"/>
      <c r="EEH46" s="386"/>
      <c r="EEI46" s="386"/>
      <c r="EEJ46" s="386"/>
      <c r="EEK46" s="386"/>
      <c r="EEL46" s="386"/>
      <c r="EEM46" s="386"/>
      <c r="EEN46" s="386"/>
      <c r="EEO46" s="386"/>
      <c r="EEP46" s="386"/>
      <c r="EEQ46" s="386"/>
      <c r="EER46" s="386"/>
      <c r="EES46" s="386"/>
      <c r="EET46" s="386"/>
      <c r="EEU46" s="386"/>
      <c r="EEV46" s="386"/>
      <c r="EEW46" s="386"/>
      <c r="EEX46" s="386"/>
      <c r="EEY46" s="386"/>
      <c r="EEZ46" s="386"/>
      <c r="EFA46" s="386"/>
      <c r="EFB46" s="386"/>
      <c r="EFC46" s="386"/>
      <c r="EFD46" s="386"/>
      <c r="EFE46" s="386"/>
      <c r="EFF46" s="386"/>
      <c r="EFG46" s="386"/>
      <c r="EFH46" s="386"/>
      <c r="EFI46" s="386"/>
      <c r="EFJ46" s="386"/>
      <c r="EFK46" s="386"/>
      <c r="EFL46" s="386"/>
      <c r="EFM46" s="386"/>
      <c r="EFN46" s="386"/>
      <c r="EFO46" s="386"/>
      <c r="EFP46" s="386"/>
      <c r="EFQ46" s="386"/>
      <c r="EFR46" s="386"/>
      <c r="EFS46" s="386"/>
      <c r="EFT46" s="386"/>
      <c r="EFU46" s="386"/>
      <c r="EFV46" s="386"/>
      <c r="EFW46" s="386"/>
      <c r="EFX46" s="386"/>
      <c r="EFY46" s="386"/>
      <c r="EFZ46" s="386"/>
      <c r="EGA46" s="386"/>
      <c r="EGB46" s="386"/>
      <c r="EGC46" s="386"/>
      <c r="EGD46" s="386"/>
      <c r="EGE46" s="386"/>
      <c r="EGF46" s="386"/>
      <c r="EGG46" s="386"/>
      <c r="EGH46" s="386"/>
      <c r="EGI46" s="386"/>
      <c r="EGJ46" s="386"/>
      <c r="EGK46" s="386"/>
      <c r="EGL46" s="386"/>
      <c r="EGM46" s="386"/>
      <c r="EGN46" s="386"/>
      <c r="EGO46" s="386"/>
      <c r="EGP46" s="386"/>
      <c r="EGQ46" s="386"/>
      <c r="EGR46" s="386"/>
      <c r="EGS46" s="386"/>
      <c r="EGT46" s="386"/>
      <c r="EGU46" s="386"/>
      <c r="EGV46" s="386"/>
      <c r="EGW46" s="386"/>
      <c r="EGX46" s="386"/>
      <c r="EGY46" s="386"/>
      <c r="EGZ46" s="386"/>
      <c r="EHA46" s="386"/>
      <c r="EHB46" s="386"/>
      <c r="EHC46" s="386"/>
      <c r="EHD46" s="386"/>
      <c r="EHE46" s="386"/>
      <c r="EHF46" s="386"/>
      <c r="EHG46" s="386"/>
      <c r="EHH46" s="386"/>
      <c r="EHI46" s="386"/>
      <c r="EHJ46" s="386"/>
      <c r="EHK46" s="386"/>
      <c r="EHL46" s="386"/>
      <c r="EHM46" s="386"/>
      <c r="EHN46" s="386"/>
      <c r="EHO46" s="386"/>
      <c r="EHP46" s="386"/>
      <c r="EHQ46" s="386"/>
      <c r="EHR46" s="386"/>
      <c r="EHS46" s="386"/>
      <c r="EHT46" s="386"/>
      <c r="EHU46" s="386"/>
      <c r="EHV46" s="386"/>
      <c r="EHW46" s="386"/>
      <c r="EHX46" s="386"/>
      <c r="EHY46" s="386"/>
      <c r="EHZ46" s="386"/>
      <c r="EIA46" s="386"/>
      <c r="EIB46" s="386"/>
      <c r="EIC46" s="386"/>
      <c r="EID46" s="386"/>
      <c r="EIE46" s="386"/>
      <c r="EIF46" s="386"/>
      <c r="EIG46" s="386"/>
      <c r="EIH46" s="386"/>
      <c r="EII46" s="386"/>
      <c r="EIJ46" s="386"/>
      <c r="EIK46" s="386"/>
      <c r="EIL46" s="386"/>
      <c r="EIM46" s="386"/>
      <c r="EIN46" s="386"/>
      <c r="EIO46" s="386"/>
      <c r="EIP46" s="386"/>
      <c r="EIQ46" s="386"/>
      <c r="EIR46" s="386"/>
      <c r="EIS46" s="386"/>
      <c r="EIT46" s="386"/>
      <c r="EIU46" s="386"/>
      <c r="EIV46" s="386"/>
      <c r="EIW46" s="386"/>
      <c r="EIX46" s="386"/>
      <c r="EIY46" s="386"/>
      <c r="EIZ46" s="386"/>
      <c r="EJA46" s="386"/>
      <c r="EJB46" s="386"/>
      <c r="EJC46" s="386"/>
      <c r="EJD46" s="386"/>
      <c r="EJE46" s="386"/>
      <c r="EJF46" s="386"/>
      <c r="EJG46" s="386"/>
      <c r="EJH46" s="386"/>
      <c r="EJI46" s="386"/>
      <c r="EJJ46" s="386"/>
      <c r="EJK46" s="386"/>
      <c r="EJL46" s="386"/>
      <c r="EJM46" s="386"/>
      <c r="EJN46" s="386"/>
      <c r="EJO46" s="386"/>
      <c r="EJP46" s="386"/>
      <c r="EJQ46" s="386"/>
      <c r="EJR46" s="386"/>
      <c r="EJS46" s="386"/>
      <c r="EJT46" s="386"/>
      <c r="EJU46" s="386"/>
      <c r="EJV46" s="386"/>
      <c r="EJW46" s="386"/>
      <c r="EJX46" s="386"/>
      <c r="EJY46" s="386"/>
      <c r="EJZ46" s="386"/>
      <c r="EKA46" s="386"/>
      <c r="EKB46" s="386"/>
      <c r="EKC46" s="386"/>
      <c r="EKD46" s="386"/>
      <c r="EKE46" s="386"/>
      <c r="EKF46" s="386"/>
      <c r="EKG46" s="386"/>
      <c r="EKH46" s="386"/>
      <c r="EKI46" s="386"/>
      <c r="EKJ46" s="386"/>
      <c r="EKK46" s="386"/>
      <c r="EKL46" s="386"/>
      <c r="EKM46" s="386"/>
      <c r="EKN46" s="386"/>
      <c r="EKO46" s="386"/>
      <c r="EKP46" s="386"/>
      <c r="EKQ46" s="386"/>
      <c r="EKR46" s="386"/>
      <c r="EKS46" s="386"/>
      <c r="EKT46" s="386"/>
      <c r="EKU46" s="386"/>
      <c r="EKV46" s="386"/>
      <c r="EKW46" s="386"/>
      <c r="EKX46" s="386"/>
      <c r="EKY46" s="386"/>
      <c r="EKZ46" s="386"/>
      <c r="ELA46" s="386"/>
      <c r="ELB46" s="386"/>
      <c r="ELC46" s="386"/>
      <c r="ELD46" s="386"/>
      <c r="ELE46" s="386"/>
      <c r="ELF46" s="386"/>
      <c r="ELG46" s="386"/>
      <c r="ELH46" s="386"/>
      <c r="ELI46" s="386"/>
      <c r="ELJ46" s="386"/>
      <c r="ELK46" s="386"/>
      <c r="ELL46" s="386"/>
      <c r="ELM46" s="386"/>
      <c r="ELN46" s="386"/>
      <c r="ELO46" s="386"/>
      <c r="ELP46" s="386"/>
      <c r="ELQ46" s="386"/>
      <c r="ELR46" s="386"/>
      <c r="ELS46" s="386"/>
      <c r="ELT46" s="386"/>
      <c r="ELU46" s="386"/>
      <c r="ELV46" s="386"/>
      <c r="ELW46" s="386"/>
      <c r="ELX46" s="386"/>
      <c r="ELY46" s="386"/>
      <c r="ELZ46" s="386"/>
      <c r="EMA46" s="386"/>
      <c r="EMB46" s="386"/>
      <c r="EMC46" s="386"/>
      <c r="EMD46" s="386"/>
      <c r="EME46" s="386"/>
      <c r="EMF46" s="386"/>
      <c r="EMG46" s="386"/>
      <c r="EMH46" s="386"/>
      <c r="EMI46" s="386"/>
      <c r="EMJ46" s="386"/>
      <c r="EMK46" s="386"/>
      <c r="EML46" s="386"/>
      <c r="EMM46" s="386"/>
      <c r="EMN46" s="386"/>
      <c r="EMO46" s="386"/>
      <c r="EMP46" s="386"/>
      <c r="EMQ46" s="386"/>
      <c r="EMR46" s="386"/>
      <c r="EMS46" s="386"/>
      <c r="EMT46" s="386"/>
      <c r="EMU46" s="386"/>
      <c r="EMV46" s="386"/>
      <c r="EMW46" s="386"/>
      <c r="EMX46" s="386"/>
      <c r="EMY46" s="386"/>
      <c r="EMZ46" s="386"/>
      <c r="ENA46" s="386"/>
      <c r="ENB46" s="386"/>
      <c r="ENC46" s="386"/>
      <c r="END46" s="386"/>
      <c r="ENE46" s="386"/>
      <c r="ENF46" s="386"/>
      <c r="ENG46" s="386"/>
      <c r="ENH46" s="386"/>
      <c r="ENI46" s="386"/>
      <c r="ENJ46" s="386"/>
      <c r="ENK46" s="386"/>
      <c r="ENL46" s="386"/>
      <c r="ENM46" s="386"/>
      <c r="ENN46" s="386"/>
      <c r="ENO46" s="386"/>
      <c r="ENP46" s="386"/>
      <c r="ENQ46" s="386"/>
      <c r="ENR46" s="386"/>
      <c r="ENS46" s="386"/>
      <c r="ENT46" s="386"/>
      <c r="ENU46" s="386"/>
      <c r="ENV46" s="386"/>
      <c r="ENW46" s="386"/>
      <c r="ENX46" s="386"/>
      <c r="ENY46" s="386"/>
      <c r="ENZ46" s="386"/>
      <c r="EOA46" s="386"/>
      <c r="EOB46" s="386"/>
      <c r="EOC46" s="386"/>
      <c r="EOD46" s="386"/>
      <c r="EOE46" s="386"/>
      <c r="EOF46" s="386"/>
      <c r="EOG46" s="386"/>
      <c r="EOH46" s="386"/>
      <c r="EOI46" s="386"/>
      <c r="EOJ46" s="386"/>
      <c r="EOK46" s="386"/>
      <c r="EOL46" s="386"/>
      <c r="EOM46" s="386"/>
      <c r="EON46" s="386"/>
      <c r="EOO46" s="386"/>
      <c r="EOP46" s="386"/>
      <c r="EOQ46" s="386"/>
      <c r="EOR46" s="386"/>
      <c r="EOS46" s="386"/>
      <c r="EOT46" s="386"/>
      <c r="EOU46" s="386"/>
      <c r="EOV46" s="386"/>
      <c r="EOW46" s="386"/>
      <c r="EOX46" s="386"/>
      <c r="EOY46" s="386"/>
      <c r="EOZ46" s="386"/>
      <c r="EPA46" s="386"/>
      <c r="EPB46" s="386"/>
      <c r="EPC46" s="386"/>
      <c r="EPD46" s="386"/>
      <c r="EPE46" s="386"/>
      <c r="EPF46" s="386"/>
      <c r="EPG46" s="386"/>
      <c r="EPH46" s="386"/>
      <c r="EPI46" s="386"/>
      <c r="EPJ46" s="386"/>
      <c r="EPK46" s="386"/>
      <c r="EPL46" s="386"/>
      <c r="EPM46" s="386"/>
      <c r="EPN46" s="386"/>
      <c r="EPO46" s="386"/>
      <c r="EPP46" s="386"/>
      <c r="EPQ46" s="386"/>
      <c r="EPR46" s="386"/>
      <c r="EPS46" s="386"/>
      <c r="EPT46" s="386"/>
      <c r="EPU46" s="386"/>
      <c r="EPV46" s="386"/>
      <c r="EPW46" s="386"/>
      <c r="EPX46" s="386"/>
      <c r="EPY46" s="386"/>
      <c r="EPZ46" s="386"/>
      <c r="EQA46" s="386"/>
      <c r="EQB46" s="386"/>
      <c r="EQC46" s="386"/>
      <c r="EQD46" s="386"/>
      <c r="EQE46" s="386"/>
      <c r="EQF46" s="386"/>
      <c r="EQG46" s="386"/>
      <c r="EQH46" s="386"/>
      <c r="EQI46" s="386"/>
      <c r="EQJ46" s="386"/>
      <c r="EQK46" s="386"/>
      <c r="EQL46" s="386"/>
      <c r="EQM46" s="386"/>
      <c r="EQN46" s="386"/>
      <c r="EQO46" s="386"/>
      <c r="EQP46" s="386"/>
      <c r="EQQ46" s="386"/>
      <c r="EQR46" s="386"/>
      <c r="EQS46" s="386"/>
      <c r="EQT46" s="386"/>
      <c r="EQU46" s="386"/>
      <c r="EQV46" s="386"/>
      <c r="EQW46" s="386"/>
      <c r="EQX46" s="386"/>
      <c r="EQY46" s="386"/>
      <c r="EQZ46" s="386"/>
      <c r="ERA46" s="386"/>
      <c r="ERB46" s="386"/>
      <c r="ERC46" s="386"/>
      <c r="ERD46" s="386"/>
      <c r="ERE46" s="386"/>
      <c r="ERF46" s="386"/>
      <c r="ERG46" s="386"/>
      <c r="ERH46" s="386"/>
      <c r="ERI46" s="386"/>
      <c r="ERJ46" s="386"/>
      <c r="ERK46" s="386"/>
      <c r="ERL46" s="386"/>
      <c r="ERM46" s="386"/>
      <c r="ERN46" s="386"/>
      <c r="ERO46" s="386"/>
      <c r="ERP46" s="386"/>
      <c r="ERQ46" s="386"/>
      <c r="ERR46" s="386"/>
      <c r="ERS46" s="386"/>
      <c r="ERT46" s="386"/>
      <c r="ERU46" s="386"/>
      <c r="ERV46" s="386"/>
      <c r="ERW46" s="386"/>
      <c r="ERX46" s="386"/>
      <c r="ERY46" s="386"/>
      <c r="ERZ46" s="386"/>
      <c r="ESA46" s="386"/>
      <c r="ESB46" s="386"/>
      <c r="ESC46" s="386"/>
      <c r="ESD46" s="386"/>
      <c r="ESE46" s="386"/>
      <c r="ESF46" s="386"/>
      <c r="ESG46" s="386"/>
      <c r="ESH46" s="386"/>
      <c r="ESI46" s="386"/>
      <c r="ESJ46" s="386"/>
      <c r="ESK46" s="386"/>
      <c r="ESL46" s="386"/>
      <c r="ESM46" s="386"/>
      <c r="ESN46" s="386"/>
      <c r="ESO46" s="386"/>
      <c r="ESP46" s="386"/>
      <c r="ESQ46" s="386"/>
      <c r="ESR46" s="386"/>
      <c r="ESS46" s="386"/>
      <c r="EST46" s="386"/>
      <c r="ESU46" s="386"/>
      <c r="ESV46" s="386"/>
      <c r="ESW46" s="386"/>
      <c r="ESX46" s="386"/>
      <c r="ESY46" s="386"/>
      <c r="ESZ46" s="386"/>
      <c r="ETA46" s="386"/>
      <c r="ETB46" s="386"/>
      <c r="ETC46" s="386"/>
      <c r="ETD46" s="386"/>
      <c r="ETE46" s="386"/>
      <c r="ETF46" s="386"/>
      <c r="ETG46" s="386"/>
      <c r="ETH46" s="386"/>
      <c r="ETI46" s="386"/>
      <c r="ETJ46" s="386"/>
      <c r="ETK46" s="386"/>
      <c r="ETL46" s="386"/>
      <c r="ETM46" s="386"/>
      <c r="ETN46" s="386"/>
      <c r="ETO46" s="386"/>
      <c r="ETP46" s="386"/>
      <c r="ETQ46" s="386"/>
      <c r="ETR46" s="386"/>
      <c r="ETS46" s="386"/>
      <c r="ETT46" s="386"/>
      <c r="ETU46" s="386"/>
      <c r="ETV46" s="386"/>
      <c r="ETW46" s="386"/>
      <c r="ETX46" s="386"/>
      <c r="ETY46" s="386"/>
      <c r="ETZ46" s="386"/>
      <c r="EUA46" s="386"/>
      <c r="EUB46" s="386"/>
      <c r="EUC46" s="386"/>
      <c r="EUD46" s="386"/>
      <c r="EUE46" s="386"/>
      <c r="EUF46" s="386"/>
      <c r="EUG46" s="386"/>
      <c r="EUH46" s="386"/>
      <c r="EUI46" s="386"/>
      <c r="EUJ46" s="386"/>
      <c r="EUK46" s="386"/>
      <c r="EUL46" s="386"/>
      <c r="EUM46" s="386"/>
      <c r="EUN46" s="386"/>
      <c r="EUO46" s="386"/>
      <c r="EUP46" s="386"/>
      <c r="EUQ46" s="386"/>
      <c r="EUR46" s="386"/>
      <c r="EUS46" s="386"/>
      <c r="EUT46" s="386"/>
      <c r="EUU46" s="386"/>
      <c r="EUV46" s="386"/>
      <c r="EUW46" s="386"/>
      <c r="EUX46" s="386"/>
      <c r="EUY46" s="386"/>
      <c r="EUZ46" s="386"/>
      <c r="EVA46" s="386"/>
      <c r="EVB46" s="386"/>
      <c r="EVC46" s="386"/>
      <c r="EVD46" s="386"/>
      <c r="EVE46" s="386"/>
      <c r="EVF46" s="386"/>
      <c r="EVG46" s="386"/>
      <c r="EVH46" s="386"/>
      <c r="EVI46" s="386"/>
      <c r="EVJ46" s="386"/>
      <c r="EVK46" s="386"/>
      <c r="EVL46" s="386"/>
      <c r="EVM46" s="386"/>
      <c r="EVN46" s="386"/>
      <c r="EVO46" s="386"/>
      <c r="EVP46" s="386"/>
      <c r="EVQ46" s="386"/>
      <c r="EVR46" s="386"/>
      <c r="EVS46" s="386"/>
      <c r="EVT46" s="386"/>
      <c r="EVU46" s="386"/>
      <c r="EVV46" s="386"/>
      <c r="EVW46" s="386"/>
      <c r="EVX46" s="386"/>
      <c r="EVY46" s="386"/>
      <c r="EVZ46" s="386"/>
      <c r="EWA46" s="386"/>
      <c r="EWB46" s="386"/>
      <c r="EWC46" s="386"/>
      <c r="EWD46" s="386"/>
      <c r="EWE46" s="386"/>
      <c r="EWF46" s="386"/>
      <c r="EWG46" s="386"/>
      <c r="EWH46" s="386"/>
      <c r="EWI46" s="386"/>
      <c r="EWJ46" s="386"/>
      <c r="EWK46" s="386"/>
      <c r="EWL46" s="386"/>
      <c r="EWM46" s="386"/>
      <c r="EWN46" s="386"/>
      <c r="EWO46" s="386"/>
      <c r="EWP46" s="386"/>
      <c r="EWQ46" s="386"/>
      <c r="EWR46" s="386"/>
      <c r="EWS46" s="386"/>
      <c r="EWT46" s="386"/>
      <c r="EWU46" s="386"/>
      <c r="EWV46" s="386"/>
      <c r="EWW46" s="386"/>
      <c r="EWX46" s="386"/>
      <c r="EWY46" s="386"/>
      <c r="EWZ46" s="386"/>
      <c r="EXA46" s="386"/>
      <c r="EXB46" s="386"/>
      <c r="EXC46" s="386"/>
      <c r="EXD46" s="386"/>
      <c r="EXE46" s="386"/>
      <c r="EXF46" s="386"/>
      <c r="EXG46" s="386"/>
      <c r="EXH46" s="386"/>
      <c r="EXI46" s="386"/>
      <c r="EXJ46" s="386"/>
      <c r="EXK46" s="386"/>
      <c r="EXL46" s="386"/>
      <c r="EXM46" s="386"/>
      <c r="EXN46" s="386"/>
      <c r="EXO46" s="386"/>
      <c r="EXP46" s="386"/>
      <c r="EXQ46" s="386"/>
      <c r="EXR46" s="386"/>
      <c r="EXS46" s="386"/>
      <c r="EXT46" s="386"/>
      <c r="EXU46" s="386"/>
      <c r="EXV46" s="386"/>
      <c r="EXW46" s="386"/>
      <c r="EXX46" s="386"/>
      <c r="EXY46" s="386"/>
      <c r="EXZ46" s="386"/>
      <c r="EYA46" s="386"/>
      <c r="EYB46" s="386"/>
      <c r="EYC46" s="386"/>
      <c r="EYD46" s="386"/>
      <c r="EYE46" s="386"/>
      <c r="EYF46" s="386"/>
      <c r="EYG46" s="386"/>
      <c r="EYH46" s="386"/>
      <c r="EYI46" s="386"/>
      <c r="EYJ46" s="386"/>
      <c r="EYK46" s="386"/>
      <c r="EYL46" s="386"/>
      <c r="EYM46" s="386"/>
      <c r="EYN46" s="386"/>
      <c r="EYO46" s="386"/>
      <c r="EYP46" s="386"/>
      <c r="EYQ46" s="386"/>
      <c r="EYR46" s="386"/>
      <c r="EYS46" s="386"/>
      <c r="EYT46" s="386"/>
      <c r="EYU46" s="386"/>
      <c r="EYV46" s="386"/>
      <c r="EYW46" s="386"/>
      <c r="EYX46" s="386"/>
      <c r="EYY46" s="386"/>
      <c r="EYZ46" s="386"/>
      <c r="EZA46" s="386"/>
      <c r="EZB46" s="386"/>
      <c r="EZC46" s="386"/>
      <c r="EZD46" s="386"/>
      <c r="EZE46" s="386"/>
      <c r="EZF46" s="386"/>
      <c r="EZG46" s="386"/>
      <c r="EZH46" s="386"/>
      <c r="EZI46" s="386"/>
      <c r="EZJ46" s="386"/>
      <c r="EZK46" s="386"/>
      <c r="EZL46" s="386"/>
      <c r="EZM46" s="386"/>
      <c r="EZN46" s="386"/>
      <c r="EZO46" s="386"/>
      <c r="EZP46" s="386"/>
      <c r="EZQ46" s="386"/>
      <c r="EZR46" s="386"/>
      <c r="EZS46" s="386"/>
      <c r="EZT46" s="386"/>
      <c r="EZU46" s="386"/>
      <c r="EZV46" s="386"/>
      <c r="EZW46" s="386"/>
      <c r="EZX46" s="386"/>
      <c r="EZY46" s="386"/>
      <c r="EZZ46" s="386"/>
      <c r="FAA46" s="386"/>
      <c r="FAB46" s="386"/>
      <c r="FAC46" s="386"/>
      <c r="FAD46" s="386"/>
      <c r="FAE46" s="386"/>
      <c r="FAF46" s="386"/>
      <c r="FAG46" s="386"/>
      <c r="FAH46" s="386"/>
      <c r="FAI46" s="386"/>
      <c r="FAJ46" s="386"/>
      <c r="FAK46" s="386"/>
      <c r="FAL46" s="386"/>
      <c r="FAM46" s="386"/>
      <c r="FAN46" s="386"/>
      <c r="FAO46" s="386"/>
      <c r="FAP46" s="386"/>
      <c r="FAQ46" s="386"/>
      <c r="FAR46" s="386"/>
      <c r="FAS46" s="386"/>
      <c r="FAT46" s="386"/>
      <c r="FAU46" s="386"/>
      <c r="FAV46" s="386"/>
      <c r="FAW46" s="386"/>
      <c r="FAX46" s="386"/>
      <c r="FAY46" s="386"/>
      <c r="FAZ46" s="386"/>
      <c r="FBA46" s="386"/>
      <c r="FBB46" s="386"/>
      <c r="FBC46" s="386"/>
      <c r="FBD46" s="386"/>
      <c r="FBE46" s="386"/>
      <c r="FBF46" s="386"/>
      <c r="FBG46" s="386"/>
      <c r="FBH46" s="386"/>
      <c r="FBI46" s="386"/>
      <c r="FBJ46" s="386"/>
      <c r="FBK46" s="386"/>
      <c r="FBL46" s="386"/>
      <c r="FBM46" s="386"/>
      <c r="FBN46" s="386"/>
      <c r="FBO46" s="386"/>
      <c r="FBP46" s="386"/>
      <c r="FBQ46" s="386"/>
      <c r="FBR46" s="386"/>
      <c r="FBS46" s="386"/>
      <c r="FBT46" s="386"/>
      <c r="FBU46" s="386"/>
      <c r="FBV46" s="386"/>
      <c r="FBW46" s="386"/>
      <c r="FBX46" s="386"/>
      <c r="FBY46" s="386"/>
      <c r="FBZ46" s="386"/>
      <c r="FCA46" s="386"/>
      <c r="FCB46" s="386"/>
      <c r="FCC46" s="386"/>
      <c r="FCD46" s="386"/>
      <c r="FCE46" s="386"/>
      <c r="FCF46" s="386"/>
      <c r="FCG46" s="386"/>
      <c r="FCH46" s="386"/>
      <c r="FCI46" s="386"/>
      <c r="FCJ46" s="386"/>
      <c r="FCK46" s="386"/>
      <c r="FCL46" s="386"/>
      <c r="FCM46" s="386"/>
      <c r="FCN46" s="386"/>
      <c r="FCO46" s="386"/>
      <c r="FCP46" s="386"/>
      <c r="FCQ46" s="386"/>
      <c r="FCR46" s="386"/>
      <c r="FCS46" s="386"/>
      <c r="FCT46" s="386"/>
      <c r="FCU46" s="386"/>
      <c r="FCV46" s="386"/>
      <c r="FCW46" s="386"/>
      <c r="FCX46" s="386"/>
      <c r="FCY46" s="386"/>
      <c r="FCZ46" s="386"/>
      <c r="FDA46" s="386"/>
      <c r="FDB46" s="386"/>
      <c r="FDC46" s="386"/>
      <c r="FDD46" s="386"/>
      <c r="FDE46" s="386"/>
      <c r="FDF46" s="386"/>
      <c r="FDG46" s="386"/>
      <c r="FDH46" s="386"/>
      <c r="FDI46" s="386"/>
      <c r="FDJ46" s="386"/>
      <c r="FDK46" s="386"/>
      <c r="FDL46" s="386"/>
      <c r="FDM46" s="386"/>
      <c r="FDN46" s="386"/>
      <c r="FDO46" s="386"/>
      <c r="FDP46" s="386"/>
      <c r="FDQ46" s="386"/>
      <c r="FDR46" s="386"/>
      <c r="FDS46" s="386"/>
      <c r="FDT46" s="386"/>
      <c r="FDU46" s="386"/>
      <c r="FDV46" s="386"/>
      <c r="FDW46" s="386"/>
      <c r="FDX46" s="386"/>
      <c r="FDY46" s="386"/>
      <c r="FDZ46" s="386"/>
      <c r="FEA46" s="386"/>
      <c r="FEB46" s="386"/>
      <c r="FEC46" s="386"/>
      <c r="FED46" s="386"/>
      <c r="FEE46" s="386"/>
      <c r="FEF46" s="386"/>
      <c r="FEG46" s="386"/>
      <c r="FEH46" s="386"/>
      <c r="FEI46" s="386"/>
      <c r="FEJ46" s="386"/>
      <c r="FEK46" s="386"/>
      <c r="FEL46" s="386"/>
      <c r="FEM46" s="386"/>
      <c r="FEN46" s="386"/>
      <c r="FEO46" s="386"/>
      <c r="FEP46" s="386"/>
      <c r="FEQ46" s="386"/>
      <c r="FER46" s="386"/>
      <c r="FES46" s="386"/>
      <c r="FET46" s="386"/>
      <c r="FEU46" s="386"/>
      <c r="FEV46" s="386"/>
      <c r="FEW46" s="386"/>
      <c r="FEX46" s="386"/>
      <c r="FEY46" s="386"/>
      <c r="FEZ46" s="386"/>
      <c r="FFA46" s="386"/>
      <c r="FFB46" s="386"/>
      <c r="FFC46" s="386"/>
      <c r="FFD46" s="386"/>
      <c r="FFE46" s="386"/>
      <c r="FFF46" s="386"/>
      <c r="FFG46" s="386"/>
      <c r="FFH46" s="386"/>
      <c r="FFI46" s="386"/>
      <c r="FFJ46" s="386"/>
      <c r="FFK46" s="386"/>
      <c r="FFL46" s="386"/>
      <c r="FFM46" s="386"/>
      <c r="FFN46" s="386"/>
      <c r="FFO46" s="386"/>
      <c r="FFP46" s="386"/>
      <c r="FFQ46" s="386"/>
      <c r="FFR46" s="386"/>
      <c r="FFS46" s="386"/>
      <c r="FFT46" s="386"/>
      <c r="FFU46" s="386"/>
      <c r="FFV46" s="386"/>
      <c r="FFW46" s="386"/>
      <c r="FFX46" s="386"/>
      <c r="FFY46" s="386"/>
      <c r="FFZ46" s="386"/>
      <c r="FGA46" s="386"/>
      <c r="FGB46" s="386"/>
      <c r="FGC46" s="386"/>
      <c r="FGD46" s="386"/>
      <c r="FGE46" s="386"/>
      <c r="FGF46" s="386"/>
      <c r="FGG46" s="386"/>
      <c r="FGH46" s="386"/>
      <c r="FGI46" s="386"/>
      <c r="FGJ46" s="386"/>
      <c r="FGK46" s="386"/>
      <c r="FGL46" s="386"/>
      <c r="FGM46" s="386"/>
      <c r="FGN46" s="386"/>
      <c r="FGO46" s="386"/>
      <c r="FGP46" s="386"/>
      <c r="FGQ46" s="386"/>
      <c r="FGR46" s="386"/>
      <c r="FGS46" s="386"/>
      <c r="FGT46" s="386"/>
      <c r="FGU46" s="386"/>
      <c r="FGV46" s="386"/>
      <c r="FGW46" s="386"/>
      <c r="FGX46" s="386"/>
      <c r="FGY46" s="386"/>
      <c r="FGZ46" s="386"/>
      <c r="FHA46" s="386"/>
      <c r="FHB46" s="386"/>
      <c r="FHC46" s="386"/>
      <c r="FHD46" s="386"/>
      <c r="FHE46" s="386"/>
      <c r="FHF46" s="386"/>
      <c r="FHG46" s="386"/>
      <c r="FHH46" s="386"/>
      <c r="FHI46" s="386"/>
      <c r="FHJ46" s="386"/>
      <c r="FHK46" s="386"/>
      <c r="FHL46" s="386"/>
      <c r="FHM46" s="386"/>
      <c r="FHN46" s="386"/>
      <c r="FHO46" s="386"/>
      <c r="FHP46" s="386"/>
      <c r="FHQ46" s="386"/>
      <c r="FHR46" s="386"/>
      <c r="FHS46" s="386"/>
      <c r="FHT46" s="386"/>
      <c r="FHU46" s="386"/>
      <c r="FHV46" s="386"/>
      <c r="FHW46" s="386"/>
      <c r="FHX46" s="386"/>
      <c r="FHY46" s="386"/>
      <c r="FHZ46" s="386"/>
      <c r="FIA46" s="386"/>
      <c r="FIB46" s="386"/>
      <c r="FIC46" s="386"/>
      <c r="FID46" s="386"/>
      <c r="FIE46" s="386"/>
      <c r="FIF46" s="386"/>
      <c r="FIG46" s="386"/>
      <c r="FIH46" s="386"/>
      <c r="FII46" s="386"/>
      <c r="FIJ46" s="386"/>
      <c r="FIK46" s="386"/>
      <c r="FIL46" s="386"/>
      <c r="FIM46" s="386"/>
      <c r="FIN46" s="386"/>
      <c r="FIO46" s="386"/>
      <c r="FIP46" s="386"/>
      <c r="FIQ46" s="386"/>
      <c r="FIR46" s="386"/>
      <c r="FIS46" s="386"/>
      <c r="FIT46" s="386"/>
      <c r="FIU46" s="386"/>
      <c r="FIV46" s="386"/>
      <c r="FIW46" s="386"/>
      <c r="FIX46" s="386"/>
      <c r="FIY46" s="386"/>
      <c r="FIZ46" s="386"/>
      <c r="FJA46" s="386"/>
      <c r="FJB46" s="386"/>
      <c r="FJC46" s="386"/>
      <c r="FJD46" s="386"/>
      <c r="FJE46" s="386"/>
      <c r="FJF46" s="386"/>
      <c r="FJG46" s="386"/>
      <c r="FJH46" s="386"/>
      <c r="FJI46" s="386"/>
      <c r="FJJ46" s="386"/>
      <c r="FJK46" s="386"/>
      <c r="FJL46" s="386"/>
      <c r="FJM46" s="386"/>
      <c r="FJN46" s="386"/>
      <c r="FJO46" s="386"/>
      <c r="FJP46" s="386"/>
      <c r="FJQ46" s="386"/>
      <c r="FJR46" s="386"/>
      <c r="FJS46" s="386"/>
      <c r="FJT46" s="386"/>
      <c r="FJU46" s="386"/>
      <c r="FJV46" s="386"/>
      <c r="FJW46" s="386"/>
      <c r="FJX46" s="386"/>
      <c r="FJY46" s="386"/>
      <c r="FJZ46" s="386"/>
      <c r="FKA46" s="386"/>
      <c r="FKB46" s="386"/>
      <c r="FKC46" s="386"/>
      <c r="FKD46" s="386"/>
      <c r="FKE46" s="386"/>
      <c r="FKF46" s="386"/>
      <c r="FKG46" s="386"/>
      <c r="FKH46" s="386"/>
      <c r="FKI46" s="386"/>
      <c r="FKJ46" s="386"/>
      <c r="FKK46" s="386"/>
      <c r="FKL46" s="386"/>
      <c r="FKM46" s="386"/>
      <c r="FKN46" s="386"/>
      <c r="FKO46" s="386"/>
      <c r="FKP46" s="386"/>
      <c r="FKQ46" s="386"/>
      <c r="FKR46" s="386"/>
      <c r="FKS46" s="386"/>
      <c r="FKT46" s="386"/>
      <c r="FKU46" s="386"/>
      <c r="FKV46" s="386"/>
      <c r="FKW46" s="386"/>
      <c r="FKX46" s="386"/>
      <c r="FKY46" s="386"/>
      <c r="FKZ46" s="386"/>
      <c r="FLA46" s="386"/>
      <c r="FLB46" s="386"/>
      <c r="FLC46" s="386"/>
      <c r="FLD46" s="386"/>
      <c r="FLE46" s="386"/>
      <c r="FLF46" s="386"/>
      <c r="FLG46" s="386"/>
      <c r="FLH46" s="386"/>
      <c r="FLI46" s="386"/>
      <c r="FLJ46" s="386"/>
      <c r="FLK46" s="386"/>
      <c r="FLL46" s="386"/>
      <c r="FLM46" s="386"/>
      <c r="FLN46" s="386"/>
      <c r="FLO46" s="386"/>
      <c r="FLP46" s="386"/>
      <c r="FLQ46" s="386"/>
      <c r="FLR46" s="386"/>
      <c r="FLS46" s="386"/>
      <c r="FLT46" s="386"/>
      <c r="FLU46" s="386"/>
      <c r="FLV46" s="386"/>
      <c r="FLW46" s="386"/>
      <c r="FLX46" s="386"/>
      <c r="FLY46" s="386"/>
      <c r="FLZ46" s="386"/>
      <c r="FMA46" s="386"/>
      <c r="FMB46" s="386"/>
      <c r="FMC46" s="386"/>
      <c r="FMD46" s="386"/>
      <c r="FME46" s="386"/>
      <c r="FMF46" s="386"/>
      <c r="FMG46" s="386"/>
      <c r="FMH46" s="386"/>
      <c r="FMI46" s="386"/>
      <c r="FMJ46" s="386"/>
      <c r="FMK46" s="386"/>
      <c r="FML46" s="386"/>
      <c r="FMM46" s="386"/>
      <c r="FMN46" s="386"/>
      <c r="FMO46" s="386"/>
      <c r="FMP46" s="386"/>
      <c r="FMQ46" s="386"/>
      <c r="FMR46" s="386"/>
      <c r="FMS46" s="386"/>
      <c r="FMT46" s="386"/>
      <c r="FMU46" s="386"/>
      <c r="FMV46" s="386"/>
      <c r="FMW46" s="386"/>
      <c r="FMX46" s="386"/>
      <c r="FMY46" s="386"/>
      <c r="FMZ46" s="386"/>
      <c r="FNA46" s="386"/>
      <c r="FNB46" s="386"/>
      <c r="FNC46" s="386"/>
      <c r="FND46" s="386"/>
      <c r="FNE46" s="386"/>
      <c r="FNF46" s="386"/>
      <c r="FNG46" s="386"/>
      <c r="FNH46" s="386"/>
      <c r="FNI46" s="386"/>
      <c r="FNJ46" s="386"/>
      <c r="FNK46" s="386"/>
      <c r="FNL46" s="386"/>
      <c r="FNM46" s="386"/>
      <c r="FNN46" s="386"/>
      <c r="FNO46" s="386"/>
      <c r="FNP46" s="386"/>
      <c r="FNQ46" s="386"/>
      <c r="FNR46" s="386"/>
      <c r="FNS46" s="386"/>
      <c r="FNT46" s="386"/>
      <c r="FNU46" s="386"/>
      <c r="FNV46" s="386"/>
      <c r="FNW46" s="386"/>
      <c r="FNX46" s="386"/>
      <c r="FNY46" s="386"/>
      <c r="FNZ46" s="386"/>
      <c r="FOA46" s="386"/>
      <c r="FOB46" s="386"/>
      <c r="FOC46" s="386"/>
      <c r="FOD46" s="386"/>
      <c r="FOE46" s="386"/>
      <c r="FOF46" s="386"/>
      <c r="FOG46" s="386"/>
      <c r="FOH46" s="386"/>
      <c r="FOI46" s="386"/>
      <c r="FOJ46" s="386"/>
      <c r="FOK46" s="386"/>
      <c r="FOL46" s="386"/>
      <c r="FOM46" s="386"/>
      <c r="FON46" s="386"/>
      <c r="FOO46" s="386"/>
      <c r="FOP46" s="386"/>
      <c r="FOQ46" s="386"/>
      <c r="FOR46" s="386"/>
      <c r="FOS46" s="386"/>
      <c r="FOT46" s="386"/>
      <c r="FOU46" s="386"/>
      <c r="FOV46" s="386"/>
      <c r="FOW46" s="386"/>
      <c r="FOX46" s="386"/>
      <c r="FOY46" s="386"/>
      <c r="FOZ46" s="386"/>
      <c r="FPA46" s="386"/>
      <c r="FPB46" s="386"/>
      <c r="FPC46" s="386"/>
      <c r="FPD46" s="386"/>
      <c r="FPE46" s="386"/>
      <c r="FPF46" s="386"/>
      <c r="FPG46" s="386"/>
      <c r="FPH46" s="386"/>
      <c r="FPI46" s="386"/>
      <c r="FPJ46" s="386"/>
      <c r="FPK46" s="386"/>
      <c r="FPL46" s="386"/>
      <c r="FPM46" s="386"/>
      <c r="FPN46" s="386"/>
      <c r="FPO46" s="386"/>
      <c r="FPP46" s="386"/>
      <c r="FPQ46" s="386"/>
      <c r="FPR46" s="386"/>
      <c r="FPS46" s="386"/>
      <c r="FPT46" s="386"/>
      <c r="FPU46" s="386"/>
      <c r="FPV46" s="386"/>
      <c r="FPW46" s="386"/>
      <c r="FPX46" s="386"/>
      <c r="FPY46" s="386"/>
      <c r="FPZ46" s="386"/>
      <c r="FQA46" s="386"/>
      <c r="FQB46" s="386"/>
      <c r="FQC46" s="386"/>
      <c r="FQD46" s="386"/>
      <c r="FQE46" s="386"/>
      <c r="FQF46" s="386"/>
      <c r="FQG46" s="386"/>
      <c r="FQH46" s="386"/>
      <c r="FQI46" s="386"/>
      <c r="FQJ46" s="386"/>
      <c r="FQK46" s="386"/>
      <c r="FQL46" s="386"/>
      <c r="FQM46" s="386"/>
      <c r="FQN46" s="386"/>
      <c r="FQO46" s="386"/>
      <c r="FQP46" s="386"/>
      <c r="FQQ46" s="386"/>
      <c r="FQR46" s="386"/>
      <c r="FQS46" s="386"/>
      <c r="FQT46" s="386"/>
      <c r="FQU46" s="386"/>
      <c r="FQV46" s="386"/>
      <c r="FQW46" s="386"/>
      <c r="FQX46" s="386"/>
      <c r="FQY46" s="386"/>
      <c r="FQZ46" s="386"/>
      <c r="FRA46" s="386"/>
      <c r="FRB46" s="386"/>
      <c r="FRC46" s="386"/>
      <c r="FRD46" s="386"/>
      <c r="FRE46" s="386"/>
      <c r="FRF46" s="386"/>
      <c r="FRG46" s="386"/>
      <c r="FRH46" s="386"/>
      <c r="FRI46" s="386"/>
      <c r="FRJ46" s="386"/>
      <c r="FRK46" s="386"/>
      <c r="FRL46" s="386"/>
      <c r="FRM46" s="386"/>
      <c r="FRN46" s="386"/>
      <c r="FRO46" s="386"/>
      <c r="FRP46" s="386"/>
      <c r="FRQ46" s="386"/>
      <c r="FRR46" s="386"/>
      <c r="FRS46" s="386"/>
      <c r="FRT46" s="386"/>
      <c r="FRU46" s="386"/>
      <c r="FRV46" s="386"/>
      <c r="FRW46" s="386"/>
      <c r="FRX46" s="386"/>
      <c r="FRY46" s="386"/>
      <c r="FRZ46" s="386"/>
      <c r="FSA46" s="386"/>
      <c r="FSB46" s="386"/>
      <c r="FSC46" s="386"/>
      <c r="FSD46" s="386"/>
      <c r="FSE46" s="386"/>
      <c r="FSF46" s="386"/>
      <c r="FSG46" s="386"/>
      <c r="FSH46" s="386"/>
      <c r="FSI46" s="386"/>
      <c r="FSJ46" s="386"/>
      <c r="FSK46" s="386"/>
      <c r="FSL46" s="386"/>
      <c r="FSM46" s="386"/>
      <c r="FSN46" s="386"/>
      <c r="FSO46" s="386"/>
      <c r="FSP46" s="386"/>
      <c r="FSQ46" s="386"/>
      <c r="FSR46" s="386"/>
      <c r="FSS46" s="386"/>
      <c r="FST46" s="386"/>
      <c r="FSU46" s="386"/>
      <c r="FSV46" s="386"/>
      <c r="FSW46" s="386"/>
      <c r="FSX46" s="386"/>
      <c r="FSY46" s="386"/>
      <c r="FSZ46" s="386"/>
      <c r="FTA46" s="386"/>
      <c r="FTB46" s="386"/>
      <c r="FTC46" s="386"/>
      <c r="FTD46" s="386"/>
      <c r="FTE46" s="386"/>
      <c r="FTF46" s="386"/>
      <c r="FTG46" s="386"/>
      <c r="FTH46" s="386"/>
      <c r="FTI46" s="386"/>
      <c r="FTJ46" s="386"/>
      <c r="FTK46" s="386"/>
      <c r="FTL46" s="386"/>
      <c r="FTM46" s="386"/>
      <c r="FTN46" s="386"/>
      <c r="FTO46" s="386"/>
      <c r="FTP46" s="386"/>
      <c r="FTQ46" s="386"/>
      <c r="FTR46" s="386"/>
      <c r="FTS46" s="386"/>
      <c r="FTT46" s="386"/>
      <c r="FTU46" s="386"/>
      <c r="FTV46" s="386"/>
      <c r="FTW46" s="386"/>
      <c r="FTX46" s="386"/>
      <c r="FTY46" s="386"/>
      <c r="FTZ46" s="386"/>
      <c r="FUA46" s="386"/>
      <c r="FUB46" s="386"/>
      <c r="FUC46" s="386"/>
      <c r="FUD46" s="386"/>
      <c r="FUE46" s="386"/>
      <c r="FUF46" s="386"/>
      <c r="FUG46" s="386"/>
      <c r="FUH46" s="386"/>
      <c r="FUI46" s="386"/>
      <c r="FUJ46" s="386"/>
      <c r="FUK46" s="386"/>
      <c r="FUL46" s="386"/>
      <c r="FUM46" s="386"/>
      <c r="FUN46" s="386"/>
      <c r="FUO46" s="386"/>
      <c r="FUP46" s="386"/>
      <c r="FUQ46" s="386"/>
      <c r="FUR46" s="386"/>
      <c r="FUS46" s="386"/>
      <c r="FUT46" s="386"/>
      <c r="FUU46" s="386"/>
      <c r="FUV46" s="386"/>
      <c r="FUW46" s="386"/>
      <c r="FUX46" s="386"/>
      <c r="FUY46" s="386"/>
      <c r="FUZ46" s="386"/>
      <c r="FVA46" s="386"/>
      <c r="FVB46" s="386"/>
      <c r="FVC46" s="386"/>
      <c r="FVD46" s="386"/>
      <c r="FVE46" s="386"/>
      <c r="FVF46" s="386"/>
      <c r="FVG46" s="386"/>
      <c r="FVH46" s="386"/>
      <c r="FVI46" s="386"/>
      <c r="FVJ46" s="386"/>
      <c r="FVK46" s="386"/>
      <c r="FVL46" s="386"/>
      <c r="FVM46" s="386"/>
      <c r="FVN46" s="386"/>
      <c r="FVO46" s="386"/>
      <c r="FVP46" s="386"/>
      <c r="FVQ46" s="386"/>
      <c r="FVR46" s="386"/>
      <c r="FVS46" s="386"/>
      <c r="FVT46" s="386"/>
      <c r="FVU46" s="386"/>
      <c r="FVV46" s="386"/>
      <c r="FVW46" s="386"/>
      <c r="FVX46" s="386"/>
      <c r="FVY46" s="386"/>
      <c r="FVZ46" s="386"/>
      <c r="FWA46" s="386"/>
      <c r="FWB46" s="386"/>
      <c r="FWC46" s="386"/>
      <c r="FWD46" s="386"/>
      <c r="FWE46" s="386"/>
      <c r="FWF46" s="386"/>
      <c r="FWG46" s="386"/>
      <c r="FWH46" s="386"/>
      <c r="FWI46" s="386"/>
      <c r="FWJ46" s="386"/>
      <c r="FWK46" s="386"/>
      <c r="FWL46" s="386"/>
      <c r="FWM46" s="386"/>
      <c r="FWN46" s="386"/>
      <c r="FWO46" s="386"/>
      <c r="FWP46" s="386"/>
      <c r="FWQ46" s="386"/>
      <c r="FWR46" s="386"/>
      <c r="FWS46" s="386"/>
      <c r="FWT46" s="386"/>
      <c r="FWU46" s="386"/>
      <c r="FWV46" s="386"/>
      <c r="FWW46" s="386"/>
      <c r="FWX46" s="386"/>
      <c r="FWY46" s="386"/>
      <c r="FWZ46" s="386"/>
      <c r="FXA46" s="386"/>
      <c r="FXB46" s="386"/>
      <c r="FXC46" s="386"/>
      <c r="FXD46" s="386"/>
      <c r="FXE46" s="386"/>
      <c r="FXF46" s="386"/>
      <c r="FXG46" s="386"/>
      <c r="FXH46" s="386"/>
      <c r="FXI46" s="386"/>
      <c r="FXJ46" s="386"/>
      <c r="FXK46" s="386"/>
      <c r="FXL46" s="386"/>
      <c r="FXM46" s="386"/>
      <c r="FXN46" s="386"/>
      <c r="FXO46" s="386"/>
      <c r="FXP46" s="386"/>
      <c r="FXQ46" s="386"/>
      <c r="FXR46" s="386"/>
      <c r="FXS46" s="386"/>
      <c r="FXT46" s="386"/>
      <c r="FXU46" s="386"/>
      <c r="FXV46" s="386"/>
      <c r="FXW46" s="386"/>
      <c r="FXX46" s="386"/>
      <c r="FXY46" s="386"/>
      <c r="FXZ46" s="386"/>
      <c r="FYA46" s="386"/>
      <c r="FYB46" s="386"/>
      <c r="FYC46" s="386"/>
      <c r="FYD46" s="386"/>
      <c r="FYE46" s="386"/>
      <c r="FYF46" s="386"/>
      <c r="FYG46" s="386"/>
      <c r="FYH46" s="386"/>
      <c r="FYI46" s="386"/>
      <c r="FYJ46" s="386"/>
      <c r="FYK46" s="386"/>
      <c r="FYL46" s="386"/>
      <c r="FYM46" s="386"/>
      <c r="FYN46" s="386"/>
      <c r="FYO46" s="386"/>
      <c r="FYP46" s="386"/>
      <c r="FYQ46" s="386"/>
      <c r="FYR46" s="386"/>
      <c r="FYS46" s="386"/>
      <c r="FYT46" s="386"/>
      <c r="FYU46" s="386"/>
      <c r="FYV46" s="386"/>
      <c r="FYW46" s="386"/>
      <c r="FYX46" s="386"/>
      <c r="FYY46" s="386"/>
      <c r="FYZ46" s="386"/>
      <c r="FZA46" s="386"/>
      <c r="FZB46" s="386"/>
      <c r="FZC46" s="386"/>
      <c r="FZD46" s="386"/>
      <c r="FZE46" s="386"/>
      <c r="FZF46" s="386"/>
      <c r="FZG46" s="386"/>
      <c r="FZH46" s="386"/>
      <c r="FZI46" s="386"/>
      <c r="FZJ46" s="386"/>
      <c r="FZK46" s="386"/>
      <c r="FZL46" s="386"/>
      <c r="FZM46" s="386"/>
      <c r="FZN46" s="386"/>
      <c r="FZO46" s="386"/>
      <c r="FZP46" s="386"/>
      <c r="FZQ46" s="386"/>
      <c r="FZR46" s="386"/>
      <c r="FZS46" s="386"/>
      <c r="FZT46" s="386"/>
      <c r="FZU46" s="386"/>
      <c r="FZV46" s="386"/>
      <c r="FZW46" s="386"/>
      <c r="FZX46" s="386"/>
      <c r="FZY46" s="386"/>
      <c r="FZZ46" s="386"/>
      <c r="GAA46" s="386"/>
      <c r="GAB46" s="386"/>
      <c r="GAC46" s="386"/>
      <c r="GAD46" s="386"/>
      <c r="GAE46" s="386"/>
      <c r="GAF46" s="386"/>
      <c r="GAG46" s="386"/>
      <c r="GAH46" s="386"/>
      <c r="GAI46" s="386"/>
      <c r="GAJ46" s="386"/>
      <c r="GAK46" s="386"/>
      <c r="GAL46" s="386"/>
      <c r="GAM46" s="386"/>
      <c r="GAN46" s="386"/>
      <c r="GAO46" s="386"/>
      <c r="GAP46" s="386"/>
      <c r="GAQ46" s="386"/>
      <c r="GAR46" s="386"/>
      <c r="GAS46" s="386"/>
      <c r="GAT46" s="386"/>
      <c r="GAU46" s="386"/>
      <c r="GAV46" s="386"/>
      <c r="GAW46" s="386"/>
      <c r="GAX46" s="386"/>
      <c r="GAY46" s="386"/>
      <c r="GAZ46" s="386"/>
      <c r="GBA46" s="386"/>
      <c r="GBB46" s="386"/>
      <c r="GBC46" s="386"/>
      <c r="GBD46" s="386"/>
      <c r="GBE46" s="386"/>
      <c r="GBF46" s="386"/>
      <c r="GBG46" s="386"/>
      <c r="GBH46" s="386"/>
      <c r="GBI46" s="386"/>
      <c r="GBJ46" s="386"/>
      <c r="GBK46" s="386"/>
      <c r="GBL46" s="386"/>
      <c r="GBM46" s="386"/>
      <c r="GBN46" s="386"/>
      <c r="GBO46" s="386"/>
      <c r="GBP46" s="386"/>
      <c r="GBQ46" s="386"/>
      <c r="GBR46" s="386"/>
      <c r="GBS46" s="386"/>
      <c r="GBT46" s="386"/>
      <c r="GBU46" s="386"/>
      <c r="GBV46" s="386"/>
      <c r="GBW46" s="386"/>
      <c r="GBX46" s="386"/>
      <c r="GBY46" s="386"/>
      <c r="GBZ46" s="386"/>
      <c r="GCA46" s="386"/>
      <c r="GCB46" s="386"/>
      <c r="GCC46" s="386"/>
      <c r="GCD46" s="386"/>
      <c r="GCE46" s="386"/>
      <c r="GCF46" s="386"/>
      <c r="GCG46" s="386"/>
      <c r="GCH46" s="386"/>
      <c r="GCI46" s="386"/>
      <c r="GCJ46" s="386"/>
      <c r="GCK46" s="386"/>
      <c r="GCL46" s="386"/>
      <c r="GCM46" s="386"/>
      <c r="GCN46" s="386"/>
      <c r="GCO46" s="386"/>
      <c r="GCP46" s="386"/>
      <c r="GCQ46" s="386"/>
      <c r="GCR46" s="386"/>
      <c r="GCS46" s="386"/>
      <c r="GCT46" s="386"/>
      <c r="GCU46" s="386"/>
      <c r="GCV46" s="386"/>
      <c r="GCW46" s="386"/>
      <c r="GCX46" s="386"/>
      <c r="GCY46" s="386"/>
      <c r="GCZ46" s="386"/>
      <c r="GDA46" s="386"/>
      <c r="GDB46" s="386"/>
      <c r="GDC46" s="386"/>
      <c r="GDD46" s="386"/>
      <c r="GDE46" s="386"/>
      <c r="GDF46" s="386"/>
      <c r="GDG46" s="386"/>
      <c r="GDH46" s="386"/>
      <c r="GDI46" s="386"/>
      <c r="GDJ46" s="386"/>
      <c r="GDK46" s="386"/>
      <c r="GDL46" s="386"/>
      <c r="GDM46" s="386"/>
      <c r="GDN46" s="386"/>
      <c r="GDO46" s="386"/>
      <c r="GDP46" s="386"/>
      <c r="GDQ46" s="386"/>
      <c r="GDR46" s="386"/>
      <c r="GDS46" s="386"/>
      <c r="GDT46" s="386"/>
      <c r="GDU46" s="386"/>
      <c r="GDV46" s="386"/>
      <c r="GDW46" s="386"/>
      <c r="GDX46" s="386"/>
      <c r="GDY46" s="386"/>
      <c r="GDZ46" s="386"/>
      <c r="GEA46" s="386"/>
      <c r="GEB46" s="386"/>
      <c r="GEC46" s="386"/>
      <c r="GED46" s="386"/>
      <c r="GEE46" s="386"/>
      <c r="GEF46" s="386"/>
      <c r="GEG46" s="386"/>
      <c r="GEH46" s="386"/>
      <c r="GEI46" s="386"/>
      <c r="GEJ46" s="386"/>
      <c r="GEK46" s="386"/>
      <c r="GEL46" s="386"/>
      <c r="GEM46" s="386"/>
      <c r="GEN46" s="386"/>
      <c r="GEO46" s="386"/>
      <c r="GEP46" s="386"/>
      <c r="GEQ46" s="386"/>
      <c r="GER46" s="386"/>
      <c r="GES46" s="386"/>
      <c r="GET46" s="386"/>
      <c r="GEU46" s="386"/>
      <c r="GEV46" s="386"/>
      <c r="GEW46" s="386"/>
      <c r="GEX46" s="386"/>
      <c r="GEY46" s="386"/>
      <c r="GEZ46" s="386"/>
      <c r="GFA46" s="386"/>
      <c r="GFB46" s="386"/>
      <c r="GFC46" s="386"/>
      <c r="GFD46" s="386"/>
      <c r="GFE46" s="386"/>
      <c r="GFF46" s="386"/>
      <c r="GFG46" s="386"/>
      <c r="GFH46" s="386"/>
      <c r="GFI46" s="386"/>
      <c r="GFJ46" s="386"/>
      <c r="GFK46" s="386"/>
      <c r="GFL46" s="386"/>
      <c r="GFM46" s="386"/>
      <c r="GFN46" s="386"/>
      <c r="GFO46" s="386"/>
      <c r="GFP46" s="386"/>
      <c r="GFQ46" s="386"/>
      <c r="GFR46" s="386"/>
      <c r="GFS46" s="386"/>
      <c r="GFT46" s="386"/>
      <c r="GFU46" s="386"/>
      <c r="GFV46" s="386"/>
      <c r="GFW46" s="386"/>
      <c r="GFX46" s="386"/>
      <c r="GFY46" s="386"/>
      <c r="GFZ46" s="386"/>
      <c r="GGA46" s="386"/>
      <c r="GGB46" s="386"/>
      <c r="GGC46" s="386"/>
      <c r="GGD46" s="386"/>
      <c r="GGE46" s="386"/>
      <c r="GGF46" s="386"/>
      <c r="GGG46" s="386"/>
      <c r="GGH46" s="386"/>
      <c r="GGI46" s="386"/>
      <c r="GGJ46" s="386"/>
      <c r="GGK46" s="386"/>
      <c r="GGL46" s="386"/>
      <c r="GGM46" s="386"/>
      <c r="GGN46" s="386"/>
      <c r="GGO46" s="386"/>
      <c r="GGP46" s="386"/>
      <c r="GGQ46" s="386"/>
      <c r="GGR46" s="386"/>
      <c r="GGS46" s="386"/>
      <c r="GGT46" s="386"/>
      <c r="GGU46" s="386"/>
      <c r="GGV46" s="386"/>
      <c r="GGW46" s="386"/>
      <c r="GGX46" s="386"/>
      <c r="GGY46" s="386"/>
      <c r="GGZ46" s="386"/>
      <c r="GHA46" s="386"/>
      <c r="GHB46" s="386"/>
      <c r="GHC46" s="386"/>
      <c r="GHD46" s="386"/>
      <c r="GHE46" s="386"/>
      <c r="GHF46" s="386"/>
      <c r="GHG46" s="386"/>
      <c r="GHH46" s="386"/>
      <c r="GHI46" s="386"/>
      <c r="GHJ46" s="386"/>
      <c r="GHK46" s="386"/>
      <c r="GHL46" s="386"/>
      <c r="GHM46" s="386"/>
      <c r="GHN46" s="386"/>
      <c r="GHO46" s="386"/>
      <c r="GHP46" s="386"/>
      <c r="GHQ46" s="386"/>
      <c r="GHR46" s="386"/>
      <c r="GHS46" s="386"/>
      <c r="GHT46" s="386"/>
      <c r="GHU46" s="386"/>
      <c r="GHV46" s="386"/>
      <c r="GHW46" s="386"/>
      <c r="GHX46" s="386"/>
      <c r="GHY46" s="386"/>
      <c r="GHZ46" s="386"/>
      <c r="GIA46" s="386"/>
      <c r="GIB46" s="386"/>
      <c r="GIC46" s="386"/>
      <c r="GID46" s="386"/>
      <c r="GIE46" s="386"/>
      <c r="GIF46" s="386"/>
      <c r="GIG46" s="386"/>
      <c r="GIH46" s="386"/>
      <c r="GII46" s="386"/>
      <c r="GIJ46" s="386"/>
      <c r="GIK46" s="386"/>
      <c r="GIL46" s="386"/>
      <c r="GIM46" s="386"/>
      <c r="GIN46" s="386"/>
      <c r="GIO46" s="386"/>
      <c r="GIP46" s="386"/>
      <c r="GIQ46" s="386"/>
      <c r="GIR46" s="386"/>
      <c r="GIS46" s="386"/>
      <c r="GIT46" s="386"/>
      <c r="GIU46" s="386"/>
      <c r="GIV46" s="386"/>
      <c r="GIW46" s="386"/>
      <c r="GIX46" s="386"/>
      <c r="GIY46" s="386"/>
      <c r="GIZ46" s="386"/>
      <c r="GJA46" s="386"/>
      <c r="GJB46" s="386"/>
      <c r="GJC46" s="386"/>
      <c r="GJD46" s="386"/>
      <c r="GJE46" s="386"/>
      <c r="GJF46" s="386"/>
      <c r="GJG46" s="386"/>
      <c r="GJH46" s="386"/>
      <c r="GJI46" s="386"/>
      <c r="GJJ46" s="386"/>
      <c r="GJK46" s="386"/>
      <c r="GJL46" s="386"/>
      <c r="GJM46" s="386"/>
      <c r="GJN46" s="386"/>
      <c r="GJO46" s="386"/>
      <c r="GJP46" s="386"/>
      <c r="GJQ46" s="386"/>
      <c r="GJR46" s="386"/>
      <c r="GJS46" s="386"/>
      <c r="GJT46" s="386"/>
      <c r="GJU46" s="386"/>
      <c r="GJV46" s="386"/>
      <c r="GJW46" s="386"/>
      <c r="GJX46" s="386"/>
      <c r="GJY46" s="386"/>
      <c r="GJZ46" s="386"/>
      <c r="GKA46" s="386"/>
      <c r="GKB46" s="386"/>
      <c r="GKC46" s="386"/>
      <c r="GKD46" s="386"/>
      <c r="GKE46" s="386"/>
      <c r="GKF46" s="386"/>
      <c r="GKG46" s="386"/>
      <c r="GKH46" s="386"/>
      <c r="GKI46" s="386"/>
      <c r="GKJ46" s="386"/>
      <c r="GKK46" s="386"/>
      <c r="GKL46" s="386"/>
      <c r="GKM46" s="386"/>
      <c r="GKN46" s="386"/>
      <c r="GKO46" s="386"/>
      <c r="GKP46" s="386"/>
      <c r="GKQ46" s="386"/>
      <c r="GKR46" s="386"/>
      <c r="GKS46" s="386"/>
      <c r="GKT46" s="386"/>
      <c r="GKU46" s="386"/>
      <c r="GKV46" s="386"/>
      <c r="GKW46" s="386"/>
      <c r="GKX46" s="386"/>
      <c r="GKY46" s="386"/>
      <c r="GKZ46" s="386"/>
      <c r="GLA46" s="386"/>
      <c r="GLB46" s="386"/>
      <c r="GLC46" s="386"/>
      <c r="GLD46" s="386"/>
      <c r="GLE46" s="386"/>
      <c r="GLF46" s="386"/>
      <c r="GLG46" s="386"/>
      <c r="GLH46" s="386"/>
      <c r="GLI46" s="386"/>
      <c r="GLJ46" s="386"/>
      <c r="GLK46" s="386"/>
      <c r="GLL46" s="386"/>
      <c r="GLM46" s="386"/>
      <c r="GLN46" s="386"/>
      <c r="GLO46" s="386"/>
      <c r="GLP46" s="386"/>
      <c r="GLQ46" s="386"/>
      <c r="GLR46" s="386"/>
      <c r="GLS46" s="386"/>
      <c r="GLT46" s="386"/>
      <c r="GLU46" s="386"/>
      <c r="GLV46" s="386"/>
      <c r="GLW46" s="386"/>
      <c r="GLX46" s="386"/>
      <c r="GLY46" s="386"/>
      <c r="GLZ46" s="386"/>
      <c r="GMA46" s="386"/>
      <c r="GMB46" s="386"/>
      <c r="GMC46" s="386"/>
      <c r="GMD46" s="386"/>
      <c r="GME46" s="386"/>
      <c r="GMF46" s="386"/>
      <c r="GMG46" s="386"/>
      <c r="GMH46" s="386"/>
      <c r="GMI46" s="386"/>
      <c r="GMJ46" s="386"/>
      <c r="GMK46" s="386"/>
      <c r="GML46" s="386"/>
      <c r="GMM46" s="386"/>
      <c r="GMN46" s="386"/>
      <c r="GMO46" s="386"/>
      <c r="GMP46" s="386"/>
      <c r="GMQ46" s="386"/>
      <c r="GMR46" s="386"/>
      <c r="GMS46" s="386"/>
      <c r="GMT46" s="386"/>
      <c r="GMU46" s="386"/>
      <c r="GMV46" s="386"/>
      <c r="GMW46" s="386"/>
      <c r="GMX46" s="386"/>
      <c r="GMY46" s="386"/>
      <c r="GMZ46" s="386"/>
      <c r="GNA46" s="386"/>
      <c r="GNB46" s="386"/>
      <c r="GNC46" s="386"/>
      <c r="GND46" s="386"/>
      <c r="GNE46" s="386"/>
      <c r="GNF46" s="386"/>
      <c r="GNG46" s="386"/>
      <c r="GNH46" s="386"/>
      <c r="GNI46" s="386"/>
      <c r="GNJ46" s="386"/>
      <c r="GNK46" s="386"/>
      <c r="GNL46" s="386"/>
      <c r="GNM46" s="386"/>
      <c r="GNN46" s="386"/>
      <c r="GNO46" s="386"/>
      <c r="GNP46" s="386"/>
      <c r="GNQ46" s="386"/>
      <c r="GNR46" s="386"/>
      <c r="GNS46" s="386"/>
      <c r="GNT46" s="386"/>
      <c r="GNU46" s="386"/>
      <c r="GNV46" s="386"/>
      <c r="GNW46" s="386"/>
      <c r="GNX46" s="386"/>
      <c r="GNY46" s="386"/>
      <c r="GNZ46" s="386"/>
      <c r="GOA46" s="386"/>
      <c r="GOB46" s="386"/>
      <c r="GOC46" s="386"/>
      <c r="GOD46" s="386"/>
      <c r="GOE46" s="386"/>
      <c r="GOF46" s="386"/>
      <c r="GOG46" s="386"/>
      <c r="GOH46" s="386"/>
      <c r="GOI46" s="386"/>
      <c r="GOJ46" s="386"/>
      <c r="GOK46" s="386"/>
      <c r="GOL46" s="386"/>
      <c r="GOM46" s="386"/>
      <c r="GON46" s="386"/>
      <c r="GOO46" s="386"/>
      <c r="GOP46" s="386"/>
      <c r="GOQ46" s="386"/>
      <c r="GOR46" s="386"/>
      <c r="GOS46" s="386"/>
      <c r="GOT46" s="386"/>
      <c r="GOU46" s="386"/>
      <c r="GOV46" s="386"/>
      <c r="GOW46" s="386"/>
      <c r="GOX46" s="386"/>
      <c r="GOY46" s="386"/>
      <c r="GOZ46" s="386"/>
      <c r="GPA46" s="386"/>
      <c r="GPB46" s="386"/>
      <c r="GPC46" s="386"/>
      <c r="GPD46" s="386"/>
      <c r="GPE46" s="386"/>
      <c r="GPF46" s="386"/>
      <c r="GPG46" s="386"/>
      <c r="GPH46" s="386"/>
      <c r="GPI46" s="386"/>
      <c r="GPJ46" s="386"/>
      <c r="GPK46" s="386"/>
      <c r="GPL46" s="386"/>
      <c r="GPM46" s="386"/>
      <c r="GPN46" s="386"/>
      <c r="GPO46" s="386"/>
      <c r="GPP46" s="386"/>
      <c r="GPQ46" s="386"/>
      <c r="GPR46" s="386"/>
      <c r="GPS46" s="386"/>
      <c r="GPT46" s="386"/>
      <c r="GPU46" s="386"/>
      <c r="GPV46" s="386"/>
      <c r="GPW46" s="386"/>
      <c r="GPX46" s="386"/>
      <c r="GPY46" s="386"/>
      <c r="GPZ46" s="386"/>
      <c r="GQA46" s="386"/>
      <c r="GQB46" s="386"/>
      <c r="GQC46" s="386"/>
      <c r="GQD46" s="386"/>
      <c r="GQE46" s="386"/>
      <c r="GQF46" s="386"/>
      <c r="GQG46" s="386"/>
      <c r="GQH46" s="386"/>
      <c r="GQI46" s="386"/>
      <c r="GQJ46" s="386"/>
      <c r="GQK46" s="386"/>
      <c r="GQL46" s="386"/>
      <c r="GQM46" s="386"/>
      <c r="GQN46" s="386"/>
      <c r="GQO46" s="386"/>
      <c r="GQP46" s="386"/>
      <c r="GQQ46" s="386"/>
      <c r="GQR46" s="386"/>
      <c r="GQS46" s="386"/>
      <c r="GQT46" s="386"/>
      <c r="GQU46" s="386"/>
      <c r="GQV46" s="386"/>
      <c r="GQW46" s="386"/>
      <c r="GQX46" s="386"/>
      <c r="GQY46" s="386"/>
      <c r="GQZ46" s="386"/>
      <c r="GRA46" s="386"/>
      <c r="GRB46" s="386"/>
      <c r="GRC46" s="386"/>
      <c r="GRD46" s="386"/>
      <c r="GRE46" s="386"/>
      <c r="GRF46" s="386"/>
      <c r="GRG46" s="386"/>
      <c r="GRH46" s="386"/>
      <c r="GRI46" s="386"/>
      <c r="GRJ46" s="386"/>
      <c r="GRK46" s="386"/>
      <c r="GRL46" s="386"/>
      <c r="GRM46" s="386"/>
      <c r="GRN46" s="386"/>
      <c r="GRO46" s="386"/>
      <c r="GRP46" s="386"/>
      <c r="GRQ46" s="386"/>
      <c r="GRR46" s="386"/>
      <c r="GRS46" s="386"/>
      <c r="GRT46" s="386"/>
      <c r="GRU46" s="386"/>
      <c r="GRV46" s="386"/>
      <c r="GRW46" s="386"/>
      <c r="GRX46" s="386"/>
      <c r="GRY46" s="386"/>
      <c r="GRZ46" s="386"/>
      <c r="GSA46" s="386"/>
      <c r="GSB46" s="386"/>
      <c r="GSC46" s="386"/>
      <c r="GSD46" s="386"/>
      <c r="GSE46" s="386"/>
      <c r="GSF46" s="386"/>
      <c r="GSG46" s="386"/>
      <c r="GSH46" s="386"/>
      <c r="GSI46" s="386"/>
      <c r="GSJ46" s="386"/>
      <c r="GSK46" s="386"/>
      <c r="GSL46" s="386"/>
      <c r="GSM46" s="386"/>
      <c r="GSN46" s="386"/>
      <c r="GSO46" s="386"/>
      <c r="GSP46" s="386"/>
      <c r="GSQ46" s="386"/>
      <c r="GSR46" s="386"/>
      <c r="GSS46" s="386"/>
      <c r="GST46" s="386"/>
      <c r="GSU46" s="386"/>
      <c r="GSV46" s="386"/>
      <c r="GSW46" s="386"/>
      <c r="GSX46" s="386"/>
      <c r="GSY46" s="386"/>
      <c r="GSZ46" s="386"/>
      <c r="GTA46" s="386"/>
      <c r="GTB46" s="386"/>
      <c r="GTC46" s="386"/>
      <c r="GTD46" s="386"/>
      <c r="GTE46" s="386"/>
      <c r="GTF46" s="386"/>
      <c r="GTG46" s="386"/>
      <c r="GTH46" s="386"/>
      <c r="GTI46" s="386"/>
      <c r="GTJ46" s="386"/>
      <c r="GTK46" s="386"/>
      <c r="GTL46" s="386"/>
      <c r="GTM46" s="386"/>
      <c r="GTN46" s="386"/>
      <c r="GTO46" s="386"/>
      <c r="GTP46" s="386"/>
      <c r="GTQ46" s="386"/>
      <c r="GTR46" s="386"/>
      <c r="GTS46" s="386"/>
      <c r="GTT46" s="386"/>
      <c r="GTU46" s="386"/>
      <c r="GTV46" s="386"/>
      <c r="GTW46" s="386"/>
      <c r="GTX46" s="386"/>
      <c r="GTY46" s="386"/>
      <c r="GTZ46" s="386"/>
      <c r="GUA46" s="386"/>
      <c r="GUB46" s="386"/>
      <c r="GUC46" s="386"/>
      <c r="GUD46" s="386"/>
      <c r="GUE46" s="386"/>
      <c r="GUF46" s="386"/>
      <c r="GUG46" s="386"/>
      <c r="GUH46" s="386"/>
      <c r="GUI46" s="386"/>
      <c r="GUJ46" s="386"/>
      <c r="GUK46" s="386"/>
      <c r="GUL46" s="386"/>
      <c r="GUM46" s="386"/>
      <c r="GUN46" s="386"/>
      <c r="GUO46" s="386"/>
      <c r="GUP46" s="386"/>
      <c r="GUQ46" s="386"/>
      <c r="GUR46" s="386"/>
      <c r="GUS46" s="386"/>
      <c r="GUT46" s="386"/>
      <c r="GUU46" s="386"/>
      <c r="GUV46" s="386"/>
      <c r="GUW46" s="386"/>
      <c r="GUX46" s="386"/>
      <c r="GUY46" s="386"/>
      <c r="GUZ46" s="386"/>
      <c r="GVA46" s="386"/>
      <c r="GVB46" s="386"/>
      <c r="GVC46" s="386"/>
      <c r="GVD46" s="386"/>
      <c r="GVE46" s="386"/>
      <c r="GVF46" s="386"/>
      <c r="GVG46" s="386"/>
      <c r="GVH46" s="386"/>
      <c r="GVI46" s="386"/>
      <c r="GVJ46" s="386"/>
      <c r="GVK46" s="386"/>
      <c r="GVL46" s="386"/>
      <c r="GVM46" s="386"/>
      <c r="GVN46" s="386"/>
      <c r="GVO46" s="386"/>
      <c r="GVP46" s="386"/>
      <c r="GVQ46" s="386"/>
      <c r="GVR46" s="386"/>
      <c r="GVS46" s="386"/>
      <c r="GVT46" s="386"/>
      <c r="GVU46" s="386"/>
      <c r="GVV46" s="386"/>
      <c r="GVW46" s="386"/>
      <c r="GVX46" s="386"/>
      <c r="GVY46" s="386"/>
      <c r="GVZ46" s="386"/>
      <c r="GWA46" s="386"/>
      <c r="GWB46" s="386"/>
      <c r="GWC46" s="386"/>
      <c r="GWD46" s="386"/>
      <c r="GWE46" s="386"/>
      <c r="GWF46" s="386"/>
      <c r="GWG46" s="386"/>
      <c r="GWH46" s="386"/>
      <c r="GWI46" s="386"/>
      <c r="GWJ46" s="386"/>
      <c r="GWK46" s="386"/>
      <c r="GWL46" s="386"/>
      <c r="GWM46" s="386"/>
      <c r="GWN46" s="386"/>
      <c r="GWO46" s="386"/>
      <c r="GWP46" s="386"/>
      <c r="GWQ46" s="386"/>
      <c r="GWR46" s="386"/>
      <c r="GWS46" s="386"/>
      <c r="GWT46" s="386"/>
      <c r="GWU46" s="386"/>
      <c r="GWV46" s="386"/>
      <c r="GWW46" s="386"/>
      <c r="GWX46" s="386"/>
      <c r="GWY46" s="386"/>
      <c r="GWZ46" s="386"/>
      <c r="GXA46" s="386"/>
      <c r="GXB46" s="386"/>
      <c r="GXC46" s="386"/>
      <c r="GXD46" s="386"/>
      <c r="GXE46" s="386"/>
      <c r="GXF46" s="386"/>
      <c r="GXG46" s="386"/>
      <c r="GXH46" s="386"/>
      <c r="GXI46" s="386"/>
      <c r="GXJ46" s="386"/>
      <c r="GXK46" s="386"/>
      <c r="GXL46" s="386"/>
      <c r="GXM46" s="386"/>
      <c r="GXN46" s="386"/>
      <c r="GXO46" s="386"/>
      <c r="GXP46" s="386"/>
      <c r="GXQ46" s="386"/>
      <c r="GXR46" s="386"/>
      <c r="GXS46" s="386"/>
      <c r="GXT46" s="386"/>
      <c r="GXU46" s="386"/>
      <c r="GXV46" s="386"/>
      <c r="GXW46" s="386"/>
      <c r="GXX46" s="386"/>
      <c r="GXY46" s="386"/>
      <c r="GXZ46" s="386"/>
      <c r="GYA46" s="386"/>
      <c r="GYB46" s="386"/>
      <c r="GYC46" s="386"/>
      <c r="GYD46" s="386"/>
      <c r="GYE46" s="386"/>
      <c r="GYF46" s="386"/>
      <c r="GYG46" s="386"/>
      <c r="GYH46" s="386"/>
    </row>
    <row r="47" spans="1:5390" x14ac:dyDescent="0.2">
      <c r="L47"/>
      <c r="M47"/>
      <c r="N47"/>
      <c r="O47"/>
      <c r="P47"/>
      <c r="Q47"/>
      <c r="R47"/>
      <c r="S47"/>
      <c r="T47"/>
      <c r="U47"/>
      <c r="V47"/>
      <c r="W47"/>
      <c r="X47"/>
      <c r="Y47"/>
      <c r="Z47"/>
      <c r="AA47"/>
    </row>
  </sheetData>
  <phoneticPr fontId="0" type="noConversion"/>
  <pageMargins left="0.23622047244094491" right="0.23622047244094491" top="0.74803149606299213" bottom="0.74803149606299213" header="0.31496062992125984" footer="0.31496062992125984"/>
  <pageSetup paperSize="9" scale="67" orientation="landscape" r:id="rId1"/>
  <headerFooter alignWithMargins="0">
    <oddFooter xml:space="preserve">&amp;RPage &amp;P of &amp;N </oddFooter>
  </headerFooter>
  <colBreaks count="1" manualBreakCount="1">
    <brk id="11" max="46" man="1"/>
  </col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76"/>
  <sheetViews>
    <sheetView workbookViewId="0">
      <pane ySplit="1" topLeftCell="A20" activePane="bottomLeft" state="frozen"/>
      <selection activeCell="I71" sqref="I71"/>
      <selection pane="bottomLeft" activeCell="I71" sqref="I71"/>
    </sheetView>
  </sheetViews>
  <sheetFormatPr defaultRowHeight="15" x14ac:dyDescent="0.2"/>
  <cols>
    <col min="1" max="1" width="17" style="5" customWidth="1"/>
    <col min="2" max="2" width="56.140625" style="5" bestFit="1" customWidth="1"/>
    <col min="3" max="3" width="18" style="13" bestFit="1" customWidth="1"/>
    <col min="4" max="4" width="6.5703125" style="14" customWidth="1"/>
    <col min="5" max="5" width="19.5703125" style="15" bestFit="1" customWidth="1"/>
    <col min="6" max="6" width="17.85546875" style="15" bestFit="1" customWidth="1"/>
    <col min="7" max="7" width="47.5703125" style="40" customWidth="1"/>
    <col min="8" max="8" width="17.5703125" style="5" bestFit="1" customWidth="1"/>
    <col min="9" max="9" width="10.140625" style="5" bestFit="1" customWidth="1"/>
    <col min="10" max="256" width="9.140625" style="5"/>
    <col min="257" max="257" width="17" style="5" customWidth="1"/>
    <col min="258" max="258" width="56.140625" style="5" bestFit="1" customWidth="1"/>
    <col min="259" max="259" width="18" style="5" bestFit="1" customWidth="1"/>
    <col min="260" max="260" width="6.5703125" style="5" customWidth="1"/>
    <col min="261" max="261" width="19.5703125" style="5" bestFit="1" customWidth="1"/>
    <col min="262" max="262" width="17.85546875" style="5" bestFit="1" customWidth="1"/>
    <col min="263" max="263" width="47.5703125" style="5" customWidth="1"/>
    <col min="264" max="264" width="17.5703125" style="5" bestFit="1" customWidth="1"/>
    <col min="265" max="265" width="10.140625" style="5" bestFit="1" customWidth="1"/>
    <col min="266" max="512" width="9.140625" style="5"/>
    <col min="513" max="513" width="17" style="5" customWidth="1"/>
    <col min="514" max="514" width="56.140625" style="5" bestFit="1" customWidth="1"/>
    <col min="515" max="515" width="18" style="5" bestFit="1" customWidth="1"/>
    <col min="516" max="516" width="6.5703125" style="5" customWidth="1"/>
    <col min="517" max="517" width="19.5703125" style="5" bestFit="1" customWidth="1"/>
    <col min="518" max="518" width="17.85546875" style="5" bestFit="1" customWidth="1"/>
    <col min="519" max="519" width="47.5703125" style="5" customWidth="1"/>
    <col min="520" max="520" width="17.5703125" style="5" bestFit="1" customWidth="1"/>
    <col min="521" max="521" width="10.140625" style="5" bestFit="1" customWidth="1"/>
    <col min="522" max="768" width="9.140625" style="5"/>
    <col min="769" max="769" width="17" style="5" customWidth="1"/>
    <col min="770" max="770" width="56.140625" style="5" bestFit="1" customWidth="1"/>
    <col min="771" max="771" width="18" style="5" bestFit="1" customWidth="1"/>
    <col min="772" max="772" width="6.5703125" style="5" customWidth="1"/>
    <col min="773" max="773" width="19.5703125" style="5" bestFit="1" customWidth="1"/>
    <col min="774" max="774" width="17.85546875" style="5" bestFit="1" customWidth="1"/>
    <col min="775" max="775" width="47.5703125" style="5" customWidth="1"/>
    <col min="776" max="776" width="17.5703125" style="5" bestFit="1" customWidth="1"/>
    <col min="777" max="777" width="10.140625" style="5" bestFit="1" customWidth="1"/>
    <col min="778" max="1024" width="9.140625" style="5"/>
    <col min="1025" max="1025" width="17" style="5" customWidth="1"/>
    <col min="1026" max="1026" width="56.140625" style="5" bestFit="1" customWidth="1"/>
    <col min="1027" max="1027" width="18" style="5" bestFit="1" customWidth="1"/>
    <col min="1028" max="1028" width="6.5703125" style="5" customWidth="1"/>
    <col min="1029" max="1029" width="19.5703125" style="5" bestFit="1" customWidth="1"/>
    <col min="1030" max="1030" width="17.85546875" style="5" bestFit="1" customWidth="1"/>
    <col min="1031" max="1031" width="47.5703125" style="5" customWidth="1"/>
    <col min="1032" max="1032" width="17.5703125" style="5" bestFit="1" customWidth="1"/>
    <col min="1033" max="1033" width="10.140625" style="5" bestFit="1" customWidth="1"/>
    <col min="1034" max="1280" width="9.140625" style="5"/>
    <col min="1281" max="1281" width="17" style="5" customWidth="1"/>
    <col min="1282" max="1282" width="56.140625" style="5" bestFit="1" customWidth="1"/>
    <col min="1283" max="1283" width="18" style="5" bestFit="1" customWidth="1"/>
    <col min="1284" max="1284" width="6.5703125" style="5" customWidth="1"/>
    <col min="1285" max="1285" width="19.5703125" style="5" bestFit="1" customWidth="1"/>
    <col min="1286" max="1286" width="17.85546875" style="5" bestFit="1" customWidth="1"/>
    <col min="1287" max="1287" width="47.5703125" style="5" customWidth="1"/>
    <col min="1288" max="1288" width="17.5703125" style="5" bestFit="1" customWidth="1"/>
    <col min="1289" max="1289" width="10.140625" style="5" bestFit="1" customWidth="1"/>
    <col min="1290" max="1536" width="9.140625" style="5"/>
    <col min="1537" max="1537" width="17" style="5" customWidth="1"/>
    <col min="1538" max="1538" width="56.140625" style="5" bestFit="1" customWidth="1"/>
    <col min="1539" max="1539" width="18" style="5" bestFit="1" customWidth="1"/>
    <col min="1540" max="1540" width="6.5703125" style="5" customWidth="1"/>
    <col min="1541" max="1541" width="19.5703125" style="5" bestFit="1" customWidth="1"/>
    <col min="1542" max="1542" width="17.85546875" style="5" bestFit="1" customWidth="1"/>
    <col min="1543" max="1543" width="47.5703125" style="5" customWidth="1"/>
    <col min="1544" max="1544" width="17.5703125" style="5" bestFit="1" customWidth="1"/>
    <col min="1545" max="1545" width="10.140625" style="5" bestFit="1" customWidth="1"/>
    <col min="1546" max="1792" width="9.140625" style="5"/>
    <col min="1793" max="1793" width="17" style="5" customWidth="1"/>
    <col min="1794" max="1794" width="56.140625" style="5" bestFit="1" customWidth="1"/>
    <col min="1795" max="1795" width="18" style="5" bestFit="1" customWidth="1"/>
    <col min="1796" max="1796" width="6.5703125" style="5" customWidth="1"/>
    <col min="1797" max="1797" width="19.5703125" style="5" bestFit="1" customWidth="1"/>
    <col min="1798" max="1798" width="17.85546875" style="5" bestFit="1" customWidth="1"/>
    <col min="1799" max="1799" width="47.5703125" style="5" customWidth="1"/>
    <col min="1800" max="1800" width="17.5703125" style="5" bestFit="1" customWidth="1"/>
    <col min="1801" max="1801" width="10.140625" style="5" bestFit="1" customWidth="1"/>
    <col min="1802" max="2048" width="9.140625" style="5"/>
    <col min="2049" max="2049" width="17" style="5" customWidth="1"/>
    <col min="2050" max="2050" width="56.140625" style="5" bestFit="1" customWidth="1"/>
    <col min="2051" max="2051" width="18" style="5" bestFit="1" customWidth="1"/>
    <col min="2052" max="2052" width="6.5703125" style="5" customWidth="1"/>
    <col min="2053" max="2053" width="19.5703125" style="5" bestFit="1" customWidth="1"/>
    <col min="2054" max="2054" width="17.85546875" style="5" bestFit="1" customWidth="1"/>
    <col min="2055" max="2055" width="47.5703125" style="5" customWidth="1"/>
    <col min="2056" max="2056" width="17.5703125" style="5" bestFit="1" customWidth="1"/>
    <col min="2057" max="2057" width="10.140625" style="5" bestFit="1" customWidth="1"/>
    <col min="2058" max="2304" width="9.140625" style="5"/>
    <col min="2305" max="2305" width="17" style="5" customWidth="1"/>
    <col min="2306" max="2306" width="56.140625" style="5" bestFit="1" customWidth="1"/>
    <col min="2307" max="2307" width="18" style="5" bestFit="1" customWidth="1"/>
    <col min="2308" max="2308" width="6.5703125" style="5" customWidth="1"/>
    <col min="2309" max="2309" width="19.5703125" style="5" bestFit="1" customWidth="1"/>
    <col min="2310" max="2310" width="17.85546875" style="5" bestFit="1" customWidth="1"/>
    <col min="2311" max="2311" width="47.5703125" style="5" customWidth="1"/>
    <col min="2312" max="2312" width="17.5703125" style="5" bestFit="1" customWidth="1"/>
    <col min="2313" max="2313" width="10.140625" style="5" bestFit="1" customWidth="1"/>
    <col min="2314" max="2560" width="9.140625" style="5"/>
    <col min="2561" max="2561" width="17" style="5" customWidth="1"/>
    <col min="2562" max="2562" width="56.140625" style="5" bestFit="1" customWidth="1"/>
    <col min="2563" max="2563" width="18" style="5" bestFit="1" customWidth="1"/>
    <col min="2564" max="2564" width="6.5703125" style="5" customWidth="1"/>
    <col min="2565" max="2565" width="19.5703125" style="5" bestFit="1" customWidth="1"/>
    <col min="2566" max="2566" width="17.85546875" style="5" bestFit="1" customWidth="1"/>
    <col min="2567" max="2567" width="47.5703125" style="5" customWidth="1"/>
    <col min="2568" max="2568" width="17.5703125" style="5" bestFit="1" customWidth="1"/>
    <col min="2569" max="2569" width="10.140625" style="5" bestFit="1" customWidth="1"/>
    <col min="2570" max="2816" width="9.140625" style="5"/>
    <col min="2817" max="2817" width="17" style="5" customWidth="1"/>
    <col min="2818" max="2818" width="56.140625" style="5" bestFit="1" customWidth="1"/>
    <col min="2819" max="2819" width="18" style="5" bestFit="1" customWidth="1"/>
    <col min="2820" max="2820" width="6.5703125" style="5" customWidth="1"/>
    <col min="2821" max="2821" width="19.5703125" style="5" bestFit="1" customWidth="1"/>
    <col min="2822" max="2822" width="17.85546875" style="5" bestFit="1" customWidth="1"/>
    <col min="2823" max="2823" width="47.5703125" style="5" customWidth="1"/>
    <col min="2824" max="2824" width="17.5703125" style="5" bestFit="1" customWidth="1"/>
    <col min="2825" max="2825" width="10.140625" style="5" bestFit="1" customWidth="1"/>
    <col min="2826" max="3072" width="9.140625" style="5"/>
    <col min="3073" max="3073" width="17" style="5" customWidth="1"/>
    <col min="3074" max="3074" width="56.140625" style="5" bestFit="1" customWidth="1"/>
    <col min="3075" max="3075" width="18" style="5" bestFit="1" customWidth="1"/>
    <col min="3076" max="3076" width="6.5703125" style="5" customWidth="1"/>
    <col min="3077" max="3077" width="19.5703125" style="5" bestFit="1" customWidth="1"/>
    <col min="3078" max="3078" width="17.85546875" style="5" bestFit="1" customWidth="1"/>
    <col min="3079" max="3079" width="47.5703125" style="5" customWidth="1"/>
    <col min="3080" max="3080" width="17.5703125" style="5" bestFit="1" customWidth="1"/>
    <col min="3081" max="3081" width="10.140625" style="5" bestFit="1" customWidth="1"/>
    <col min="3082" max="3328" width="9.140625" style="5"/>
    <col min="3329" max="3329" width="17" style="5" customWidth="1"/>
    <col min="3330" max="3330" width="56.140625" style="5" bestFit="1" customWidth="1"/>
    <col min="3331" max="3331" width="18" style="5" bestFit="1" customWidth="1"/>
    <col min="3332" max="3332" width="6.5703125" style="5" customWidth="1"/>
    <col min="3333" max="3333" width="19.5703125" style="5" bestFit="1" customWidth="1"/>
    <col min="3334" max="3334" width="17.85546875" style="5" bestFit="1" customWidth="1"/>
    <col min="3335" max="3335" width="47.5703125" style="5" customWidth="1"/>
    <col min="3336" max="3336" width="17.5703125" style="5" bestFit="1" customWidth="1"/>
    <col min="3337" max="3337" width="10.140625" style="5" bestFit="1" customWidth="1"/>
    <col min="3338" max="3584" width="9.140625" style="5"/>
    <col min="3585" max="3585" width="17" style="5" customWidth="1"/>
    <col min="3586" max="3586" width="56.140625" style="5" bestFit="1" customWidth="1"/>
    <col min="3587" max="3587" width="18" style="5" bestFit="1" customWidth="1"/>
    <col min="3588" max="3588" width="6.5703125" style="5" customWidth="1"/>
    <col min="3589" max="3589" width="19.5703125" style="5" bestFit="1" customWidth="1"/>
    <col min="3590" max="3590" width="17.85546875" style="5" bestFit="1" customWidth="1"/>
    <col min="3591" max="3591" width="47.5703125" style="5" customWidth="1"/>
    <col min="3592" max="3592" width="17.5703125" style="5" bestFit="1" customWidth="1"/>
    <col min="3593" max="3593" width="10.140625" style="5" bestFit="1" customWidth="1"/>
    <col min="3594" max="3840" width="9.140625" style="5"/>
    <col min="3841" max="3841" width="17" style="5" customWidth="1"/>
    <col min="3842" max="3842" width="56.140625" style="5" bestFit="1" customWidth="1"/>
    <col min="3843" max="3843" width="18" style="5" bestFit="1" customWidth="1"/>
    <col min="3844" max="3844" width="6.5703125" style="5" customWidth="1"/>
    <col min="3845" max="3845" width="19.5703125" style="5" bestFit="1" customWidth="1"/>
    <col min="3846" max="3846" width="17.85546875" style="5" bestFit="1" customWidth="1"/>
    <col min="3847" max="3847" width="47.5703125" style="5" customWidth="1"/>
    <col min="3848" max="3848" width="17.5703125" style="5" bestFit="1" customWidth="1"/>
    <col min="3849" max="3849" width="10.140625" style="5" bestFit="1" customWidth="1"/>
    <col min="3850" max="4096" width="9.140625" style="5"/>
    <col min="4097" max="4097" width="17" style="5" customWidth="1"/>
    <col min="4098" max="4098" width="56.140625" style="5" bestFit="1" customWidth="1"/>
    <col min="4099" max="4099" width="18" style="5" bestFit="1" customWidth="1"/>
    <col min="4100" max="4100" width="6.5703125" style="5" customWidth="1"/>
    <col min="4101" max="4101" width="19.5703125" style="5" bestFit="1" customWidth="1"/>
    <col min="4102" max="4102" width="17.85546875" style="5" bestFit="1" customWidth="1"/>
    <col min="4103" max="4103" width="47.5703125" style="5" customWidth="1"/>
    <col min="4104" max="4104" width="17.5703125" style="5" bestFit="1" customWidth="1"/>
    <col min="4105" max="4105" width="10.140625" style="5" bestFit="1" customWidth="1"/>
    <col min="4106" max="4352" width="9.140625" style="5"/>
    <col min="4353" max="4353" width="17" style="5" customWidth="1"/>
    <col min="4354" max="4354" width="56.140625" style="5" bestFit="1" customWidth="1"/>
    <col min="4355" max="4355" width="18" style="5" bestFit="1" customWidth="1"/>
    <col min="4356" max="4356" width="6.5703125" style="5" customWidth="1"/>
    <col min="4357" max="4357" width="19.5703125" style="5" bestFit="1" customWidth="1"/>
    <col min="4358" max="4358" width="17.85546875" style="5" bestFit="1" customWidth="1"/>
    <col min="4359" max="4359" width="47.5703125" style="5" customWidth="1"/>
    <col min="4360" max="4360" width="17.5703125" style="5" bestFit="1" customWidth="1"/>
    <col min="4361" max="4361" width="10.140625" style="5" bestFit="1" customWidth="1"/>
    <col min="4362" max="4608" width="9.140625" style="5"/>
    <col min="4609" max="4609" width="17" style="5" customWidth="1"/>
    <col min="4610" max="4610" width="56.140625" style="5" bestFit="1" customWidth="1"/>
    <col min="4611" max="4611" width="18" style="5" bestFit="1" customWidth="1"/>
    <col min="4612" max="4612" width="6.5703125" style="5" customWidth="1"/>
    <col min="4613" max="4613" width="19.5703125" style="5" bestFit="1" customWidth="1"/>
    <col min="4614" max="4614" width="17.85546875" style="5" bestFit="1" customWidth="1"/>
    <col min="4615" max="4615" width="47.5703125" style="5" customWidth="1"/>
    <col min="4616" max="4616" width="17.5703125" style="5" bestFit="1" customWidth="1"/>
    <col min="4617" max="4617" width="10.140625" style="5" bestFit="1" customWidth="1"/>
    <col min="4618" max="4864" width="9.140625" style="5"/>
    <col min="4865" max="4865" width="17" style="5" customWidth="1"/>
    <col min="4866" max="4866" width="56.140625" style="5" bestFit="1" customWidth="1"/>
    <col min="4867" max="4867" width="18" style="5" bestFit="1" customWidth="1"/>
    <col min="4868" max="4868" width="6.5703125" style="5" customWidth="1"/>
    <col min="4869" max="4869" width="19.5703125" style="5" bestFit="1" customWidth="1"/>
    <col min="4870" max="4870" width="17.85546875" style="5" bestFit="1" customWidth="1"/>
    <col min="4871" max="4871" width="47.5703125" style="5" customWidth="1"/>
    <col min="4872" max="4872" width="17.5703125" style="5" bestFit="1" customWidth="1"/>
    <col min="4873" max="4873" width="10.140625" style="5" bestFit="1" customWidth="1"/>
    <col min="4874" max="5120" width="9.140625" style="5"/>
    <col min="5121" max="5121" width="17" style="5" customWidth="1"/>
    <col min="5122" max="5122" width="56.140625" style="5" bestFit="1" customWidth="1"/>
    <col min="5123" max="5123" width="18" style="5" bestFit="1" customWidth="1"/>
    <col min="5124" max="5124" width="6.5703125" style="5" customWidth="1"/>
    <col min="5125" max="5125" width="19.5703125" style="5" bestFit="1" customWidth="1"/>
    <col min="5126" max="5126" width="17.85546875" style="5" bestFit="1" customWidth="1"/>
    <col min="5127" max="5127" width="47.5703125" style="5" customWidth="1"/>
    <col min="5128" max="5128" width="17.5703125" style="5" bestFit="1" customWidth="1"/>
    <col min="5129" max="5129" width="10.140625" style="5" bestFit="1" customWidth="1"/>
    <col min="5130" max="5376" width="9.140625" style="5"/>
    <col min="5377" max="5377" width="17" style="5" customWidth="1"/>
    <col min="5378" max="5378" width="56.140625" style="5" bestFit="1" customWidth="1"/>
    <col min="5379" max="5379" width="18" style="5" bestFit="1" customWidth="1"/>
    <col min="5380" max="5380" width="6.5703125" style="5" customWidth="1"/>
    <col min="5381" max="5381" width="19.5703125" style="5" bestFit="1" customWidth="1"/>
    <col min="5382" max="5382" width="17.85546875" style="5" bestFit="1" customWidth="1"/>
    <col min="5383" max="5383" width="47.5703125" style="5" customWidth="1"/>
    <col min="5384" max="5384" width="17.5703125" style="5" bestFit="1" customWidth="1"/>
    <col min="5385" max="5385" width="10.140625" style="5" bestFit="1" customWidth="1"/>
    <col min="5386" max="5632" width="9.140625" style="5"/>
    <col min="5633" max="5633" width="17" style="5" customWidth="1"/>
    <col min="5634" max="5634" width="56.140625" style="5" bestFit="1" customWidth="1"/>
    <col min="5635" max="5635" width="18" style="5" bestFit="1" customWidth="1"/>
    <col min="5636" max="5636" width="6.5703125" style="5" customWidth="1"/>
    <col min="5637" max="5637" width="19.5703125" style="5" bestFit="1" customWidth="1"/>
    <col min="5638" max="5638" width="17.85546875" style="5" bestFit="1" customWidth="1"/>
    <col min="5639" max="5639" width="47.5703125" style="5" customWidth="1"/>
    <col min="5640" max="5640" width="17.5703125" style="5" bestFit="1" customWidth="1"/>
    <col min="5641" max="5641" width="10.140625" style="5" bestFit="1" customWidth="1"/>
    <col min="5642" max="5888" width="9.140625" style="5"/>
    <col min="5889" max="5889" width="17" style="5" customWidth="1"/>
    <col min="5890" max="5890" width="56.140625" style="5" bestFit="1" customWidth="1"/>
    <col min="5891" max="5891" width="18" style="5" bestFit="1" customWidth="1"/>
    <col min="5892" max="5892" width="6.5703125" style="5" customWidth="1"/>
    <col min="5893" max="5893" width="19.5703125" style="5" bestFit="1" customWidth="1"/>
    <col min="5894" max="5894" width="17.85546875" style="5" bestFit="1" customWidth="1"/>
    <col min="5895" max="5895" width="47.5703125" style="5" customWidth="1"/>
    <col min="5896" max="5896" width="17.5703125" style="5" bestFit="1" customWidth="1"/>
    <col min="5897" max="5897" width="10.140625" style="5" bestFit="1" customWidth="1"/>
    <col min="5898" max="6144" width="9.140625" style="5"/>
    <col min="6145" max="6145" width="17" style="5" customWidth="1"/>
    <col min="6146" max="6146" width="56.140625" style="5" bestFit="1" customWidth="1"/>
    <col min="6147" max="6147" width="18" style="5" bestFit="1" customWidth="1"/>
    <col min="6148" max="6148" width="6.5703125" style="5" customWidth="1"/>
    <col min="6149" max="6149" width="19.5703125" style="5" bestFit="1" customWidth="1"/>
    <col min="6150" max="6150" width="17.85546875" style="5" bestFit="1" customWidth="1"/>
    <col min="6151" max="6151" width="47.5703125" style="5" customWidth="1"/>
    <col min="6152" max="6152" width="17.5703125" style="5" bestFit="1" customWidth="1"/>
    <col min="6153" max="6153" width="10.140625" style="5" bestFit="1" customWidth="1"/>
    <col min="6154" max="6400" width="9.140625" style="5"/>
    <col min="6401" max="6401" width="17" style="5" customWidth="1"/>
    <col min="6402" max="6402" width="56.140625" style="5" bestFit="1" customWidth="1"/>
    <col min="6403" max="6403" width="18" style="5" bestFit="1" customWidth="1"/>
    <col min="6404" max="6404" width="6.5703125" style="5" customWidth="1"/>
    <col min="6405" max="6405" width="19.5703125" style="5" bestFit="1" customWidth="1"/>
    <col min="6406" max="6406" width="17.85546875" style="5" bestFit="1" customWidth="1"/>
    <col min="6407" max="6407" width="47.5703125" style="5" customWidth="1"/>
    <col min="6408" max="6408" width="17.5703125" style="5" bestFit="1" customWidth="1"/>
    <col min="6409" max="6409" width="10.140625" style="5" bestFit="1" customWidth="1"/>
    <col min="6410" max="6656" width="9.140625" style="5"/>
    <col min="6657" max="6657" width="17" style="5" customWidth="1"/>
    <col min="6658" max="6658" width="56.140625" style="5" bestFit="1" customWidth="1"/>
    <col min="6659" max="6659" width="18" style="5" bestFit="1" customWidth="1"/>
    <col min="6660" max="6660" width="6.5703125" style="5" customWidth="1"/>
    <col min="6661" max="6661" width="19.5703125" style="5" bestFit="1" customWidth="1"/>
    <col min="6662" max="6662" width="17.85546875" style="5" bestFit="1" customWidth="1"/>
    <col min="6663" max="6663" width="47.5703125" style="5" customWidth="1"/>
    <col min="6664" max="6664" width="17.5703125" style="5" bestFit="1" customWidth="1"/>
    <col min="6665" max="6665" width="10.140625" style="5" bestFit="1" customWidth="1"/>
    <col min="6666" max="6912" width="9.140625" style="5"/>
    <col min="6913" max="6913" width="17" style="5" customWidth="1"/>
    <col min="6914" max="6914" width="56.140625" style="5" bestFit="1" customWidth="1"/>
    <col min="6915" max="6915" width="18" style="5" bestFit="1" customWidth="1"/>
    <col min="6916" max="6916" width="6.5703125" style="5" customWidth="1"/>
    <col min="6917" max="6917" width="19.5703125" style="5" bestFit="1" customWidth="1"/>
    <col min="6918" max="6918" width="17.85546875" style="5" bestFit="1" customWidth="1"/>
    <col min="6919" max="6919" width="47.5703125" style="5" customWidth="1"/>
    <col min="6920" max="6920" width="17.5703125" style="5" bestFit="1" customWidth="1"/>
    <col min="6921" max="6921" width="10.140625" style="5" bestFit="1" customWidth="1"/>
    <col min="6922" max="7168" width="9.140625" style="5"/>
    <col min="7169" max="7169" width="17" style="5" customWidth="1"/>
    <col min="7170" max="7170" width="56.140625" style="5" bestFit="1" customWidth="1"/>
    <col min="7171" max="7171" width="18" style="5" bestFit="1" customWidth="1"/>
    <col min="7172" max="7172" width="6.5703125" style="5" customWidth="1"/>
    <col min="7173" max="7173" width="19.5703125" style="5" bestFit="1" customWidth="1"/>
    <col min="7174" max="7174" width="17.85546875" style="5" bestFit="1" customWidth="1"/>
    <col min="7175" max="7175" width="47.5703125" style="5" customWidth="1"/>
    <col min="7176" max="7176" width="17.5703125" style="5" bestFit="1" customWidth="1"/>
    <col min="7177" max="7177" width="10.140625" style="5" bestFit="1" customWidth="1"/>
    <col min="7178" max="7424" width="9.140625" style="5"/>
    <col min="7425" max="7425" width="17" style="5" customWidth="1"/>
    <col min="7426" max="7426" width="56.140625" style="5" bestFit="1" customWidth="1"/>
    <col min="7427" max="7427" width="18" style="5" bestFit="1" customWidth="1"/>
    <col min="7428" max="7428" width="6.5703125" style="5" customWidth="1"/>
    <col min="7429" max="7429" width="19.5703125" style="5" bestFit="1" customWidth="1"/>
    <col min="7430" max="7430" width="17.85546875" style="5" bestFit="1" customWidth="1"/>
    <col min="7431" max="7431" width="47.5703125" style="5" customWidth="1"/>
    <col min="7432" max="7432" width="17.5703125" style="5" bestFit="1" customWidth="1"/>
    <col min="7433" max="7433" width="10.140625" style="5" bestFit="1" customWidth="1"/>
    <col min="7434" max="7680" width="9.140625" style="5"/>
    <col min="7681" max="7681" width="17" style="5" customWidth="1"/>
    <col min="7682" max="7682" width="56.140625" style="5" bestFit="1" customWidth="1"/>
    <col min="7683" max="7683" width="18" style="5" bestFit="1" customWidth="1"/>
    <col min="7684" max="7684" width="6.5703125" style="5" customWidth="1"/>
    <col min="7685" max="7685" width="19.5703125" style="5" bestFit="1" customWidth="1"/>
    <col min="7686" max="7686" width="17.85546875" style="5" bestFit="1" customWidth="1"/>
    <col min="7687" max="7687" width="47.5703125" style="5" customWidth="1"/>
    <col min="7688" max="7688" width="17.5703125" style="5" bestFit="1" customWidth="1"/>
    <col min="7689" max="7689" width="10.140625" style="5" bestFit="1" customWidth="1"/>
    <col min="7690" max="7936" width="9.140625" style="5"/>
    <col min="7937" max="7937" width="17" style="5" customWidth="1"/>
    <col min="7938" max="7938" width="56.140625" style="5" bestFit="1" customWidth="1"/>
    <col min="7939" max="7939" width="18" style="5" bestFit="1" customWidth="1"/>
    <col min="7940" max="7940" width="6.5703125" style="5" customWidth="1"/>
    <col min="7941" max="7941" width="19.5703125" style="5" bestFit="1" customWidth="1"/>
    <col min="7942" max="7942" width="17.85546875" style="5" bestFit="1" customWidth="1"/>
    <col min="7943" max="7943" width="47.5703125" style="5" customWidth="1"/>
    <col min="7944" max="7944" width="17.5703125" style="5" bestFit="1" customWidth="1"/>
    <col min="7945" max="7945" width="10.140625" style="5" bestFit="1" customWidth="1"/>
    <col min="7946" max="8192" width="9.140625" style="5"/>
    <col min="8193" max="8193" width="17" style="5" customWidth="1"/>
    <col min="8194" max="8194" width="56.140625" style="5" bestFit="1" customWidth="1"/>
    <col min="8195" max="8195" width="18" style="5" bestFit="1" customWidth="1"/>
    <col min="8196" max="8196" width="6.5703125" style="5" customWidth="1"/>
    <col min="8197" max="8197" width="19.5703125" style="5" bestFit="1" customWidth="1"/>
    <col min="8198" max="8198" width="17.85546875" style="5" bestFit="1" customWidth="1"/>
    <col min="8199" max="8199" width="47.5703125" style="5" customWidth="1"/>
    <col min="8200" max="8200" width="17.5703125" style="5" bestFit="1" customWidth="1"/>
    <col min="8201" max="8201" width="10.140625" style="5" bestFit="1" customWidth="1"/>
    <col min="8202" max="8448" width="9.140625" style="5"/>
    <col min="8449" max="8449" width="17" style="5" customWidth="1"/>
    <col min="8450" max="8450" width="56.140625" style="5" bestFit="1" customWidth="1"/>
    <col min="8451" max="8451" width="18" style="5" bestFit="1" customWidth="1"/>
    <col min="8452" max="8452" width="6.5703125" style="5" customWidth="1"/>
    <col min="8453" max="8453" width="19.5703125" style="5" bestFit="1" customWidth="1"/>
    <col min="8454" max="8454" width="17.85546875" style="5" bestFit="1" customWidth="1"/>
    <col min="8455" max="8455" width="47.5703125" style="5" customWidth="1"/>
    <col min="8456" max="8456" width="17.5703125" style="5" bestFit="1" customWidth="1"/>
    <col min="8457" max="8457" width="10.140625" style="5" bestFit="1" customWidth="1"/>
    <col min="8458" max="8704" width="9.140625" style="5"/>
    <col min="8705" max="8705" width="17" style="5" customWidth="1"/>
    <col min="8706" max="8706" width="56.140625" style="5" bestFit="1" customWidth="1"/>
    <col min="8707" max="8707" width="18" style="5" bestFit="1" customWidth="1"/>
    <col min="8708" max="8708" width="6.5703125" style="5" customWidth="1"/>
    <col min="8709" max="8709" width="19.5703125" style="5" bestFit="1" customWidth="1"/>
    <col min="8710" max="8710" width="17.85546875" style="5" bestFit="1" customWidth="1"/>
    <col min="8711" max="8711" width="47.5703125" style="5" customWidth="1"/>
    <col min="8712" max="8712" width="17.5703125" style="5" bestFit="1" customWidth="1"/>
    <col min="8713" max="8713" width="10.140625" style="5" bestFit="1" customWidth="1"/>
    <col min="8714" max="8960" width="9.140625" style="5"/>
    <col min="8961" max="8961" width="17" style="5" customWidth="1"/>
    <col min="8962" max="8962" width="56.140625" style="5" bestFit="1" customWidth="1"/>
    <col min="8963" max="8963" width="18" style="5" bestFit="1" customWidth="1"/>
    <col min="8964" max="8964" width="6.5703125" style="5" customWidth="1"/>
    <col min="8965" max="8965" width="19.5703125" style="5" bestFit="1" customWidth="1"/>
    <col min="8966" max="8966" width="17.85546875" style="5" bestFit="1" customWidth="1"/>
    <col min="8967" max="8967" width="47.5703125" style="5" customWidth="1"/>
    <col min="8968" max="8968" width="17.5703125" style="5" bestFit="1" customWidth="1"/>
    <col min="8969" max="8969" width="10.140625" style="5" bestFit="1" customWidth="1"/>
    <col min="8970" max="9216" width="9.140625" style="5"/>
    <col min="9217" max="9217" width="17" style="5" customWidth="1"/>
    <col min="9218" max="9218" width="56.140625" style="5" bestFit="1" customWidth="1"/>
    <col min="9219" max="9219" width="18" style="5" bestFit="1" customWidth="1"/>
    <col min="9220" max="9220" width="6.5703125" style="5" customWidth="1"/>
    <col min="9221" max="9221" width="19.5703125" style="5" bestFit="1" customWidth="1"/>
    <col min="9222" max="9222" width="17.85546875" style="5" bestFit="1" customWidth="1"/>
    <col min="9223" max="9223" width="47.5703125" style="5" customWidth="1"/>
    <col min="9224" max="9224" width="17.5703125" style="5" bestFit="1" customWidth="1"/>
    <col min="9225" max="9225" width="10.140625" style="5" bestFit="1" customWidth="1"/>
    <col min="9226" max="9472" width="9.140625" style="5"/>
    <col min="9473" max="9473" width="17" style="5" customWidth="1"/>
    <col min="9474" max="9474" width="56.140625" style="5" bestFit="1" customWidth="1"/>
    <col min="9475" max="9475" width="18" style="5" bestFit="1" customWidth="1"/>
    <col min="9476" max="9476" width="6.5703125" style="5" customWidth="1"/>
    <col min="9477" max="9477" width="19.5703125" style="5" bestFit="1" customWidth="1"/>
    <col min="9478" max="9478" width="17.85546875" style="5" bestFit="1" customWidth="1"/>
    <col min="9479" max="9479" width="47.5703125" style="5" customWidth="1"/>
    <col min="9480" max="9480" width="17.5703125" style="5" bestFit="1" customWidth="1"/>
    <col min="9481" max="9481" width="10.140625" style="5" bestFit="1" customWidth="1"/>
    <col min="9482" max="9728" width="9.140625" style="5"/>
    <col min="9729" max="9729" width="17" style="5" customWidth="1"/>
    <col min="9730" max="9730" width="56.140625" style="5" bestFit="1" customWidth="1"/>
    <col min="9731" max="9731" width="18" style="5" bestFit="1" customWidth="1"/>
    <col min="9732" max="9732" width="6.5703125" style="5" customWidth="1"/>
    <col min="9733" max="9733" width="19.5703125" style="5" bestFit="1" customWidth="1"/>
    <col min="9734" max="9734" width="17.85546875" style="5" bestFit="1" customWidth="1"/>
    <col min="9735" max="9735" width="47.5703125" style="5" customWidth="1"/>
    <col min="9736" max="9736" width="17.5703125" style="5" bestFit="1" customWidth="1"/>
    <col min="9737" max="9737" width="10.140625" style="5" bestFit="1" customWidth="1"/>
    <col min="9738" max="9984" width="9.140625" style="5"/>
    <col min="9985" max="9985" width="17" style="5" customWidth="1"/>
    <col min="9986" max="9986" width="56.140625" style="5" bestFit="1" customWidth="1"/>
    <col min="9987" max="9987" width="18" style="5" bestFit="1" customWidth="1"/>
    <col min="9988" max="9988" width="6.5703125" style="5" customWidth="1"/>
    <col min="9989" max="9989" width="19.5703125" style="5" bestFit="1" customWidth="1"/>
    <col min="9990" max="9990" width="17.85546875" style="5" bestFit="1" customWidth="1"/>
    <col min="9991" max="9991" width="47.5703125" style="5" customWidth="1"/>
    <col min="9992" max="9992" width="17.5703125" style="5" bestFit="1" customWidth="1"/>
    <col min="9993" max="9993" width="10.140625" style="5" bestFit="1" customWidth="1"/>
    <col min="9994" max="10240" width="9.140625" style="5"/>
    <col min="10241" max="10241" width="17" style="5" customWidth="1"/>
    <col min="10242" max="10242" width="56.140625" style="5" bestFit="1" customWidth="1"/>
    <col min="10243" max="10243" width="18" style="5" bestFit="1" customWidth="1"/>
    <col min="10244" max="10244" width="6.5703125" style="5" customWidth="1"/>
    <col min="10245" max="10245" width="19.5703125" style="5" bestFit="1" customWidth="1"/>
    <col min="10246" max="10246" width="17.85546875" style="5" bestFit="1" customWidth="1"/>
    <col min="10247" max="10247" width="47.5703125" style="5" customWidth="1"/>
    <col min="10248" max="10248" width="17.5703125" style="5" bestFit="1" customWidth="1"/>
    <col min="10249" max="10249" width="10.140625" style="5" bestFit="1" customWidth="1"/>
    <col min="10250" max="10496" width="9.140625" style="5"/>
    <col min="10497" max="10497" width="17" style="5" customWidth="1"/>
    <col min="10498" max="10498" width="56.140625" style="5" bestFit="1" customWidth="1"/>
    <col min="10499" max="10499" width="18" style="5" bestFit="1" customWidth="1"/>
    <col min="10500" max="10500" width="6.5703125" style="5" customWidth="1"/>
    <col min="10501" max="10501" width="19.5703125" style="5" bestFit="1" customWidth="1"/>
    <col min="10502" max="10502" width="17.85546875" style="5" bestFit="1" customWidth="1"/>
    <col min="10503" max="10503" width="47.5703125" style="5" customWidth="1"/>
    <col min="10504" max="10504" width="17.5703125" style="5" bestFit="1" customWidth="1"/>
    <col min="10505" max="10505" width="10.140625" style="5" bestFit="1" customWidth="1"/>
    <col min="10506" max="10752" width="9.140625" style="5"/>
    <col min="10753" max="10753" width="17" style="5" customWidth="1"/>
    <col min="10754" max="10754" width="56.140625" style="5" bestFit="1" customWidth="1"/>
    <col min="10755" max="10755" width="18" style="5" bestFit="1" customWidth="1"/>
    <col min="10756" max="10756" width="6.5703125" style="5" customWidth="1"/>
    <col min="10757" max="10757" width="19.5703125" style="5" bestFit="1" customWidth="1"/>
    <col min="10758" max="10758" width="17.85546875" style="5" bestFit="1" customWidth="1"/>
    <col min="10759" max="10759" width="47.5703125" style="5" customWidth="1"/>
    <col min="10760" max="10760" width="17.5703125" style="5" bestFit="1" customWidth="1"/>
    <col min="10761" max="10761" width="10.140625" style="5" bestFit="1" customWidth="1"/>
    <col min="10762" max="11008" width="9.140625" style="5"/>
    <col min="11009" max="11009" width="17" style="5" customWidth="1"/>
    <col min="11010" max="11010" width="56.140625" style="5" bestFit="1" customWidth="1"/>
    <col min="11011" max="11011" width="18" style="5" bestFit="1" customWidth="1"/>
    <col min="11012" max="11012" width="6.5703125" style="5" customWidth="1"/>
    <col min="11013" max="11013" width="19.5703125" style="5" bestFit="1" customWidth="1"/>
    <col min="11014" max="11014" width="17.85546875" style="5" bestFit="1" customWidth="1"/>
    <col min="11015" max="11015" width="47.5703125" style="5" customWidth="1"/>
    <col min="11016" max="11016" width="17.5703125" style="5" bestFit="1" customWidth="1"/>
    <col min="11017" max="11017" width="10.140625" style="5" bestFit="1" customWidth="1"/>
    <col min="11018" max="11264" width="9.140625" style="5"/>
    <col min="11265" max="11265" width="17" style="5" customWidth="1"/>
    <col min="11266" max="11266" width="56.140625" style="5" bestFit="1" customWidth="1"/>
    <col min="11267" max="11267" width="18" style="5" bestFit="1" customWidth="1"/>
    <col min="11268" max="11268" width="6.5703125" style="5" customWidth="1"/>
    <col min="11269" max="11269" width="19.5703125" style="5" bestFit="1" customWidth="1"/>
    <col min="11270" max="11270" width="17.85546875" style="5" bestFit="1" customWidth="1"/>
    <col min="11271" max="11271" width="47.5703125" style="5" customWidth="1"/>
    <col min="11272" max="11272" width="17.5703125" style="5" bestFit="1" customWidth="1"/>
    <col min="11273" max="11273" width="10.140625" style="5" bestFit="1" customWidth="1"/>
    <col min="11274" max="11520" width="9.140625" style="5"/>
    <col min="11521" max="11521" width="17" style="5" customWidth="1"/>
    <col min="11522" max="11522" width="56.140625" style="5" bestFit="1" customWidth="1"/>
    <col min="11523" max="11523" width="18" style="5" bestFit="1" customWidth="1"/>
    <col min="11524" max="11524" width="6.5703125" style="5" customWidth="1"/>
    <col min="11525" max="11525" width="19.5703125" style="5" bestFit="1" customWidth="1"/>
    <col min="11526" max="11526" width="17.85546875" style="5" bestFit="1" customWidth="1"/>
    <col min="11527" max="11527" width="47.5703125" style="5" customWidth="1"/>
    <col min="11528" max="11528" width="17.5703125" style="5" bestFit="1" customWidth="1"/>
    <col min="11529" max="11529" width="10.140625" style="5" bestFit="1" customWidth="1"/>
    <col min="11530" max="11776" width="9.140625" style="5"/>
    <col min="11777" max="11777" width="17" style="5" customWidth="1"/>
    <col min="11778" max="11778" width="56.140625" style="5" bestFit="1" customWidth="1"/>
    <col min="11779" max="11779" width="18" style="5" bestFit="1" customWidth="1"/>
    <col min="11780" max="11780" width="6.5703125" style="5" customWidth="1"/>
    <col min="11781" max="11781" width="19.5703125" style="5" bestFit="1" customWidth="1"/>
    <col min="11782" max="11782" width="17.85546875" style="5" bestFit="1" customWidth="1"/>
    <col min="11783" max="11783" width="47.5703125" style="5" customWidth="1"/>
    <col min="11784" max="11784" width="17.5703125" style="5" bestFit="1" customWidth="1"/>
    <col min="11785" max="11785" width="10.140625" style="5" bestFit="1" customWidth="1"/>
    <col min="11786" max="12032" width="9.140625" style="5"/>
    <col min="12033" max="12033" width="17" style="5" customWidth="1"/>
    <col min="12034" max="12034" width="56.140625" style="5" bestFit="1" customWidth="1"/>
    <col min="12035" max="12035" width="18" style="5" bestFit="1" customWidth="1"/>
    <col min="12036" max="12036" width="6.5703125" style="5" customWidth="1"/>
    <col min="12037" max="12037" width="19.5703125" style="5" bestFit="1" customWidth="1"/>
    <col min="12038" max="12038" width="17.85546875" style="5" bestFit="1" customWidth="1"/>
    <col min="12039" max="12039" width="47.5703125" style="5" customWidth="1"/>
    <col min="12040" max="12040" width="17.5703125" style="5" bestFit="1" customWidth="1"/>
    <col min="12041" max="12041" width="10.140625" style="5" bestFit="1" customWidth="1"/>
    <col min="12042" max="12288" width="9.140625" style="5"/>
    <col min="12289" max="12289" width="17" style="5" customWidth="1"/>
    <col min="12290" max="12290" width="56.140625" style="5" bestFit="1" customWidth="1"/>
    <col min="12291" max="12291" width="18" style="5" bestFit="1" customWidth="1"/>
    <col min="12292" max="12292" width="6.5703125" style="5" customWidth="1"/>
    <col min="12293" max="12293" width="19.5703125" style="5" bestFit="1" customWidth="1"/>
    <col min="12294" max="12294" width="17.85546875" style="5" bestFit="1" customWidth="1"/>
    <col min="12295" max="12295" width="47.5703125" style="5" customWidth="1"/>
    <col min="12296" max="12296" width="17.5703125" style="5" bestFit="1" customWidth="1"/>
    <col min="12297" max="12297" width="10.140625" style="5" bestFit="1" customWidth="1"/>
    <col min="12298" max="12544" width="9.140625" style="5"/>
    <col min="12545" max="12545" width="17" style="5" customWidth="1"/>
    <col min="12546" max="12546" width="56.140625" style="5" bestFit="1" customWidth="1"/>
    <col min="12547" max="12547" width="18" style="5" bestFit="1" customWidth="1"/>
    <col min="12548" max="12548" width="6.5703125" style="5" customWidth="1"/>
    <col min="12549" max="12549" width="19.5703125" style="5" bestFit="1" customWidth="1"/>
    <col min="12550" max="12550" width="17.85546875" style="5" bestFit="1" customWidth="1"/>
    <col min="12551" max="12551" width="47.5703125" style="5" customWidth="1"/>
    <col min="12552" max="12552" width="17.5703125" style="5" bestFit="1" customWidth="1"/>
    <col min="12553" max="12553" width="10.140625" style="5" bestFit="1" customWidth="1"/>
    <col min="12554" max="12800" width="9.140625" style="5"/>
    <col min="12801" max="12801" width="17" style="5" customWidth="1"/>
    <col min="12802" max="12802" width="56.140625" style="5" bestFit="1" customWidth="1"/>
    <col min="12803" max="12803" width="18" style="5" bestFit="1" customWidth="1"/>
    <col min="12804" max="12804" width="6.5703125" style="5" customWidth="1"/>
    <col min="12805" max="12805" width="19.5703125" style="5" bestFit="1" customWidth="1"/>
    <col min="12806" max="12806" width="17.85546875" style="5" bestFit="1" customWidth="1"/>
    <col min="12807" max="12807" width="47.5703125" style="5" customWidth="1"/>
    <col min="12808" max="12808" width="17.5703125" style="5" bestFit="1" customWidth="1"/>
    <col min="12809" max="12809" width="10.140625" style="5" bestFit="1" customWidth="1"/>
    <col min="12810" max="13056" width="9.140625" style="5"/>
    <col min="13057" max="13057" width="17" style="5" customWidth="1"/>
    <col min="13058" max="13058" width="56.140625" style="5" bestFit="1" customWidth="1"/>
    <col min="13059" max="13059" width="18" style="5" bestFit="1" customWidth="1"/>
    <col min="13060" max="13060" width="6.5703125" style="5" customWidth="1"/>
    <col min="13061" max="13061" width="19.5703125" style="5" bestFit="1" customWidth="1"/>
    <col min="13062" max="13062" width="17.85546875" style="5" bestFit="1" customWidth="1"/>
    <col min="13063" max="13063" width="47.5703125" style="5" customWidth="1"/>
    <col min="13064" max="13064" width="17.5703125" style="5" bestFit="1" customWidth="1"/>
    <col min="13065" max="13065" width="10.140625" style="5" bestFit="1" customWidth="1"/>
    <col min="13066" max="13312" width="9.140625" style="5"/>
    <col min="13313" max="13313" width="17" style="5" customWidth="1"/>
    <col min="13314" max="13314" width="56.140625" style="5" bestFit="1" customWidth="1"/>
    <col min="13315" max="13315" width="18" style="5" bestFit="1" customWidth="1"/>
    <col min="13316" max="13316" width="6.5703125" style="5" customWidth="1"/>
    <col min="13317" max="13317" width="19.5703125" style="5" bestFit="1" customWidth="1"/>
    <col min="13318" max="13318" width="17.85546875" style="5" bestFit="1" customWidth="1"/>
    <col min="13319" max="13319" width="47.5703125" style="5" customWidth="1"/>
    <col min="13320" max="13320" width="17.5703125" style="5" bestFit="1" customWidth="1"/>
    <col min="13321" max="13321" width="10.140625" style="5" bestFit="1" customWidth="1"/>
    <col min="13322" max="13568" width="9.140625" style="5"/>
    <col min="13569" max="13569" width="17" style="5" customWidth="1"/>
    <col min="13570" max="13570" width="56.140625" style="5" bestFit="1" customWidth="1"/>
    <col min="13571" max="13571" width="18" style="5" bestFit="1" customWidth="1"/>
    <col min="13572" max="13572" width="6.5703125" style="5" customWidth="1"/>
    <col min="13573" max="13573" width="19.5703125" style="5" bestFit="1" customWidth="1"/>
    <col min="13574" max="13574" width="17.85546875" style="5" bestFit="1" customWidth="1"/>
    <col min="13575" max="13575" width="47.5703125" style="5" customWidth="1"/>
    <col min="13576" max="13576" width="17.5703125" style="5" bestFit="1" customWidth="1"/>
    <col min="13577" max="13577" width="10.140625" style="5" bestFit="1" customWidth="1"/>
    <col min="13578" max="13824" width="9.140625" style="5"/>
    <col min="13825" max="13825" width="17" style="5" customWidth="1"/>
    <col min="13826" max="13826" width="56.140625" style="5" bestFit="1" customWidth="1"/>
    <col min="13827" max="13827" width="18" style="5" bestFit="1" customWidth="1"/>
    <col min="13828" max="13828" width="6.5703125" style="5" customWidth="1"/>
    <col min="13829" max="13829" width="19.5703125" style="5" bestFit="1" customWidth="1"/>
    <col min="13830" max="13830" width="17.85546875" style="5" bestFit="1" customWidth="1"/>
    <col min="13831" max="13831" width="47.5703125" style="5" customWidth="1"/>
    <col min="13832" max="13832" width="17.5703125" style="5" bestFit="1" customWidth="1"/>
    <col min="13833" max="13833" width="10.140625" style="5" bestFit="1" customWidth="1"/>
    <col min="13834" max="14080" width="9.140625" style="5"/>
    <col min="14081" max="14081" width="17" style="5" customWidth="1"/>
    <col min="14082" max="14082" width="56.140625" style="5" bestFit="1" customWidth="1"/>
    <col min="14083" max="14083" width="18" style="5" bestFit="1" customWidth="1"/>
    <col min="14084" max="14084" width="6.5703125" style="5" customWidth="1"/>
    <col min="14085" max="14085" width="19.5703125" style="5" bestFit="1" customWidth="1"/>
    <col min="14086" max="14086" width="17.85546875" style="5" bestFit="1" customWidth="1"/>
    <col min="14087" max="14087" width="47.5703125" style="5" customWidth="1"/>
    <col min="14088" max="14088" width="17.5703125" style="5" bestFit="1" customWidth="1"/>
    <col min="14089" max="14089" width="10.140625" style="5" bestFit="1" customWidth="1"/>
    <col min="14090" max="14336" width="9.140625" style="5"/>
    <col min="14337" max="14337" width="17" style="5" customWidth="1"/>
    <col min="14338" max="14338" width="56.140625" style="5" bestFit="1" customWidth="1"/>
    <col min="14339" max="14339" width="18" style="5" bestFit="1" customWidth="1"/>
    <col min="14340" max="14340" width="6.5703125" style="5" customWidth="1"/>
    <col min="14341" max="14341" width="19.5703125" style="5" bestFit="1" customWidth="1"/>
    <col min="14342" max="14342" width="17.85546875" style="5" bestFit="1" customWidth="1"/>
    <col min="14343" max="14343" width="47.5703125" style="5" customWidth="1"/>
    <col min="14344" max="14344" width="17.5703125" style="5" bestFit="1" customWidth="1"/>
    <col min="14345" max="14345" width="10.140625" style="5" bestFit="1" customWidth="1"/>
    <col min="14346" max="14592" width="9.140625" style="5"/>
    <col min="14593" max="14593" width="17" style="5" customWidth="1"/>
    <col min="14594" max="14594" width="56.140625" style="5" bestFit="1" customWidth="1"/>
    <col min="14595" max="14595" width="18" style="5" bestFit="1" customWidth="1"/>
    <col min="14596" max="14596" width="6.5703125" style="5" customWidth="1"/>
    <col min="14597" max="14597" width="19.5703125" style="5" bestFit="1" customWidth="1"/>
    <col min="14598" max="14598" width="17.85546875" style="5" bestFit="1" customWidth="1"/>
    <col min="14599" max="14599" width="47.5703125" style="5" customWidth="1"/>
    <col min="14600" max="14600" width="17.5703125" style="5" bestFit="1" customWidth="1"/>
    <col min="14601" max="14601" width="10.140625" style="5" bestFit="1" customWidth="1"/>
    <col min="14602" max="14848" width="9.140625" style="5"/>
    <col min="14849" max="14849" width="17" style="5" customWidth="1"/>
    <col min="14850" max="14850" width="56.140625" style="5" bestFit="1" customWidth="1"/>
    <col min="14851" max="14851" width="18" style="5" bestFit="1" customWidth="1"/>
    <col min="14852" max="14852" width="6.5703125" style="5" customWidth="1"/>
    <col min="14853" max="14853" width="19.5703125" style="5" bestFit="1" customWidth="1"/>
    <col min="14854" max="14854" width="17.85546875" style="5" bestFit="1" customWidth="1"/>
    <col min="14855" max="14855" width="47.5703125" style="5" customWidth="1"/>
    <col min="14856" max="14856" width="17.5703125" style="5" bestFit="1" customWidth="1"/>
    <col min="14857" max="14857" width="10.140625" style="5" bestFit="1" customWidth="1"/>
    <col min="14858" max="15104" width="9.140625" style="5"/>
    <col min="15105" max="15105" width="17" style="5" customWidth="1"/>
    <col min="15106" max="15106" width="56.140625" style="5" bestFit="1" customWidth="1"/>
    <col min="15107" max="15107" width="18" style="5" bestFit="1" customWidth="1"/>
    <col min="15108" max="15108" width="6.5703125" style="5" customWidth="1"/>
    <col min="15109" max="15109" width="19.5703125" style="5" bestFit="1" customWidth="1"/>
    <col min="15110" max="15110" width="17.85546875" style="5" bestFit="1" customWidth="1"/>
    <col min="15111" max="15111" width="47.5703125" style="5" customWidth="1"/>
    <col min="15112" max="15112" width="17.5703125" style="5" bestFit="1" customWidth="1"/>
    <col min="15113" max="15113" width="10.140625" style="5" bestFit="1" customWidth="1"/>
    <col min="15114" max="15360" width="9.140625" style="5"/>
    <col min="15361" max="15361" width="17" style="5" customWidth="1"/>
    <col min="15362" max="15362" width="56.140625" style="5" bestFit="1" customWidth="1"/>
    <col min="15363" max="15363" width="18" style="5" bestFit="1" customWidth="1"/>
    <col min="15364" max="15364" width="6.5703125" style="5" customWidth="1"/>
    <col min="15365" max="15365" width="19.5703125" style="5" bestFit="1" customWidth="1"/>
    <col min="15366" max="15366" width="17.85546875" style="5" bestFit="1" customWidth="1"/>
    <col min="15367" max="15367" width="47.5703125" style="5" customWidth="1"/>
    <col min="15368" max="15368" width="17.5703125" style="5" bestFit="1" customWidth="1"/>
    <col min="15369" max="15369" width="10.140625" style="5" bestFit="1" customWidth="1"/>
    <col min="15370" max="15616" width="9.140625" style="5"/>
    <col min="15617" max="15617" width="17" style="5" customWidth="1"/>
    <col min="15618" max="15618" width="56.140625" style="5" bestFit="1" customWidth="1"/>
    <col min="15619" max="15619" width="18" style="5" bestFit="1" customWidth="1"/>
    <col min="15620" max="15620" width="6.5703125" style="5" customWidth="1"/>
    <col min="15621" max="15621" width="19.5703125" style="5" bestFit="1" customWidth="1"/>
    <col min="15622" max="15622" width="17.85546875" style="5" bestFit="1" customWidth="1"/>
    <col min="15623" max="15623" width="47.5703125" style="5" customWidth="1"/>
    <col min="15624" max="15624" width="17.5703125" style="5" bestFit="1" customWidth="1"/>
    <col min="15625" max="15625" width="10.140625" style="5" bestFit="1" customWidth="1"/>
    <col min="15626" max="15872" width="9.140625" style="5"/>
    <col min="15873" max="15873" width="17" style="5" customWidth="1"/>
    <col min="15874" max="15874" width="56.140625" style="5" bestFit="1" customWidth="1"/>
    <col min="15875" max="15875" width="18" style="5" bestFit="1" customWidth="1"/>
    <col min="15876" max="15876" width="6.5703125" style="5" customWidth="1"/>
    <col min="15877" max="15877" width="19.5703125" style="5" bestFit="1" customWidth="1"/>
    <col min="15878" max="15878" width="17.85546875" style="5" bestFit="1" customWidth="1"/>
    <col min="15879" max="15879" width="47.5703125" style="5" customWidth="1"/>
    <col min="15880" max="15880" width="17.5703125" style="5" bestFit="1" customWidth="1"/>
    <col min="15881" max="15881" width="10.140625" style="5" bestFit="1" customWidth="1"/>
    <col min="15882" max="16128" width="9.140625" style="5"/>
    <col min="16129" max="16129" width="17" style="5" customWidth="1"/>
    <col min="16130" max="16130" width="56.140625" style="5" bestFit="1" customWidth="1"/>
    <col min="16131" max="16131" width="18" style="5" bestFit="1" customWidth="1"/>
    <col min="16132" max="16132" width="6.5703125" style="5" customWidth="1"/>
    <col min="16133" max="16133" width="19.5703125" style="5" bestFit="1" customWidth="1"/>
    <col min="16134" max="16134" width="17.85546875" style="5" bestFit="1" customWidth="1"/>
    <col min="16135" max="16135" width="47.5703125" style="5" customWidth="1"/>
    <col min="16136" max="16136" width="17.5703125" style="5" bestFit="1" customWidth="1"/>
    <col min="16137" max="16137" width="10.140625" style="5" bestFit="1" customWidth="1"/>
    <col min="16138" max="16384" width="9.140625" style="5"/>
  </cols>
  <sheetData>
    <row r="1" spans="1:7" ht="15.75" x14ac:dyDescent="0.25">
      <c r="A1" s="24" t="s">
        <v>1307</v>
      </c>
    </row>
    <row r="3" spans="1:7" s="35" customFormat="1" ht="15.75" x14ac:dyDescent="0.25">
      <c r="A3" s="36" t="s">
        <v>135</v>
      </c>
      <c r="B3" s="35" t="s">
        <v>1308</v>
      </c>
      <c r="C3" s="37"/>
      <c r="D3" s="38"/>
      <c r="E3" s="39"/>
      <c r="F3" s="39"/>
      <c r="G3" s="41"/>
    </row>
    <row r="4" spans="1:7" s="35" customFormat="1" ht="15.75" x14ac:dyDescent="0.25">
      <c r="A4" s="36" t="s">
        <v>136</v>
      </c>
      <c r="B4" s="349" t="s">
        <v>1309</v>
      </c>
      <c r="C4" s="353"/>
      <c r="D4" s="353"/>
      <c r="E4" s="353"/>
      <c r="F4" s="353"/>
      <c r="G4" s="41"/>
    </row>
    <row r="5" spans="1:7" s="35" customFormat="1" ht="15.75" x14ac:dyDescent="0.25">
      <c r="A5" s="36"/>
      <c r="B5" s="349" t="s">
        <v>1344</v>
      </c>
      <c r="C5" s="353"/>
      <c r="D5" s="353"/>
      <c r="E5" s="353"/>
      <c r="F5" s="353"/>
      <c r="G5" s="41"/>
    </row>
    <row r="6" spans="1:7" s="35" customFormat="1" ht="15.75" x14ac:dyDescent="0.25">
      <c r="A6" s="36"/>
      <c r="B6" s="134" t="s">
        <v>1350</v>
      </c>
      <c r="C6" s="134"/>
      <c r="D6" s="134"/>
      <c r="E6" s="134"/>
      <c r="F6" s="134"/>
      <c r="G6" s="41"/>
    </row>
    <row r="7" spans="1:7" s="35" customFormat="1" ht="15.75" customHeight="1" x14ac:dyDescent="0.25">
      <c r="A7" s="36" t="s">
        <v>815</v>
      </c>
      <c r="B7" s="349" t="s">
        <v>1343</v>
      </c>
      <c r="C7" s="353"/>
      <c r="D7" s="353"/>
      <c r="E7" s="353"/>
      <c r="F7" s="353"/>
      <c r="G7" s="41"/>
    </row>
    <row r="8" spans="1:7" s="35" customFormat="1" ht="15.75" customHeight="1" x14ac:dyDescent="0.2">
      <c r="A8" s="51" t="s">
        <v>138</v>
      </c>
      <c r="B8" s="354" t="s">
        <v>1345</v>
      </c>
      <c r="C8" s="354"/>
      <c r="D8" s="354"/>
      <c r="E8" s="354"/>
      <c r="F8" s="354"/>
      <c r="G8" s="142"/>
    </row>
    <row r="9" spans="1:7" s="35" customFormat="1" ht="15.75" customHeight="1" x14ac:dyDescent="0.2">
      <c r="A9" s="51"/>
      <c r="B9" s="354" t="s">
        <v>1370</v>
      </c>
      <c r="C9" s="354"/>
      <c r="D9" s="354"/>
      <c r="E9" s="354"/>
      <c r="F9" s="354"/>
      <c r="G9" s="142"/>
    </row>
    <row r="10" spans="1:7" s="35" customFormat="1" ht="16.5" customHeight="1" x14ac:dyDescent="0.25">
      <c r="A10" s="36" t="s">
        <v>148</v>
      </c>
      <c r="B10" s="186" t="s">
        <v>1346</v>
      </c>
      <c r="C10" s="187"/>
      <c r="D10" s="188"/>
      <c r="E10" s="189"/>
      <c r="F10" s="189"/>
      <c r="G10" s="41"/>
    </row>
    <row r="11" spans="1:7" s="35" customFormat="1" ht="15.75" x14ac:dyDescent="0.25">
      <c r="A11" s="36" t="s">
        <v>813</v>
      </c>
      <c r="B11" s="186" t="s">
        <v>1347</v>
      </c>
      <c r="C11" s="187"/>
      <c r="D11" s="188"/>
      <c r="E11" s="189"/>
      <c r="F11" s="189"/>
      <c r="G11" s="41"/>
    </row>
    <row r="12" spans="1:7" s="35" customFormat="1" ht="15.75" x14ac:dyDescent="0.25">
      <c r="A12" s="36" t="s">
        <v>817</v>
      </c>
      <c r="B12" s="198" t="s">
        <v>1348</v>
      </c>
      <c r="C12" s="187"/>
      <c r="D12" s="188"/>
      <c r="E12" s="189"/>
      <c r="F12" s="189"/>
      <c r="G12" s="41"/>
    </row>
    <row r="13" spans="1:7" s="35" customFormat="1" ht="15.75" x14ac:dyDescent="0.25">
      <c r="A13" s="36"/>
      <c r="B13" s="35" t="s">
        <v>1349</v>
      </c>
      <c r="C13" s="37"/>
      <c r="D13" s="38"/>
      <c r="E13" s="39"/>
      <c r="F13" s="39"/>
      <c r="G13" s="41"/>
    </row>
    <row r="14" spans="1:7" s="35" customFormat="1" ht="15.75" x14ac:dyDescent="0.25">
      <c r="A14" s="36"/>
      <c r="B14" s="35" t="s">
        <v>1372</v>
      </c>
      <c r="C14" s="37"/>
      <c r="D14" s="38"/>
      <c r="E14" s="39"/>
      <c r="F14" s="39"/>
      <c r="G14" s="41"/>
    </row>
    <row r="15" spans="1:7" s="35" customFormat="1" ht="15.75" x14ac:dyDescent="0.25">
      <c r="A15" s="36"/>
      <c r="B15" s="35" t="s">
        <v>1371</v>
      </c>
      <c r="C15" s="37"/>
      <c r="D15" s="38"/>
      <c r="E15" s="39"/>
      <c r="F15" s="39"/>
      <c r="G15" s="41"/>
    </row>
    <row r="16" spans="1:7" s="35" customFormat="1" ht="15.75" x14ac:dyDescent="0.25">
      <c r="A16" s="36" t="s">
        <v>139</v>
      </c>
      <c r="B16" s="186" t="s">
        <v>1373</v>
      </c>
      <c r="C16" s="191"/>
      <c r="D16" s="191"/>
      <c r="E16" s="191"/>
      <c r="F16" s="192"/>
      <c r="G16" s="192"/>
    </row>
    <row r="17" spans="1:7" s="35" customFormat="1" ht="15.75" x14ac:dyDescent="0.25">
      <c r="A17" s="36"/>
      <c r="B17" s="186" t="s">
        <v>1374</v>
      </c>
      <c r="C17" s="191"/>
      <c r="D17" s="191"/>
      <c r="E17" s="191"/>
      <c r="F17" s="192"/>
      <c r="G17" s="192"/>
    </row>
    <row r="18" spans="1:7" s="35" customFormat="1" ht="15.75" x14ac:dyDescent="0.25">
      <c r="A18" s="36"/>
      <c r="B18" s="186" t="s">
        <v>1352</v>
      </c>
      <c r="C18" s="191"/>
      <c r="D18" s="191"/>
      <c r="E18" s="191"/>
      <c r="F18" s="192"/>
      <c r="G18" s="192"/>
    </row>
    <row r="19" spans="1:7" s="35" customFormat="1" ht="15.75" x14ac:dyDescent="0.25">
      <c r="A19" s="36"/>
      <c r="B19" s="186" t="s">
        <v>1375</v>
      </c>
      <c r="C19" s="187"/>
      <c r="D19" s="188"/>
      <c r="E19" s="191"/>
      <c r="F19" s="192"/>
      <c r="G19" s="192"/>
    </row>
    <row r="20" spans="1:7" s="35" customFormat="1" ht="15.75" x14ac:dyDescent="0.25">
      <c r="A20" s="36" t="s">
        <v>818</v>
      </c>
      <c r="B20" s="186" t="s">
        <v>1356</v>
      </c>
      <c r="C20" s="191"/>
      <c r="D20" s="191"/>
      <c r="E20" s="191"/>
      <c r="F20" s="192"/>
      <c r="G20" s="192"/>
    </row>
    <row r="21" spans="1:7" s="35" customFormat="1" ht="16.5" customHeight="1" x14ac:dyDescent="0.25">
      <c r="A21" s="36"/>
      <c r="B21" s="354" t="s">
        <v>1353</v>
      </c>
      <c r="C21" s="354"/>
      <c r="D21" s="354"/>
      <c r="E21" s="354"/>
      <c r="F21" s="354"/>
      <c r="G21" s="192"/>
    </row>
    <row r="22" spans="1:7" s="35" customFormat="1" ht="16.5" customHeight="1" x14ac:dyDescent="0.25">
      <c r="A22" s="36"/>
      <c r="B22" s="354" t="s">
        <v>1354</v>
      </c>
      <c r="C22" s="354"/>
      <c r="D22" s="354"/>
      <c r="E22" s="354"/>
      <c r="F22" s="354"/>
      <c r="G22" s="192"/>
    </row>
    <row r="23" spans="1:7" s="35" customFormat="1" ht="15.75" x14ac:dyDescent="0.25">
      <c r="A23" s="36"/>
      <c r="B23" s="206" t="s">
        <v>1355</v>
      </c>
      <c r="C23" s="191"/>
      <c r="D23" s="191"/>
      <c r="E23" s="191"/>
      <c r="F23" s="192"/>
      <c r="G23" s="192"/>
    </row>
    <row r="24" spans="1:7" s="35" customFormat="1" ht="15.75" x14ac:dyDescent="0.25">
      <c r="A24" s="36"/>
      <c r="B24" s="191"/>
      <c r="C24" s="191"/>
      <c r="D24" s="190"/>
      <c r="E24" s="191"/>
      <c r="F24" s="192"/>
      <c r="G24" s="192"/>
    </row>
    <row r="25" spans="1:7" s="35" customFormat="1" ht="15.75" x14ac:dyDescent="0.25">
      <c r="A25" s="36" t="s">
        <v>142</v>
      </c>
      <c r="B25" s="193" t="s">
        <v>1359</v>
      </c>
      <c r="C25" s="37"/>
      <c r="D25" s="38"/>
      <c r="E25" s="39"/>
      <c r="F25" s="39"/>
      <c r="G25" s="41"/>
    </row>
    <row r="26" spans="1:7" s="35" customFormat="1" ht="15.75" x14ac:dyDescent="0.25">
      <c r="A26" s="36"/>
      <c r="B26" s="193" t="s">
        <v>1360</v>
      </c>
      <c r="C26" s="37"/>
      <c r="D26" s="38"/>
      <c r="E26" s="39"/>
      <c r="F26" s="39"/>
      <c r="G26" s="41"/>
    </row>
    <row r="27" spans="1:7" s="35" customFormat="1" ht="15.75" x14ac:dyDescent="0.25">
      <c r="A27" s="36"/>
      <c r="B27" s="193" t="s">
        <v>1362</v>
      </c>
      <c r="C27" s="37"/>
      <c r="D27" s="38"/>
      <c r="E27" s="39"/>
      <c r="F27" s="39"/>
      <c r="G27" s="41"/>
    </row>
    <row r="28" spans="1:7" s="35" customFormat="1" ht="15.75" x14ac:dyDescent="0.25">
      <c r="A28" s="36" t="s">
        <v>141</v>
      </c>
      <c r="B28" s="36" t="s">
        <v>631</v>
      </c>
      <c r="C28" s="37"/>
      <c r="D28" s="38"/>
      <c r="E28" s="39"/>
      <c r="F28" s="39"/>
      <c r="G28" s="41"/>
    </row>
    <row r="29" spans="1:7" s="35" customFormat="1" ht="15.75" x14ac:dyDescent="0.25">
      <c r="A29" s="36"/>
      <c r="B29" s="36" t="s">
        <v>1361</v>
      </c>
      <c r="C29" s="37"/>
      <c r="D29" s="38"/>
      <c r="E29" s="39"/>
      <c r="F29" s="39"/>
      <c r="G29" s="41"/>
    </row>
    <row r="30" spans="1:7" s="35" customFormat="1" ht="15.75" x14ac:dyDescent="0.25">
      <c r="A30" s="36"/>
      <c r="B30" s="36" t="s">
        <v>1358</v>
      </c>
      <c r="C30" s="37"/>
      <c r="D30" s="38"/>
      <c r="E30" s="39"/>
      <c r="F30" s="39"/>
      <c r="G30" s="41"/>
    </row>
    <row r="31" spans="1:7" s="35" customFormat="1" ht="15.75" x14ac:dyDescent="0.25">
      <c r="A31" s="36"/>
      <c r="B31" s="35" t="s">
        <v>1369</v>
      </c>
      <c r="C31" s="37"/>
      <c r="D31" s="38"/>
      <c r="E31" s="39"/>
      <c r="F31" s="39"/>
      <c r="G31" s="41"/>
    </row>
    <row r="32" spans="1:7" s="35" customFormat="1" ht="15.75" x14ac:dyDescent="0.25">
      <c r="A32" s="36"/>
      <c r="C32" s="37"/>
      <c r="D32" s="38"/>
      <c r="E32" s="39"/>
      <c r="F32" s="39"/>
      <c r="G32" s="41"/>
    </row>
    <row r="33" spans="1:9" s="35" customFormat="1" ht="15.75" x14ac:dyDescent="0.25">
      <c r="A33" s="36" t="s">
        <v>822</v>
      </c>
      <c r="B33" s="35">
        <v>1058</v>
      </c>
      <c r="C33" s="179" t="s">
        <v>1140</v>
      </c>
      <c r="D33" s="38"/>
      <c r="E33" s="39"/>
      <c r="F33" s="39"/>
      <c r="G33" s="41"/>
    </row>
    <row r="34" spans="1:9" s="35" customFormat="1" ht="15.75" x14ac:dyDescent="0.25">
      <c r="A34" s="36" t="s">
        <v>143</v>
      </c>
      <c r="B34" s="186" t="s">
        <v>1357</v>
      </c>
      <c r="C34" s="37"/>
      <c r="D34" s="38"/>
      <c r="E34" s="39"/>
      <c r="F34" s="39"/>
      <c r="G34" s="41"/>
    </row>
    <row r="35" spans="1:9" s="35" customFormat="1" ht="15.75" x14ac:dyDescent="0.25">
      <c r="A35" s="36" t="s">
        <v>132</v>
      </c>
      <c r="B35" s="186" t="s">
        <v>1351</v>
      </c>
      <c r="C35" s="37"/>
      <c r="D35" s="38"/>
      <c r="E35" s="39"/>
      <c r="F35" s="39"/>
      <c r="G35" s="41"/>
    </row>
    <row r="36" spans="1:9" s="35" customFormat="1" ht="15.75" x14ac:dyDescent="0.25">
      <c r="A36" s="36"/>
      <c r="C36" s="37"/>
      <c r="D36" s="38"/>
      <c r="E36" s="39"/>
      <c r="F36" s="39"/>
      <c r="G36" s="41"/>
    </row>
    <row r="37" spans="1:9" s="35" customFormat="1" ht="15.75" x14ac:dyDescent="0.25">
      <c r="A37" s="36"/>
      <c r="C37" s="37"/>
      <c r="D37" s="38"/>
      <c r="E37" s="39"/>
      <c r="F37" s="39"/>
      <c r="G37" s="41"/>
    </row>
    <row r="38" spans="1:9" s="31" customFormat="1" x14ac:dyDescent="0.2">
      <c r="C38" s="32"/>
      <c r="D38" s="33"/>
      <c r="E38" s="34"/>
      <c r="F38" s="34"/>
      <c r="G38" s="42"/>
    </row>
    <row r="41" spans="1:9" ht="15.75" x14ac:dyDescent="0.25">
      <c r="A41" s="26" t="s">
        <v>220</v>
      </c>
      <c r="B41" s="1" t="s">
        <v>221</v>
      </c>
      <c r="C41" s="2" t="s">
        <v>222</v>
      </c>
      <c r="D41" s="3" t="s">
        <v>223</v>
      </c>
      <c r="E41" s="4" t="s">
        <v>224</v>
      </c>
      <c r="F41" s="4" t="s">
        <v>225</v>
      </c>
      <c r="G41" s="247" t="s">
        <v>132</v>
      </c>
    </row>
    <row r="42" spans="1:9" ht="15.75" x14ac:dyDescent="0.2">
      <c r="A42" s="26">
        <v>1</v>
      </c>
      <c r="B42" s="1" t="s">
        <v>134</v>
      </c>
      <c r="C42" s="6"/>
      <c r="D42" s="7"/>
      <c r="E42" s="8"/>
      <c r="F42" s="8"/>
    </row>
    <row r="43" spans="1:9" x14ac:dyDescent="0.2">
      <c r="A43" s="27">
        <v>1.1000000000000001</v>
      </c>
      <c r="B43" s="9" t="s">
        <v>226</v>
      </c>
      <c r="C43" s="8">
        <f>F$74</f>
        <v>31178686.641000003</v>
      </c>
      <c r="D43" s="7" t="s">
        <v>227</v>
      </c>
      <c r="E43" s="16">
        <f>F43/C43</f>
        <v>7.7791281843493602E-3</v>
      </c>
      <c r="F43" s="199">
        <v>242543</v>
      </c>
    </row>
    <row r="44" spans="1:9" x14ac:dyDescent="0.2">
      <c r="A44" s="27">
        <v>1.2</v>
      </c>
      <c r="B44" s="9" t="s">
        <v>228</v>
      </c>
      <c r="C44" s="8">
        <f>F$74</f>
        <v>31178686.641000003</v>
      </c>
      <c r="D44" s="7" t="s">
        <v>227</v>
      </c>
      <c r="E44" s="16">
        <f>F44/C44</f>
        <v>3.6029227687955322E-2</v>
      </c>
      <c r="F44" s="199">
        <f>1123344</f>
        <v>1123344</v>
      </c>
      <c r="H44" s="76"/>
      <c r="I44" s="77"/>
    </row>
    <row r="45" spans="1:9" x14ac:dyDescent="0.2">
      <c r="A45" s="27">
        <v>1.3</v>
      </c>
      <c r="B45" s="9" t="s">
        <v>229</v>
      </c>
      <c r="C45" s="8">
        <f>F$74</f>
        <v>31178686.641000003</v>
      </c>
      <c r="D45" s="7" t="s">
        <v>227</v>
      </c>
      <c r="E45" s="16">
        <f>F45/C45</f>
        <v>6.1580528458668245E-2</v>
      </c>
      <c r="F45" s="199">
        <f>1200000+720000</f>
        <v>1920000</v>
      </c>
      <c r="H45" s="76"/>
      <c r="I45" s="77"/>
    </row>
    <row r="46" spans="1:9" s="24" customFormat="1" ht="15.75" x14ac:dyDescent="0.25">
      <c r="B46" s="28" t="s">
        <v>248</v>
      </c>
      <c r="C46" s="17">
        <f>F46/F76</f>
        <v>9.5341002451602028E-2</v>
      </c>
      <c r="D46" s="11"/>
      <c r="E46" s="12"/>
      <c r="F46" s="23">
        <f>SUM(F43:F45)</f>
        <v>3285887</v>
      </c>
      <c r="G46" s="43"/>
      <c r="H46" s="76"/>
      <c r="I46" s="77"/>
    </row>
    <row r="47" spans="1:9" x14ac:dyDescent="0.2">
      <c r="A47" s="27"/>
      <c r="B47" s="9"/>
      <c r="C47" s="6"/>
      <c r="D47" s="7"/>
      <c r="E47" s="8"/>
      <c r="F47" s="8"/>
      <c r="H47" s="72" t="s">
        <v>379</v>
      </c>
      <c r="I47" s="72" t="s">
        <v>383</v>
      </c>
    </row>
    <row r="48" spans="1:9" ht="15.75" x14ac:dyDescent="0.2">
      <c r="A48" s="26">
        <v>2</v>
      </c>
      <c r="B48" s="1" t="s">
        <v>230</v>
      </c>
      <c r="C48" s="6"/>
      <c r="D48" s="7"/>
      <c r="E48" s="8"/>
      <c r="F48" s="8"/>
      <c r="H48" s="72"/>
      <c r="I48" s="72"/>
    </row>
    <row r="49" spans="1:9" x14ac:dyDescent="0.2">
      <c r="A49" s="27">
        <v>2.1</v>
      </c>
      <c r="B49" s="9" t="s">
        <v>236</v>
      </c>
      <c r="C49" s="204">
        <v>1.46</v>
      </c>
      <c r="D49" s="7" t="s">
        <v>231</v>
      </c>
      <c r="E49" s="137">
        <f>F49/C49</f>
        <v>384633.72602739726</v>
      </c>
      <c r="F49" s="199">
        <v>561565.24</v>
      </c>
      <c r="H49" s="202">
        <v>554199.54</v>
      </c>
      <c r="I49" s="77">
        <f t="shared" ref="I49:I59" si="0">(F49-H49)/H49</f>
        <v>1.3290700313464628E-2</v>
      </c>
    </row>
    <row r="50" spans="1:9" x14ac:dyDescent="0.2">
      <c r="A50" s="27">
        <v>2.2000000000000002</v>
      </c>
      <c r="B50" s="9" t="s">
        <v>237</v>
      </c>
      <c r="C50" s="189">
        <v>36000</v>
      </c>
      <c r="D50" s="7" t="s">
        <v>232</v>
      </c>
      <c r="E50" s="6">
        <f>F50/C50</f>
        <v>52.311147500000004</v>
      </c>
      <c r="F50" s="199">
        <v>1883201.31</v>
      </c>
      <c r="H50" s="202">
        <v>1850927.36</v>
      </c>
      <c r="I50" s="77">
        <f t="shared" si="0"/>
        <v>1.7436637815975636E-2</v>
      </c>
    </row>
    <row r="51" spans="1:9" x14ac:dyDescent="0.2">
      <c r="A51" s="27">
        <v>2.2999999999999998</v>
      </c>
      <c r="B51" s="5" t="s">
        <v>238</v>
      </c>
      <c r="C51" s="189"/>
      <c r="D51" s="14" t="s">
        <v>233</v>
      </c>
      <c r="E51" s="6" t="e">
        <f>F51/C51</f>
        <v>#DIV/0!</v>
      </c>
      <c r="F51" s="199">
        <v>919274.56</v>
      </c>
      <c r="H51" s="202">
        <v>919274.56</v>
      </c>
      <c r="I51" s="77">
        <f t="shared" si="0"/>
        <v>0</v>
      </c>
    </row>
    <row r="52" spans="1:9" x14ac:dyDescent="0.2">
      <c r="A52" s="27">
        <v>2.4</v>
      </c>
      <c r="B52" s="9" t="s">
        <v>239</v>
      </c>
      <c r="C52" s="19">
        <f>C49</f>
        <v>1.46</v>
      </c>
      <c r="D52" s="7" t="s">
        <v>231</v>
      </c>
      <c r="E52" s="137">
        <f t="shared" ref="E52:E59" si="1">F52/C52</f>
        <v>859338.62328767136</v>
      </c>
      <c r="F52" s="199">
        <v>1254634.3900000001</v>
      </c>
      <c r="H52" s="202">
        <v>1234822.05</v>
      </c>
      <c r="I52" s="77">
        <f t="shared" si="0"/>
        <v>1.6044692431593753E-2</v>
      </c>
    </row>
    <row r="53" spans="1:9" x14ac:dyDescent="0.2">
      <c r="A53" s="27">
        <v>2.5</v>
      </c>
      <c r="B53" s="9" t="s">
        <v>240</v>
      </c>
      <c r="C53" s="201">
        <v>57631</v>
      </c>
      <c r="D53" s="7" t="s">
        <v>233</v>
      </c>
      <c r="E53" s="137">
        <f t="shared" si="1"/>
        <v>121.70585882597906</v>
      </c>
      <c r="F53" s="200">
        <v>7014030.3499999996</v>
      </c>
      <c r="H53" s="202">
        <v>6894956.0099999998</v>
      </c>
      <c r="I53" s="77">
        <f t="shared" si="0"/>
        <v>1.7269775155534291E-2</v>
      </c>
    </row>
    <row r="54" spans="1:9" x14ac:dyDescent="0.2">
      <c r="A54" s="27">
        <v>2.6</v>
      </c>
      <c r="B54" s="9" t="s">
        <v>241</v>
      </c>
      <c r="C54" s="189"/>
      <c r="D54" s="7" t="s">
        <v>233</v>
      </c>
      <c r="E54" s="137" t="e">
        <f t="shared" si="1"/>
        <v>#DIV/0!</v>
      </c>
      <c r="F54" s="199">
        <v>3491584.98</v>
      </c>
      <c r="H54" s="202">
        <v>3474009.05</v>
      </c>
      <c r="I54" s="77">
        <f t="shared" si="0"/>
        <v>5.0592643102067248E-3</v>
      </c>
    </row>
    <row r="55" spans="1:9" x14ac:dyDescent="0.2">
      <c r="A55" s="27">
        <v>2.7</v>
      </c>
      <c r="B55" s="9" t="s">
        <v>242</v>
      </c>
      <c r="C55" s="201">
        <v>956.6</v>
      </c>
      <c r="D55" s="7" t="s">
        <v>233</v>
      </c>
      <c r="E55" s="137">
        <f t="shared" si="1"/>
        <v>636.83573071294177</v>
      </c>
      <c r="F55" s="201">
        <v>609197.06000000006</v>
      </c>
      <c r="H55" s="202">
        <v>629534.06000000006</v>
      </c>
      <c r="I55" s="77">
        <f t="shared" si="0"/>
        <v>-3.2304844633823306E-2</v>
      </c>
    </row>
    <row r="56" spans="1:9" x14ac:dyDescent="0.2">
      <c r="A56" s="27">
        <v>2.8</v>
      </c>
      <c r="B56" s="9" t="s">
        <v>243</v>
      </c>
      <c r="C56" s="19">
        <f>C49</f>
        <v>1.46</v>
      </c>
      <c r="D56" s="7" t="s">
        <v>231</v>
      </c>
      <c r="E56" s="137">
        <f t="shared" si="1"/>
        <v>1738641.1239726029</v>
      </c>
      <c r="F56" s="199">
        <v>2538416.0410000002</v>
      </c>
      <c r="G56" s="40" t="s">
        <v>1363</v>
      </c>
      <c r="H56" s="202">
        <v>1697798.33</v>
      </c>
      <c r="I56" s="77">
        <f t="shared" si="0"/>
        <v>0.49512223928268329</v>
      </c>
    </row>
    <row r="57" spans="1:9" x14ac:dyDescent="0.2">
      <c r="A57" s="27">
        <v>2.9</v>
      </c>
      <c r="B57" s="9" t="s">
        <v>235</v>
      </c>
      <c r="C57" s="19">
        <f>C49</f>
        <v>1.46</v>
      </c>
      <c r="D57" s="7" t="s">
        <v>231</v>
      </c>
      <c r="E57" s="137">
        <f t="shared" si="1"/>
        <v>461767.88356164377</v>
      </c>
      <c r="F57" s="199">
        <v>674181.10999999987</v>
      </c>
      <c r="H57" s="202">
        <v>1250267.42</v>
      </c>
      <c r="I57" s="77">
        <f t="shared" si="0"/>
        <v>-0.46077047260817217</v>
      </c>
    </row>
    <row r="58" spans="1:9" x14ac:dyDescent="0.2">
      <c r="A58" s="29">
        <v>2.1</v>
      </c>
      <c r="B58" s="9" t="s">
        <v>244</v>
      </c>
      <c r="C58" s="19">
        <f>C49</f>
        <v>1.46</v>
      </c>
      <c r="D58" s="7" t="s">
        <v>231</v>
      </c>
      <c r="E58" s="137">
        <f t="shared" si="1"/>
        <v>708563.0273972603</v>
      </c>
      <c r="F58" s="199">
        <v>1034502.02</v>
      </c>
      <c r="H58" s="202">
        <v>941808.32</v>
      </c>
      <c r="I58" s="77">
        <f t="shared" si="0"/>
        <v>9.8420982307737603E-2</v>
      </c>
    </row>
    <row r="59" spans="1:9" x14ac:dyDescent="0.2">
      <c r="A59" s="27">
        <v>2.11</v>
      </c>
      <c r="B59" s="9" t="s">
        <v>245</v>
      </c>
      <c r="C59" s="20">
        <f>C49</f>
        <v>1.46</v>
      </c>
      <c r="D59" s="7" t="s">
        <v>231</v>
      </c>
      <c r="E59" s="137">
        <f t="shared" si="1"/>
        <v>1293811.3561643837</v>
      </c>
      <c r="F59" s="199">
        <v>1888964.58</v>
      </c>
      <c r="H59" s="203">
        <v>1864282.03</v>
      </c>
      <c r="I59" s="77">
        <f t="shared" si="0"/>
        <v>1.3239708157247027E-2</v>
      </c>
    </row>
    <row r="60" spans="1:9" x14ac:dyDescent="0.2">
      <c r="A60" s="27"/>
      <c r="C60" s="6"/>
      <c r="D60" s="7"/>
      <c r="E60" s="8"/>
      <c r="H60" s="76"/>
      <c r="I60" s="77"/>
    </row>
    <row r="61" spans="1:9" s="24" customFormat="1" ht="15.75" x14ac:dyDescent="0.25">
      <c r="B61" s="28" t="s">
        <v>246</v>
      </c>
      <c r="C61" s="17">
        <f>F61/F76</f>
        <v>0.63455163753958022</v>
      </c>
      <c r="D61" s="11"/>
      <c r="E61" s="12"/>
      <c r="F61" s="25">
        <f>SUM(F49:F60)</f>
        <v>21869551.641000003</v>
      </c>
      <c r="G61" s="43"/>
      <c r="H61" s="76"/>
      <c r="I61" s="77"/>
    </row>
    <row r="62" spans="1:9" x14ac:dyDescent="0.2">
      <c r="A62" s="27"/>
      <c r="B62" s="9"/>
      <c r="C62" s="6"/>
      <c r="D62" s="7"/>
      <c r="E62" s="8"/>
      <c r="F62" s="8"/>
      <c r="H62" s="76"/>
      <c r="I62" s="77"/>
    </row>
    <row r="63" spans="1:9" x14ac:dyDescent="0.2">
      <c r="A63" s="27">
        <v>2.12</v>
      </c>
      <c r="B63" s="9" t="s">
        <v>131</v>
      </c>
      <c r="C63" s="8">
        <f>F61</f>
        <v>21869551.641000003</v>
      </c>
      <c r="D63" s="7" t="s">
        <v>227</v>
      </c>
      <c r="E63" s="16">
        <f>F63/C63</f>
        <v>0.4256664769728371</v>
      </c>
      <c r="F63" s="8">
        <v>9309135</v>
      </c>
      <c r="G63" s="40" t="s">
        <v>1364</v>
      </c>
      <c r="H63" s="76">
        <v>8612514.8499999996</v>
      </c>
      <c r="I63" s="77">
        <f>(F63-H63)/H63</f>
        <v>8.0884638474672754E-2</v>
      </c>
    </row>
    <row r="64" spans="1:9" x14ac:dyDescent="0.2">
      <c r="A64" s="27"/>
      <c r="B64" s="9"/>
      <c r="D64" s="7"/>
      <c r="E64" s="8"/>
      <c r="F64" s="8"/>
      <c r="H64" s="76"/>
      <c r="I64" s="77"/>
    </row>
    <row r="65" spans="1:9" s="24" customFormat="1" ht="15.75" x14ac:dyDescent="0.25">
      <c r="B65" s="28" t="s">
        <v>251</v>
      </c>
      <c r="C65" s="21">
        <f>F63/F76</f>
        <v>0.2701073600088178</v>
      </c>
      <c r="D65" s="11"/>
      <c r="E65" s="12"/>
      <c r="F65" s="25">
        <f>F63+F61</f>
        <v>31178686.641000003</v>
      </c>
      <c r="G65" s="43"/>
      <c r="H65" s="78">
        <f>SUM(H49:H63)</f>
        <v>29924393.580000006</v>
      </c>
      <c r="I65" s="77">
        <f>(F65-H65)/H65</f>
        <v>4.191540448920926E-2</v>
      </c>
    </row>
    <row r="66" spans="1:9" x14ac:dyDescent="0.2">
      <c r="A66" s="30"/>
      <c r="H66" s="72"/>
      <c r="I66" s="72"/>
    </row>
    <row r="67" spans="1:9" ht="15.75" x14ac:dyDescent="0.2">
      <c r="A67" s="26">
        <v>3</v>
      </c>
      <c r="B67" s="1" t="s">
        <v>247</v>
      </c>
      <c r="C67" s="6"/>
      <c r="D67" s="7"/>
      <c r="E67" s="8"/>
      <c r="F67" s="8"/>
    </row>
    <row r="68" spans="1:9" x14ac:dyDescent="0.2">
      <c r="A68" s="27">
        <v>3.1</v>
      </c>
      <c r="B68" s="9"/>
      <c r="C68" s="157"/>
      <c r="D68" s="7"/>
      <c r="E68" s="8"/>
      <c r="F68" s="199"/>
      <c r="H68" s="205"/>
      <c r="I68" s="77"/>
    </row>
    <row r="69" spans="1:9" x14ac:dyDescent="0.2">
      <c r="A69" s="27"/>
      <c r="B69" s="9"/>
      <c r="C69" s="16"/>
      <c r="D69" s="7"/>
      <c r="E69" s="8"/>
      <c r="F69" s="8"/>
    </row>
    <row r="70" spans="1:9" x14ac:dyDescent="0.2">
      <c r="A70" s="30"/>
    </row>
    <row r="71" spans="1:9" s="24" customFormat="1" ht="15.75" x14ac:dyDescent="0.25">
      <c r="B71" s="28" t="s">
        <v>249</v>
      </c>
      <c r="C71" s="17">
        <f>F71/F76</f>
        <v>0</v>
      </c>
      <c r="D71" s="11"/>
      <c r="E71" s="12"/>
      <c r="F71" s="25">
        <f>SUM(F68:F70)</f>
        <v>0</v>
      </c>
      <c r="G71" s="43"/>
      <c r="H71" s="165"/>
    </row>
    <row r="72" spans="1:9" x14ac:dyDescent="0.2">
      <c r="A72" s="30"/>
    </row>
    <row r="73" spans="1:9" x14ac:dyDescent="0.2">
      <c r="A73" s="30"/>
    </row>
    <row r="74" spans="1:9" s="24" customFormat="1" ht="15.75" x14ac:dyDescent="0.25">
      <c r="B74" s="28" t="s">
        <v>133</v>
      </c>
      <c r="C74" s="10">
        <f>C49</f>
        <v>1.46</v>
      </c>
      <c r="D74" s="11" t="s">
        <v>231</v>
      </c>
      <c r="E74" s="12">
        <f>F74/C74</f>
        <v>21355264.822602741</v>
      </c>
      <c r="F74" s="25">
        <f>F65+F71</f>
        <v>31178686.641000003</v>
      </c>
      <c r="G74" s="43"/>
      <c r="H74" s="181">
        <f>H65+H68</f>
        <v>29924393.580000006</v>
      </c>
    </row>
    <row r="75" spans="1:9" x14ac:dyDescent="0.2">
      <c r="A75" s="30"/>
    </row>
    <row r="76" spans="1:9" s="24" customFormat="1" ht="15.75" x14ac:dyDescent="0.25">
      <c r="B76" s="28" t="s">
        <v>250</v>
      </c>
      <c r="C76" s="10"/>
      <c r="D76" s="11"/>
      <c r="E76" s="12"/>
      <c r="F76" s="25">
        <f>F71+F65+F46</f>
        <v>34464573.641000003</v>
      </c>
      <c r="G76" s="43"/>
      <c r="H76" s="143"/>
    </row>
  </sheetData>
  <mergeCells count="7">
    <mergeCell ref="B4:F4"/>
    <mergeCell ref="B9:F9"/>
    <mergeCell ref="B21:F21"/>
    <mergeCell ref="B22:F22"/>
    <mergeCell ref="B5:F5"/>
    <mergeCell ref="B7:F7"/>
    <mergeCell ref="B8:F8"/>
  </mergeCells>
  <pageMargins left="0.7" right="0.7" top="0.75" bottom="0.75" header="0.3" footer="0.3"/>
  <pageSetup paperSize="9" orientation="portrait" horizontalDpi="0" verticalDpi="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72"/>
  <sheetViews>
    <sheetView workbookViewId="0">
      <pane ySplit="1" topLeftCell="A17" activePane="bottomLeft" state="frozen"/>
      <selection activeCell="I71" sqref="I71"/>
      <selection pane="bottomLeft" activeCell="I71" sqref="I71"/>
    </sheetView>
  </sheetViews>
  <sheetFormatPr defaultColWidth="9.140625" defaultRowHeight="15" x14ac:dyDescent="0.2"/>
  <cols>
    <col min="1" max="1" width="17" style="5" customWidth="1"/>
    <col min="2" max="2" width="56.140625" style="5" bestFit="1" customWidth="1"/>
    <col min="3" max="3" width="18" style="13" bestFit="1" customWidth="1"/>
    <col min="4" max="4" width="6.5703125" style="14" customWidth="1"/>
    <col min="5" max="5" width="19.5703125" style="15" bestFit="1" customWidth="1"/>
    <col min="6" max="6" width="17.85546875" style="15" bestFit="1" customWidth="1"/>
    <col min="7" max="7" width="47.5703125" style="40" customWidth="1"/>
    <col min="8" max="8" width="17.5703125" style="5" bestFit="1" customWidth="1"/>
    <col min="9" max="9" width="10.140625" style="5" bestFit="1" customWidth="1"/>
    <col min="10" max="16384" width="9.140625" style="5"/>
  </cols>
  <sheetData>
    <row r="1" spans="1:7" ht="15.75" x14ac:dyDescent="0.25">
      <c r="A1" s="24" t="s">
        <v>1139</v>
      </c>
    </row>
    <row r="3" spans="1:7" s="35" customFormat="1" ht="15.75" x14ac:dyDescent="0.25">
      <c r="A3" s="36" t="s">
        <v>135</v>
      </c>
      <c r="B3" s="35" t="s">
        <v>1141</v>
      </c>
      <c r="C3" s="37"/>
      <c r="D3" s="38"/>
      <c r="E3" s="39"/>
      <c r="F3" s="39"/>
      <c r="G3" s="41"/>
    </row>
    <row r="4" spans="1:7" s="35" customFormat="1" ht="15.75" x14ac:dyDescent="0.25">
      <c r="A4" s="36" t="s">
        <v>136</v>
      </c>
      <c r="B4" s="35" t="s">
        <v>1250</v>
      </c>
      <c r="C4" s="37"/>
      <c r="D4" s="38"/>
      <c r="E4" s="39"/>
      <c r="F4" s="39"/>
      <c r="G4" s="41"/>
    </row>
    <row r="5" spans="1:7" s="35" customFormat="1" ht="15.75" x14ac:dyDescent="0.25">
      <c r="A5" s="36"/>
      <c r="B5" s="35" t="s">
        <v>1311</v>
      </c>
      <c r="C5" s="37"/>
      <c r="D5" s="38"/>
      <c r="E5" s="39"/>
      <c r="F5" s="39"/>
      <c r="G5" s="41"/>
    </row>
    <row r="6" spans="1:7" s="35" customFormat="1" ht="15.75" x14ac:dyDescent="0.25">
      <c r="A6" s="36"/>
      <c r="B6" s="349" t="s">
        <v>1310</v>
      </c>
      <c r="C6" s="355"/>
      <c r="D6" s="355"/>
      <c r="E6" s="355"/>
      <c r="F6" s="355"/>
      <c r="G6" s="41"/>
    </row>
    <row r="7" spans="1:7" s="35" customFormat="1" ht="15.75" customHeight="1" x14ac:dyDescent="0.25">
      <c r="A7" s="36" t="s">
        <v>815</v>
      </c>
      <c r="B7" s="349" t="s">
        <v>1142</v>
      </c>
      <c r="C7" s="350"/>
      <c r="D7" s="350"/>
      <c r="E7" s="350"/>
      <c r="F7" s="350"/>
      <c r="G7" s="41"/>
    </row>
    <row r="8" spans="1:7" s="35" customFormat="1" ht="15.75" customHeight="1" x14ac:dyDescent="0.2">
      <c r="A8" s="51" t="s">
        <v>138</v>
      </c>
      <c r="B8" s="348" t="s">
        <v>1143</v>
      </c>
      <c r="C8" s="348"/>
      <c r="D8" s="348"/>
      <c r="E8" s="348"/>
      <c r="F8" s="348"/>
      <c r="G8" s="142"/>
    </row>
    <row r="9" spans="1:7" s="35" customFormat="1" ht="16.5" customHeight="1" x14ac:dyDescent="0.25">
      <c r="A9" s="36" t="s">
        <v>148</v>
      </c>
      <c r="B9" s="35" t="s">
        <v>1144</v>
      </c>
      <c r="C9" s="37"/>
      <c r="D9" s="38"/>
      <c r="E9" s="39"/>
      <c r="F9" s="39"/>
      <c r="G9" s="41"/>
    </row>
    <row r="10" spans="1:7" s="35" customFormat="1" ht="15.75" x14ac:dyDescent="0.25">
      <c r="A10" s="36" t="s">
        <v>813</v>
      </c>
      <c r="B10" s="35" t="s">
        <v>1312</v>
      </c>
      <c r="C10" s="37"/>
      <c r="D10" s="38"/>
      <c r="E10" s="39"/>
      <c r="F10" s="39"/>
      <c r="G10" s="41"/>
    </row>
    <row r="11" spans="1:7" s="35" customFormat="1" ht="15.75" x14ac:dyDescent="0.25">
      <c r="A11" s="36" t="s">
        <v>817</v>
      </c>
      <c r="B11" s="168" t="s">
        <v>1152</v>
      </c>
      <c r="C11" s="37"/>
      <c r="D11" s="38"/>
      <c r="E11" s="39"/>
      <c r="F11" s="39"/>
      <c r="G11" s="41"/>
    </row>
    <row r="12" spans="1:7" s="35" customFormat="1" ht="15.75" x14ac:dyDescent="0.25">
      <c r="A12" s="36"/>
      <c r="B12" s="35" t="s">
        <v>1313</v>
      </c>
      <c r="C12" s="37"/>
      <c r="D12" s="38"/>
      <c r="E12" s="39"/>
      <c r="F12" s="39"/>
      <c r="G12" s="41"/>
    </row>
    <row r="13" spans="1:7" s="35" customFormat="1" ht="15.75" x14ac:dyDescent="0.25">
      <c r="A13" s="36" t="s">
        <v>139</v>
      </c>
      <c r="B13" s="152" t="s">
        <v>1314</v>
      </c>
      <c r="C13" s="37"/>
      <c r="D13" s="38"/>
      <c r="E13" s="39"/>
      <c r="F13" s="39"/>
      <c r="G13" s="41"/>
    </row>
    <row r="14" spans="1:7" s="35" customFormat="1" ht="15.75" x14ac:dyDescent="0.25">
      <c r="A14" s="36"/>
      <c r="B14" s="152" t="s">
        <v>1151</v>
      </c>
      <c r="C14" s="37"/>
      <c r="D14" s="38"/>
      <c r="E14" s="39"/>
      <c r="F14" s="39"/>
      <c r="G14" s="41"/>
    </row>
    <row r="15" spans="1:7" s="35" customFormat="1" ht="15.75" x14ac:dyDescent="0.25">
      <c r="A15" s="36"/>
      <c r="B15" s="152" t="s">
        <v>1149</v>
      </c>
      <c r="C15" s="37"/>
      <c r="D15" s="38"/>
      <c r="E15" s="39"/>
      <c r="F15" s="39"/>
      <c r="G15" s="41"/>
    </row>
    <row r="16" spans="1:7" s="35" customFormat="1" ht="15.75" x14ac:dyDescent="0.25">
      <c r="A16" s="36"/>
      <c r="B16" s="152" t="s">
        <v>1150</v>
      </c>
      <c r="C16" s="37"/>
      <c r="D16" s="38"/>
      <c r="E16" s="39"/>
      <c r="F16" s="39"/>
      <c r="G16" s="41"/>
    </row>
    <row r="17" spans="1:13" s="35" customFormat="1" ht="15.75" x14ac:dyDescent="0.25">
      <c r="A17" s="36" t="s">
        <v>818</v>
      </c>
      <c r="B17" s="35" t="s">
        <v>1153</v>
      </c>
      <c r="C17" s="37"/>
      <c r="D17" s="38"/>
      <c r="E17" s="39"/>
      <c r="F17" s="39"/>
      <c r="G17" s="41"/>
    </row>
    <row r="18" spans="1:13" s="35" customFormat="1" ht="15.75" x14ac:dyDescent="0.25">
      <c r="A18" s="36" t="s">
        <v>142</v>
      </c>
      <c r="B18" s="36" t="s">
        <v>1315</v>
      </c>
      <c r="C18" s="37"/>
      <c r="D18" s="38"/>
      <c r="E18" s="39"/>
      <c r="F18" s="39"/>
      <c r="G18" s="41"/>
    </row>
    <row r="19" spans="1:13" s="35" customFormat="1" ht="15.75" x14ac:dyDescent="0.25">
      <c r="A19" s="36"/>
      <c r="B19" s="36" t="s">
        <v>1316</v>
      </c>
      <c r="C19" s="37"/>
      <c r="D19" s="38"/>
      <c r="E19" s="39"/>
      <c r="F19" s="39"/>
      <c r="G19" s="41"/>
    </row>
    <row r="20" spans="1:13" s="35" customFormat="1" ht="15.75" x14ac:dyDescent="0.25">
      <c r="A20" s="36"/>
      <c r="B20" s="36" t="s">
        <v>1317</v>
      </c>
      <c r="C20" s="37"/>
      <c r="D20" s="38"/>
      <c r="E20" s="39"/>
      <c r="F20" s="39"/>
      <c r="G20" s="41"/>
    </row>
    <row r="21" spans="1:13" s="35" customFormat="1" ht="15.75" x14ac:dyDescent="0.25">
      <c r="A21" s="36" t="s">
        <v>141</v>
      </c>
      <c r="B21" s="36" t="s">
        <v>1145</v>
      </c>
      <c r="C21" s="37"/>
      <c r="D21" s="38"/>
      <c r="E21" s="39"/>
      <c r="F21" s="39"/>
      <c r="G21" s="41"/>
    </row>
    <row r="22" spans="1:13" s="35" customFormat="1" ht="15.75" x14ac:dyDescent="0.25">
      <c r="A22" s="36"/>
      <c r="B22" s="36" t="s">
        <v>1318</v>
      </c>
      <c r="C22" s="37"/>
      <c r="D22" s="38"/>
      <c r="E22" s="39"/>
      <c r="F22" s="39"/>
      <c r="G22" s="41"/>
    </row>
    <row r="23" spans="1:13" s="35" customFormat="1" ht="15.75" x14ac:dyDescent="0.25">
      <c r="A23" s="36"/>
      <c r="B23" s="36" t="s">
        <v>1319</v>
      </c>
      <c r="C23" s="37"/>
      <c r="D23" s="38"/>
      <c r="E23" s="39"/>
      <c r="F23" s="39"/>
      <c r="G23" s="41"/>
    </row>
    <row r="24" spans="1:13" s="35" customFormat="1" ht="15.75" x14ac:dyDescent="0.25">
      <c r="A24" s="36"/>
      <c r="B24" s="35" t="s">
        <v>1320</v>
      </c>
      <c r="C24" s="37"/>
      <c r="D24" s="38"/>
      <c r="E24" s="39"/>
      <c r="F24" s="39"/>
      <c r="G24" s="41"/>
    </row>
    <row r="25" spans="1:13" s="35" customFormat="1" ht="15.75" x14ac:dyDescent="0.25">
      <c r="A25" s="36"/>
      <c r="B25" s="180"/>
      <c r="C25" s="37"/>
      <c r="D25" s="38"/>
      <c r="E25" s="39"/>
      <c r="F25" s="39"/>
      <c r="G25" s="41"/>
    </row>
    <row r="26" spans="1:13" s="35" customFormat="1" ht="15.75" x14ac:dyDescent="0.25">
      <c r="A26" s="36" t="s">
        <v>822</v>
      </c>
      <c r="B26" s="35">
        <v>1046</v>
      </c>
      <c r="C26" s="179" t="s">
        <v>1140</v>
      </c>
      <c r="D26" s="38"/>
      <c r="E26" s="39"/>
      <c r="F26" s="39"/>
      <c r="G26" s="41"/>
    </row>
    <row r="27" spans="1:13" s="35" customFormat="1" ht="15.75" x14ac:dyDescent="0.25">
      <c r="A27" s="36" t="s">
        <v>143</v>
      </c>
      <c r="B27" s="35" t="s">
        <v>1146</v>
      </c>
      <c r="C27" s="37"/>
      <c r="D27" s="38"/>
      <c r="E27" s="39"/>
      <c r="F27" s="39"/>
      <c r="G27" s="41"/>
    </row>
    <row r="28" spans="1:13" s="35" customFormat="1" ht="46.5" customHeight="1" x14ac:dyDescent="0.2">
      <c r="A28" s="51" t="s">
        <v>132</v>
      </c>
      <c r="B28" s="348" t="s">
        <v>1321</v>
      </c>
      <c r="C28" s="348"/>
      <c r="D28" s="348"/>
      <c r="E28" s="348"/>
      <c r="F28" s="348"/>
      <c r="G28" s="59"/>
      <c r="H28" s="52"/>
      <c r="I28" s="52"/>
      <c r="J28" s="52"/>
      <c r="K28" s="52"/>
      <c r="L28" s="52"/>
      <c r="M28" s="52"/>
    </row>
    <row r="29" spans="1:13" s="35" customFormat="1" ht="15.75" x14ac:dyDescent="0.25">
      <c r="A29" s="36"/>
      <c r="C29" s="37"/>
      <c r="D29" s="38"/>
      <c r="E29" s="39"/>
      <c r="F29" s="39"/>
      <c r="G29" s="41"/>
    </row>
    <row r="30" spans="1:13" s="35" customFormat="1" ht="15.75" x14ac:dyDescent="0.25">
      <c r="A30" s="36"/>
      <c r="C30" s="37"/>
      <c r="D30" s="38"/>
      <c r="E30" s="39"/>
      <c r="F30" s="39"/>
      <c r="G30" s="41"/>
    </row>
    <row r="31" spans="1:13" s="35" customFormat="1" ht="15.75" x14ac:dyDescent="0.25">
      <c r="A31" s="36"/>
      <c r="C31" s="37"/>
      <c r="D31" s="38"/>
      <c r="E31" s="39"/>
      <c r="F31" s="39"/>
      <c r="G31" s="41"/>
    </row>
    <row r="32" spans="1:13" s="35" customFormat="1" ht="15.75" x14ac:dyDescent="0.25">
      <c r="A32" s="36"/>
      <c r="C32" s="37"/>
      <c r="D32" s="38"/>
      <c r="E32" s="39"/>
      <c r="F32" s="39"/>
      <c r="G32" s="41"/>
    </row>
    <row r="33" spans="1:9" s="35" customFormat="1" ht="15.75" x14ac:dyDescent="0.25">
      <c r="A33" s="36"/>
      <c r="C33" s="37"/>
      <c r="D33" s="38"/>
      <c r="E33" s="39"/>
      <c r="F33" s="39"/>
      <c r="G33" s="41"/>
    </row>
    <row r="34" spans="1:9" s="31" customFormat="1" x14ac:dyDescent="0.2">
      <c r="C34" s="32"/>
      <c r="D34" s="33"/>
      <c r="E34" s="34"/>
      <c r="F34" s="34"/>
      <c r="G34" s="42"/>
    </row>
    <row r="37" spans="1:9" ht="15.75" x14ac:dyDescent="0.25">
      <c r="A37" s="26" t="s">
        <v>220</v>
      </c>
      <c r="B37" s="1" t="s">
        <v>221</v>
      </c>
      <c r="C37" s="2" t="s">
        <v>222</v>
      </c>
      <c r="D37" s="3" t="s">
        <v>223</v>
      </c>
      <c r="E37" s="4" t="s">
        <v>224</v>
      </c>
      <c r="F37" s="4" t="s">
        <v>225</v>
      </c>
      <c r="G37" s="232" t="s">
        <v>132</v>
      </c>
    </row>
    <row r="38" spans="1:9" ht="15.75" x14ac:dyDescent="0.2">
      <c r="A38" s="26">
        <v>1</v>
      </c>
      <c r="B38" s="1" t="s">
        <v>134</v>
      </c>
      <c r="C38" s="6"/>
      <c r="D38" s="7"/>
      <c r="E38" s="8"/>
      <c r="F38" s="8"/>
    </row>
    <row r="39" spans="1:9" x14ac:dyDescent="0.2">
      <c r="A39" s="27">
        <v>1.1000000000000001</v>
      </c>
      <c r="B39" s="9" t="s">
        <v>226</v>
      </c>
      <c r="C39" s="8">
        <f>F$70</f>
        <v>18271440.359999999</v>
      </c>
      <c r="D39" s="7" t="s">
        <v>227</v>
      </c>
      <c r="E39" s="16">
        <f>F39/C39</f>
        <v>8.2095334053893937E-3</v>
      </c>
      <c r="F39" s="8">
        <v>150000</v>
      </c>
      <c r="H39" s="76">
        <v>150000</v>
      </c>
    </row>
    <row r="40" spans="1:9" x14ac:dyDescent="0.2">
      <c r="A40" s="27">
        <v>1.2</v>
      </c>
      <c r="B40" s="9" t="s">
        <v>228</v>
      </c>
      <c r="C40" s="8">
        <f>F$70</f>
        <v>18271440.359999999</v>
      </c>
      <c r="D40" s="7" t="s">
        <v>227</v>
      </c>
      <c r="E40" s="16">
        <f>F40/C40</f>
        <v>3.7968748841429603E-2</v>
      </c>
      <c r="F40" s="171">
        <v>693743.7300000001</v>
      </c>
      <c r="G40" s="40" t="s">
        <v>1163</v>
      </c>
      <c r="H40" s="76">
        <v>652898</v>
      </c>
      <c r="I40" s="77"/>
    </row>
    <row r="41" spans="1:9" x14ac:dyDescent="0.2">
      <c r="A41" s="27">
        <v>1.3</v>
      </c>
      <c r="B41" s="9" t="s">
        <v>229</v>
      </c>
      <c r="C41" s="8">
        <f>F$70</f>
        <v>18271440.359999999</v>
      </c>
      <c r="D41" s="7" t="s">
        <v>227</v>
      </c>
      <c r="E41" s="16">
        <f>F41/C41</f>
        <v>2.946609514040523E-2</v>
      </c>
      <c r="F41" s="171">
        <v>538388</v>
      </c>
      <c r="H41" s="76">
        <v>545294</v>
      </c>
      <c r="I41" s="77"/>
    </row>
    <row r="42" spans="1:9" s="24" customFormat="1" ht="15.75" x14ac:dyDescent="0.25">
      <c r="B42" s="28" t="s">
        <v>248</v>
      </c>
      <c r="C42" s="17">
        <f>F42/F72</f>
        <v>7.0324708590925669E-2</v>
      </c>
      <c r="D42" s="11"/>
      <c r="E42" s="12"/>
      <c r="F42" s="23">
        <f>SUM(F39:F41)</f>
        <v>1382131.73</v>
      </c>
      <c r="G42" s="43"/>
      <c r="H42" s="76"/>
      <c r="I42" s="77"/>
    </row>
    <row r="43" spans="1:9" x14ac:dyDescent="0.2">
      <c r="A43" s="27"/>
      <c r="B43" s="9"/>
      <c r="C43" s="6"/>
      <c r="D43" s="7"/>
      <c r="E43" s="8"/>
      <c r="F43" s="8"/>
      <c r="H43" s="72" t="s">
        <v>379</v>
      </c>
      <c r="I43" s="72" t="s">
        <v>383</v>
      </c>
    </row>
    <row r="44" spans="1:9" ht="15.75" x14ac:dyDescent="0.2">
      <c r="A44" s="26">
        <v>2</v>
      </c>
      <c r="B44" s="1" t="s">
        <v>230</v>
      </c>
      <c r="C44" s="6"/>
      <c r="D44" s="7"/>
      <c r="E44" s="8"/>
      <c r="F44" s="8"/>
      <c r="H44" s="72"/>
      <c r="I44" s="72"/>
    </row>
    <row r="45" spans="1:9" x14ac:dyDescent="0.2">
      <c r="A45" s="27">
        <v>2.1</v>
      </c>
      <c r="B45" s="9" t="s">
        <v>236</v>
      </c>
      <c r="C45" s="172">
        <v>1.62</v>
      </c>
      <c r="D45" s="7" t="s">
        <v>231</v>
      </c>
      <c r="E45" s="137">
        <f>F45/C45</f>
        <v>55717.654320987655</v>
      </c>
      <c r="F45" s="171">
        <v>90262.6</v>
      </c>
      <c r="G45" s="40" t="s">
        <v>1160</v>
      </c>
      <c r="H45" s="177"/>
      <c r="I45" s="77" t="e">
        <f t="shared" ref="I45:I55" si="0">(F45-H45)/H45</f>
        <v>#DIV/0!</v>
      </c>
    </row>
    <row r="46" spans="1:9" x14ac:dyDescent="0.2">
      <c r="A46" s="27">
        <v>2.2000000000000002</v>
      </c>
      <c r="B46" s="9" t="s">
        <v>237</v>
      </c>
      <c r="C46" s="173">
        <v>40281</v>
      </c>
      <c r="D46" s="7" t="s">
        <v>232</v>
      </c>
      <c r="E46" s="6">
        <f>F46/C46</f>
        <v>44.217394553263325</v>
      </c>
      <c r="F46" s="171">
        <v>1781120.87</v>
      </c>
      <c r="H46" s="177">
        <v>1781120.87</v>
      </c>
      <c r="I46" s="77">
        <f t="shared" si="0"/>
        <v>0</v>
      </c>
    </row>
    <row r="47" spans="1:9" x14ac:dyDescent="0.2">
      <c r="A47" s="27">
        <v>2.2999999999999998</v>
      </c>
      <c r="B47" s="5" t="s">
        <v>238</v>
      </c>
      <c r="C47" s="173">
        <v>32400</v>
      </c>
      <c r="D47" s="14" t="s">
        <v>233</v>
      </c>
      <c r="E47" s="6">
        <f>F47/C47</f>
        <v>7.1361728395061732</v>
      </c>
      <c r="F47" s="171">
        <v>231212</v>
      </c>
      <c r="G47" s="40" t="s">
        <v>1161</v>
      </c>
      <c r="H47" s="177">
        <v>214327</v>
      </c>
      <c r="I47" s="77">
        <f t="shared" si="0"/>
        <v>7.8781488099959412E-2</v>
      </c>
    </row>
    <row r="48" spans="1:9" x14ac:dyDescent="0.2">
      <c r="A48" s="27">
        <v>2.4</v>
      </c>
      <c r="B48" s="9" t="s">
        <v>239</v>
      </c>
      <c r="C48" s="174">
        <f>C45</f>
        <v>1.62</v>
      </c>
      <c r="D48" s="7" t="s">
        <v>231</v>
      </c>
      <c r="E48" s="137">
        <f t="shared" ref="E48:E55" si="1">F48/C48</f>
        <v>486507.33333333331</v>
      </c>
      <c r="F48" s="171">
        <v>788141.88</v>
      </c>
      <c r="G48" s="40" t="s">
        <v>1155</v>
      </c>
      <c r="H48" s="177">
        <v>760776.56</v>
      </c>
      <c r="I48" s="77">
        <f t="shared" si="0"/>
        <v>3.5970245981290415E-2</v>
      </c>
    </row>
    <row r="49" spans="1:9" x14ac:dyDescent="0.2">
      <c r="A49" s="27">
        <v>2.5</v>
      </c>
      <c r="B49" s="9" t="s">
        <v>240</v>
      </c>
      <c r="C49" s="173">
        <v>22212</v>
      </c>
      <c r="D49" s="7" t="s">
        <v>233</v>
      </c>
      <c r="E49" s="137">
        <f t="shared" si="1"/>
        <v>68.65581082297858</v>
      </c>
      <c r="F49" s="175">
        <v>1524982.87</v>
      </c>
      <c r="G49" s="40" t="s">
        <v>1156</v>
      </c>
      <c r="H49" s="177">
        <v>1419650.76</v>
      </c>
      <c r="I49" s="77">
        <f t="shared" si="0"/>
        <v>7.4195790237875189E-2</v>
      </c>
    </row>
    <row r="50" spans="1:9" x14ac:dyDescent="0.2">
      <c r="A50" s="27">
        <v>2.6</v>
      </c>
      <c r="B50" s="9" t="s">
        <v>241</v>
      </c>
      <c r="C50" s="173">
        <v>934.56000000000006</v>
      </c>
      <c r="D50" s="7" t="s">
        <v>233</v>
      </c>
      <c r="E50" s="137">
        <f t="shared" si="1"/>
        <v>3051.472992638247</v>
      </c>
      <c r="F50" s="171">
        <v>2851784.6</v>
      </c>
      <c r="G50" s="40" t="s">
        <v>1157</v>
      </c>
      <c r="H50" s="177">
        <v>2747507</v>
      </c>
      <c r="I50" s="77">
        <f t="shared" si="0"/>
        <v>3.7953533876346847E-2</v>
      </c>
    </row>
    <row r="51" spans="1:9" x14ac:dyDescent="0.2">
      <c r="A51" s="27">
        <v>2.7</v>
      </c>
      <c r="B51" s="9" t="s">
        <v>242</v>
      </c>
      <c r="C51" s="173">
        <v>3410.14</v>
      </c>
      <c r="D51" s="7" t="s">
        <v>233</v>
      </c>
      <c r="E51" s="137">
        <f t="shared" si="1"/>
        <v>757.56217926536738</v>
      </c>
      <c r="F51" s="173">
        <v>2583393.09</v>
      </c>
      <c r="G51" s="40" t="s">
        <v>1158</v>
      </c>
      <c r="H51" s="177">
        <v>2732530</v>
      </c>
      <c r="I51" s="77">
        <f t="shared" si="0"/>
        <v>-5.4578324849132547E-2</v>
      </c>
    </row>
    <row r="52" spans="1:9" x14ac:dyDescent="0.2">
      <c r="A52" s="27">
        <v>2.8</v>
      </c>
      <c r="B52" s="9" t="s">
        <v>243</v>
      </c>
      <c r="C52" s="174">
        <f>C45</f>
        <v>1.62</v>
      </c>
      <c r="D52" s="7" t="s">
        <v>231</v>
      </c>
      <c r="E52" s="137">
        <f t="shared" si="1"/>
        <v>663250.03703703685</v>
      </c>
      <c r="F52" s="171">
        <v>1074465.0599999998</v>
      </c>
      <c r="G52" s="40" t="s">
        <v>1159</v>
      </c>
      <c r="H52" s="177">
        <v>983603.17</v>
      </c>
      <c r="I52" s="77">
        <f t="shared" si="0"/>
        <v>9.23765729628543E-2</v>
      </c>
    </row>
    <row r="53" spans="1:9" x14ac:dyDescent="0.2">
      <c r="A53" s="27">
        <v>2.9</v>
      </c>
      <c r="B53" s="9" t="s">
        <v>235</v>
      </c>
      <c r="C53" s="174">
        <f>C45</f>
        <v>1.62</v>
      </c>
      <c r="D53" s="7" t="s">
        <v>231</v>
      </c>
      <c r="E53" s="137">
        <f t="shared" si="1"/>
        <v>51424.691358024691</v>
      </c>
      <c r="F53" s="171">
        <v>83308</v>
      </c>
      <c r="H53" s="177">
        <v>83308</v>
      </c>
      <c r="I53" s="77">
        <f t="shared" si="0"/>
        <v>0</v>
      </c>
    </row>
    <row r="54" spans="1:9" x14ac:dyDescent="0.2">
      <c r="A54" s="29">
        <v>2.1</v>
      </c>
      <c r="B54" s="9" t="s">
        <v>244</v>
      </c>
      <c r="C54" s="174">
        <f>C45</f>
        <v>1.62</v>
      </c>
      <c r="D54" s="7" t="s">
        <v>231</v>
      </c>
      <c r="E54" s="137">
        <f t="shared" si="1"/>
        <v>801578.45061728393</v>
      </c>
      <c r="F54" s="171">
        <v>1298557.0900000001</v>
      </c>
      <c r="G54" s="40" t="s">
        <v>1162</v>
      </c>
      <c r="H54" s="177">
        <v>1224051.05</v>
      </c>
      <c r="I54" s="77">
        <f t="shared" si="0"/>
        <v>6.0868409042253616E-2</v>
      </c>
    </row>
    <row r="55" spans="1:9" x14ac:dyDescent="0.2">
      <c r="A55" s="27">
        <v>2.11</v>
      </c>
      <c r="B55" s="9" t="s">
        <v>245</v>
      </c>
      <c r="C55" s="176">
        <f>C45</f>
        <v>1.62</v>
      </c>
      <c r="D55" s="7" t="s">
        <v>231</v>
      </c>
      <c r="E55" s="137">
        <f t="shared" si="1"/>
        <v>332646.29629629629</v>
      </c>
      <c r="F55" s="171">
        <v>538887</v>
      </c>
      <c r="H55" s="178">
        <v>538887</v>
      </c>
      <c r="I55" s="77">
        <f t="shared" si="0"/>
        <v>0</v>
      </c>
    </row>
    <row r="56" spans="1:9" x14ac:dyDescent="0.2">
      <c r="A56" s="27"/>
      <c r="C56" s="6"/>
      <c r="D56" s="7"/>
      <c r="E56" s="8"/>
      <c r="H56" s="76"/>
      <c r="I56" s="77"/>
    </row>
    <row r="57" spans="1:9" s="24" customFormat="1" ht="15.75" x14ac:dyDescent="0.25">
      <c r="B57" s="28" t="s">
        <v>246</v>
      </c>
      <c r="C57" s="17">
        <f>F57/F72</f>
        <v>0.65362749332149528</v>
      </c>
      <c r="D57" s="11"/>
      <c r="E57" s="12"/>
      <c r="F57" s="25">
        <f>SUM(F45:F56)</f>
        <v>12846115.060000001</v>
      </c>
      <c r="G57" s="43"/>
      <c r="H57" s="76"/>
      <c r="I57" s="77"/>
    </row>
    <row r="58" spans="1:9" x14ac:dyDescent="0.2">
      <c r="A58" s="27"/>
      <c r="B58" s="9"/>
      <c r="C58" s="6"/>
      <c r="D58" s="7"/>
      <c r="E58" s="8"/>
      <c r="F58" s="8"/>
      <c r="H58" s="76"/>
      <c r="I58" s="77"/>
    </row>
    <row r="59" spans="1:9" x14ac:dyDescent="0.2">
      <c r="A59" s="27">
        <v>2.12</v>
      </c>
      <c r="B59" s="9" t="s">
        <v>131</v>
      </c>
      <c r="C59" s="8">
        <f>F57</f>
        <v>12846115.060000001</v>
      </c>
      <c r="D59" s="7" t="s">
        <v>227</v>
      </c>
      <c r="E59" s="16">
        <f>F59/C59</f>
        <v>0.41620639975802914</v>
      </c>
      <c r="F59" s="183">
        <v>5346635.2999999989</v>
      </c>
      <c r="G59" s="40" t="s">
        <v>1154</v>
      </c>
      <c r="H59" s="177">
        <v>4855758</v>
      </c>
      <c r="I59" s="77">
        <f>(F59-H59)/H59</f>
        <v>0.10109179658459068</v>
      </c>
    </row>
    <row r="60" spans="1:9" x14ac:dyDescent="0.2">
      <c r="A60" s="27"/>
      <c r="B60" s="9"/>
      <c r="D60" s="7"/>
      <c r="E60" s="8"/>
      <c r="F60" s="8"/>
      <c r="H60" s="76"/>
      <c r="I60" s="77"/>
    </row>
    <row r="61" spans="1:9" s="24" customFormat="1" ht="15.75" x14ac:dyDescent="0.25">
      <c r="B61" s="28" t="s">
        <v>251</v>
      </c>
      <c r="C61" s="21">
        <f>F59/F72</f>
        <v>0.27204394577820479</v>
      </c>
      <c r="D61" s="11"/>
      <c r="E61" s="12"/>
      <c r="F61" s="25">
        <f>F59+F57</f>
        <v>18192750.359999999</v>
      </c>
      <c r="G61" s="43"/>
      <c r="H61" s="78">
        <f>SUM(H45:H59)</f>
        <v>17341519.410000004</v>
      </c>
      <c r="I61" s="77">
        <f>(F61-H61)/H61</f>
        <v>4.9086295720381479E-2</v>
      </c>
    </row>
    <row r="62" spans="1:9" x14ac:dyDescent="0.2">
      <c r="A62" s="30"/>
      <c r="H62" s="72"/>
      <c r="I62" s="72"/>
    </row>
    <row r="63" spans="1:9" ht="15.75" x14ac:dyDescent="0.2">
      <c r="A63" s="26">
        <v>3</v>
      </c>
      <c r="B63" s="1" t="s">
        <v>247</v>
      </c>
      <c r="C63" s="6"/>
      <c r="D63" s="7"/>
      <c r="E63" s="8"/>
      <c r="F63" s="8"/>
      <c r="H63" s="177"/>
    </row>
    <row r="64" spans="1:9" x14ac:dyDescent="0.2">
      <c r="A64" s="27">
        <v>3.1</v>
      </c>
      <c r="B64" s="9"/>
      <c r="C64" s="157"/>
      <c r="D64" s="7"/>
      <c r="E64" s="8"/>
      <c r="F64" s="8">
        <v>78690</v>
      </c>
      <c r="H64" s="177">
        <v>80000</v>
      </c>
      <c r="I64" s="77"/>
    </row>
    <row r="65" spans="1:8" x14ac:dyDescent="0.2">
      <c r="A65" s="27"/>
      <c r="B65" s="9"/>
      <c r="C65" s="16"/>
      <c r="D65" s="7"/>
      <c r="E65" s="8"/>
      <c r="F65" s="8"/>
    </row>
    <row r="66" spans="1:8" x14ac:dyDescent="0.2">
      <c r="A66" s="30"/>
    </row>
    <row r="67" spans="1:8" s="24" customFormat="1" ht="15.75" x14ac:dyDescent="0.25">
      <c r="B67" s="28" t="s">
        <v>249</v>
      </c>
      <c r="C67" s="17">
        <f>F67/F72</f>
        <v>4.0038523093742602E-3</v>
      </c>
      <c r="D67" s="11"/>
      <c r="E67" s="12"/>
      <c r="F67" s="25">
        <f>SUM(F64:F66)</f>
        <v>78690</v>
      </c>
      <c r="G67" s="43"/>
      <c r="H67" s="165"/>
    </row>
    <row r="68" spans="1:8" x14ac:dyDescent="0.2">
      <c r="A68" s="30"/>
    </row>
    <row r="69" spans="1:8" x14ac:dyDescent="0.2">
      <c r="A69" s="30"/>
    </row>
    <row r="70" spans="1:8" s="24" customFormat="1" ht="15.75" x14ac:dyDescent="0.25">
      <c r="B70" s="28" t="s">
        <v>133</v>
      </c>
      <c r="C70" s="10">
        <f>C45</f>
        <v>1.62</v>
      </c>
      <c r="D70" s="11" t="s">
        <v>231</v>
      </c>
      <c r="E70" s="12">
        <f>F70/C70</f>
        <v>11278666.888888888</v>
      </c>
      <c r="F70" s="25">
        <f>F61+F67</f>
        <v>18271440.359999999</v>
      </c>
      <c r="G70" s="43"/>
      <c r="H70" s="181">
        <f>H61+H64</f>
        <v>17421519.410000004</v>
      </c>
    </row>
    <row r="71" spans="1:8" x14ac:dyDescent="0.2">
      <c r="A71" s="30"/>
    </row>
    <row r="72" spans="1:8" s="24" customFormat="1" ht="15.75" x14ac:dyDescent="0.25">
      <c r="B72" s="28" t="s">
        <v>250</v>
      </c>
      <c r="C72" s="10"/>
      <c r="D72" s="11"/>
      <c r="E72" s="12"/>
      <c r="F72" s="25">
        <f>F67+F61+F42</f>
        <v>19653572.09</v>
      </c>
      <c r="G72" s="43"/>
      <c r="H72" s="143"/>
    </row>
  </sheetData>
  <mergeCells count="4">
    <mergeCell ref="B6:F6"/>
    <mergeCell ref="B7:F7"/>
    <mergeCell ref="B8:F8"/>
    <mergeCell ref="B28:F28"/>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70"/>
  <sheetViews>
    <sheetView zoomScaleNormal="100" workbookViewId="0">
      <pane ySplit="1" topLeftCell="A28" activePane="bottomLeft" state="frozen"/>
      <selection activeCell="I71" sqref="I71"/>
      <selection pane="bottomLeft" activeCell="I71" sqref="I71"/>
    </sheetView>
  </sheetViews>
  <sheetFormatPr defaultRowHeight="15" x14ac:dyDescent="0.2"/>
  <cols>
    <col min="1" max="1" width="17" style="5" customWidth="1"/>
    <col min="2" max="2" width="56.140625" style="5" bestFit="1" customWidth="1"/>
    <col min="3" max="3" width="18" style="13" bestFit="1" customWidth="1"/>
    <col min="4" max="4" width="6.5703125" style="14" customWidth="1"/>
    <col min="5" max="5" width="19.5703125" style="15" bestFit="1" customWidth="1"/>
    <col min="6" max="6" width="17.85546875" style="15" bestFit="1" customWidth="1"/>
    <col min="7" max="7" width="47.5703125" style="40" customWidth="1"/>
    <col min="8" max="8" width="17.5703125" style="5" bestFit="1" customWidth="1"/>
    <col min="9" max="9" width="10.140625" style="5" bestFit="1" customWidth="1"/>
    <col min="10" max="256" width="9.140625" style="5"/>
    <col min="257" max="257" width="17" style="5" customWidth="1"/>
    <col min="258" max="258" width="56.140625" style="5" bestFit="1" customWidth="1"/>
    <col min="259" max="259" width="18" style="5" bestFit="1" customWidth="1"/>
    <col min="260" max="260" width="6.5703125" style="5" customWidth="1"/>
    <col min="261" max="261" width="19.5703125" style="5" bestFit="1" customWidth="1"/>
    <col min="262" max="262" width="17.85546875" style="5" bestFit="1" customWidth="1"/>
    <col min="263" max="263" width="47.5703125" style="5" customWidth="1"/>
    <col min="264" max="264" width="17.5703125" style="5" bestFit="1" customWidth="1"/>
    <col min="265" max="265" width="10.140625" style="5" bestFit="1" customWidth="1"/>
    <col min="266" max="512" width="9.140625" style="5"/>
    <col min="513" max="513" width="17" style="5" customWidth="1"/>
    <col min="514" max="514" width="56.140625" style="5" bestFit="1" customWidth="1"/>
    <col min="515" max="515" width="18" style="5" bestFit="1" customWidth="1"/>
    <col min="516" max="516" width="6.5703125" style="5" customWidth="1"/>
    <col min="517" max="517" width="19.5703125" style="5" bestFit="1" customWidth="1"/>
    <col min="518" max="518" width="17.85546875" style="5" bestFit="1" customWidth="1"/>
    <col min="519" max="519" width="47.5703125" style="5" customWidth="1"/>
    <col min="520" max="520" width="17.5703125" style="5" bestFit="1" customWidth="1"/>
    <col min="521" max="521" width="10.140625" style="5" bestFit="1" customWidth="1"/>
    <col min="522" max="768" width="9.140625" style="5"/>
    <col min="769" max="769" width="17" style="5" customWidth="1"/>
    <col min="770" max="770" width="56.140625" style="5" bestFit="1" customWidth="1"/>
    <col min="771" max="771" width="18" style="5" bestFit="1" customWidth="1"/>
    <col min="772" max="772" width="6.5703125" style="5" customWidth="1"/>
    <col min="773" max="773" width="19.5703125" style="5" bestFit="1" customWidth="1"/>
    <col min="774" max="774" width="17.85546875" style="5" bestFit="1" customWidth="1"/>
    <col min="775" max="775" width="47.5703125" style="5" customWidth="1"/>
    <col min="776" max="776" width="17.5703125" style="5" bestFit="1" customWidth="1"/>
    <col min="777" max="777" width="10.140625" style="5" bestFit="1" customWidth="1"/>
    <col min="778" max="1024" width="9.140625" style="5"/>
    <col min="1025" max="1025" width="17" style="5" customWidth="1"/>
    <col min="1026" max="1026" width="56.140625" style="5" bestFit="1" customWidth="1"/>
    <col min="1027" max="1027" width="18" style="5" bestFit="1" customWidth="1"/>
    <col min="1028" max="1028" width="6.5703125" style="5" customWidth="1"/>
    <col min="1029" max="1029" width="19.5703125" style="5" bestFit="1" customWidth="1"/>
    <col min="1030" max="1030" width="17.85546875" style="5" bestFit="1" customWidth="1"/>
    <col min="1031" max="1031" width="47.5703125" style="5" customWidth="1"/>
    <col min="1032" max="1032" width="17.5703125" style="5" bestFit="1" customWidth="1"/>
    <col min="1033" max="1033" width="10.140625" style="5" bestFit="1" customWidth="1"/>
    <col min="1034" max="1280" width="9.140625" style="5"/>
    <col min="1281" max="1281" width="17" style="5" customWidth="1"/>
    <col min="1282" max="1282" width="56.140625" style="5" bestFit="1" customWidth="1"/>
    <col min="1283" max="1283" width="18" style="5" bestFit="1" customWidth="1"/>
    <col min="1284" max="1284" width="6.5703125" style="5" customWidth="1"/>
    <col min="1285" max="1285" width="19.5703125" style="5" bestFit="1" customWidth="1"/>
    <col min="1286" max="1286" width="17.85546875" style="5" bestFit="1" customWidth="1"/>
    <col min="1287" max="1287" width="47.5703125" style="5" customWidth="1"/>
    <col min="1288" max="1288" width="17.5703125" style="5" bestFit="1" customWidth="1"/>
    <col min="1289" max="1289" width="10.140625" style="5" bestFit="1" customWidth="1"/>
    <col min="1290" max="1536" width="9.140625" style="5"/>
    <col min="1537" max="1537" width="17" style="5" customWidth="1"/>
    <col min="1538" max="1538" width="56.140625" style="5" bestFit="1" customWidth="1"/>
    <col min="1539" max="1539" width="18" style="5" bestFit="1" customWidth="1"/>
    <col min="1540" max="1540" width="6.5703125" style="5" customWidth="1"/>
    <col min="1541" max="1541" width="19.5703125" style="5" bestFit="1" customWidth="1"/>
    <col min="1542" max="1542" width="17.85546875" style="5" bestFit="1" customWidth="1"/>
    <col min="1543" max="1543" width="47.5703125" style="5" customWidth="1"/>
    <col min="1544" max="1544" width="17.5703125" style="5" bestFit="1" customWidth="1"/>
    <col min="1545" max="1545" width="10.140625" style="5" bestFit="1" customWidth="1"/>
    <col min="1546" max="1792" width="9.140625" style="5"/>
    <col min="1793" max="1793" width="17" style="5" customWidth="1"/>
    <col min="1794" max="1794" width="56.140625" style="5" bestFit="1" customWidth="1"/>
    <col min="1795" max="1795" width="18" style="5" bestFit="1" customWidth="1"/>
    <col min="1796" max="1796" width="6.5703125" style="5" customWidth="1"/>
    <col min="1797" max="1797" width="19.5703125" style="5" bestFit="1" customWidth="1"/>
    <col min="1798" max="1798" width="17.85546875" style="5" bestFit="1" customWidth="1"/>
    <col min="1799" max="1799" width="47.5703125" style="5" customWidth="1"/>
    <col min="1800" max="1800" width="17.5703125" style="5" bestFit="1" customWidth="1"/>
    <col min="1801" max="1801" width="10.140625" style="5" bestFit="1" customWidth="1"/>
    <col min="1802" max="2048" width="9.140625" style="5"/>
    <col min="2049" max="2049" width="17" style="5" customWidth="1"/>
    <col min="2050" max="2050" width="56.140625" style="5" bestFit="1" customWidth="1"/>
    <col min="2051" max="2051" width="18" style="5" bestFit="1" customWidth="1"/>
    <col min="2052" max="2052" width="6.5703125" style="5" customWidth="1"/>
    <col min="2053" max="2053" width="19.5703125" style="5" bestFit="1" customWidth="1"/>
    <col min="2054" max="2054" width="17.85546875" style="5" bestFit="1" customWidth="1"/>
    <col min="2055" max="2055" width="47.5703125" style="5" customWidth="1"/>
    <col min="2056" max="2056" width="17.5703125" style="5" bestFit="1" customWidth="1"/>
    <col min="2057" max="2057" width="10.140625" style="5" bestFit="1" customWidth="1"/>
    <col min="2058" max="2304" width="9.140625" style="5"/>
    <col min="2305" max="2305" width="17" style="5" customWidth="1"/>
    <col min="2306" max="2306" width="56.140625" style="5" bestFit="1" customWidth="1"/>
    <col min="2307" max="2307" width="18" style="5" bestFit="1" customWidth="1"/>
    <col min="2308" max="2308" width="6.5703125" style="5" customWidth="1"/>
    <col min="2309" max="2309" width="19.5703125" style="5" bestFit="1" customWidth="1"/>
    <col min="2310" max="2310" width="17.85546875" style="5" bestFit="1" customWidth="1"/>
    <col min="2311" max="2311" width="47.5703125" style="5" customWidth="1"/>
    <col min="2312" max="2312" width="17.5703125" style="5" bestFit="1" customWidth="1"/>
    <col min="2313" max="2313" width="10.140625" style="5" bestFit="1" customWidth="1"/>
    <col min="2314" max="2560" width="9.140625" style="5"/>
    <col min="2561" max="2561" width="17" style="5" customWidth="1"/>
    <col min="2562" max="2562" width="56.140625" style="5" bestFit="1" customWidth="1"/>
    <col min="2563" max="2563" width="18" style="5" bestFit="1" customWidth="1"/>
    <col min="2564" max="2564" width="6.5703125" style="5" customWidth="1"/>
    <col min="2565" max="2565" width="19.5703125" style="5" bestFit="1" customWidth="1"/>
    <col min="2566" max="2566" width="17.85546875" style="5" bestFit="1" customWidth="1"/>
    <col min="2567" max="2567" width="47.5703125" style="5" customWidth="1"/>
    <col min="2568" max="2568" width="17.5703125" style="5" bestFit="1" customWidth="1"/>
    <col min="2569" max="2569" width="10.140625" style="5" bestFit="1" customWidth="1"/>
    <col min="2570" max="2816" width="9.140625" style="5"/>
    <col min="2817" max="2817" width="17" style="5" customWidth="1"/>
    <col min="2818" max="2818" width="56.140625" style="5" bestFit="1" customWidth="1"/>
    <col min="2819" max="2819" width="18" style="5" bestFit="1" customWidth="1"/>
    <col min="2820" max="2820" width="6.5703125" style="5" customWidth="1"/>
    <col min="2821" max="2821" width="19.5703125" style="5" bestFit="1" customWidth="1"/>
    <col min="2822" max="2822" width="17.85546875" style="5" bestFit="1" customWidth="1"/>
    <col min="2823" max="2823" width="47.5703125" style="5" customWidth="1"/>
    <col min="2824" max="2824" width="17.5703125" style="5" bestFit="1" customWidth="1"/>
    <col min="2825" max="2825" width="10.140625" style="5" bestFit="1" customWidth="1"/>
    <col min="2826" max="3072" width="9.140625" style="5"/>
    <col min="3073" max="3073" width="17" style="5" customWidth="1"/>
    <col min="3074" max="3074" width="56.140625" style="5" bestFit="1" customWidth="1"/>
    <col min="3075" max="3075" width="18" style="5" bestFit="1" customWidth="1"/>
    <col min="3076" max="3076" width="6.5703125" style="5" customWidth="1"/>
    <col min="3077" max="3077" width="19.5703125" style="5" bestFit="1" customWidth="1"/>
    <col min="3078" max="3078" width="17.85546875" style="5" bestFit="1" customWidth="1"/>
    <col min="3079" max="3079" width="47.5703125" style="5" customWidth="1"/>
    <col min="3080" max="3080" width="17.5703125" style="5" bestFit="1" customWidth="1"/>
    <col min="3081" max="3081" width="10.140625" style="5" bestFit="1" customWidth="1"/>
    <col min="3082" max="3328" width="9.140625" style="5"/>
    <col min="3329" max="3329" width="17" style="5" customWidth="1"/>
    <col min="3330" max="3330" width="56.140625" style="5" bestFit="1" customWidth="1"/>
    <col min="3331" max="3331" width="18" style="5" bestFit="1" customWidth="1"/>
    <col min="3332" max="3332" width="6.5703125" style="5" customWidth="1"/>
    <col min="3333" max="3333" width="19.5703125" style="5" bestFit="1" customWidth="1"/>
    <col min="3334" max="3334" width="17.85546875" style="5" bestFit="1" customWidth="1"/>
    <col min="3335" max="3335" width="47.5703125" style="5" customWidth="1"/>
    <col min="3336" max="3336" width="17.5703125" style="5" bestFit="1" customWidth="1"/>
    <col min="3337" max="3337" width="10.140625" style="5" bestFit="1" customWidth="1"/>
    <col min="3338" max="3584" width="9.140625" style="5"/>
    <col min="3585" max="3585" width="17" style="5" customWidth="1"/>
    <col min="3586" max="3586" width="56.140625" style="5" bestFit="1" customWidth="1"/>
    <col min="3587" max="3587" width="18" style="5" bestFit="1" customWidth="1"/>
    <col min="3588" max="3588" width="6.5703125" style="5" customWidth="1"/>
    <col min="3589" max="3589" width="19.5703125" style="5" bestFit="1" customWidth="1"/>
    <col min="3590" max="3590" width="17.85546875" style="5" bestFit="1" customWidth="1"/>
    <col min="3591" max="3591" width="47.5703125" style="5" customWidth="1"/>
    <col min="3592" max="3592" width="17.5703125" style="5" bestFit="1" customWidth="1"/>
    <col min="3593" max="3593" width="10.140625" style="5" bestFit="1" customWidth="1"/>
    <col min="3594" max="3840" width="9.140625" style="5"/>
    <col min="3841" max="3841" width="17" style="5" customWidth="1"/>
    <col min="3842" max="3842" width="56.140625" style="5" bestFit="1" customWidth="1"/>
    <col min="3843" max="3843" width="18" style="5" bestFit="1" customWidth="1"/>
    <col min="3844" max="3844" width="6.5703125" style="5" customWidth="1"/>
    <col min="3845" max="3845" width="19.5703125" style="5" bestFit="1" customWidth="1"/>
    <col min="3846" max="3846" width="17.85546875" style="5" bestFit="1" customWidth="1"/>
    <col min="3847" max="3847" width="47.5703125" style="5" customWidth="1"/>
    <col min="3848" max="3848" width="17.5703125" style="5" bestFit="1" customWidth="1"/>
    <col min="3849" max="3849" width="10.140625" style="5" bestFit="1" customWidth="1"/>
    <col min="3850" max="4096" width="9.140625" style="5"/>
    <col min="4097" max="4097" width="17" style="5" customWidth="1"/>
    <col min="4098" max="4098" width="56.140625" style="5" bestFit="1" customWidth="1"/>
    <col min="4099" max="4099" width="18" style="5" bestFit="1" customWidth="1"/>
    <col min="4100" max="4100" width="6.5703125" style="5" customWidth="1"/>
    <col min="4101" max="4101" width="19.5703125" style="5" bestFit="1" customWidth="1"/>
    <col min="4102" max="4102" width="17.85546875" style="5" bestFit="1" customWidth="1"/>
    <col min="4103" max="4103" width="47.5703125" style="5" customWidth="1"/>
    <col min="4104" max="4104" width="17.5703125" style="5" bestFit="1" customWidth="1"/>
    <col min="4105" max="4105" width="10.140625" style="5" bestFit="1" customWidth="1"/>
    <col min="4106" max="4352" width="9.140625" style="5"/>
    <col min="4353" max="4353" width="17" style="5" customWidth="1"/>
    <col min="4354" max="4354" width="56.140625" style="5" bestFit="1" customWidth="1"/>
    <col min="4355" max="4355" width="18" style="5" bestFit="1" customWidth="1"/>
    <col min="4356" max="4356" width="6.5703125" style="5" customWidth="1"/>
    <col min="4357" max="4357" width="19.5703125" style="5" bestFit="1" customWidth="1"/>
    <col min="4358" max="4358" width="17.85546875" style="5" bestFit="1" customWidth="1"/>
    <col min="4359" max="4359" width="47.5703125" style="5" customWidth="1"/>
    <col min="4360" max="4360" width="17.5703125" style="5" bestFit="1" customWidth="1"/>
    <col min="4361" max="4361" width="10.140625" style="5" bestFit="1" customWidth="1"/>
    <col min="4362" max="4608" width="9.140625" style="5"/>
    <col min="4609" max="4609" width="17" style="5" customWidth="1"/>
    <col min="4610" max="4610" width="56.140625" style="5" bestFit="1" customWidth="1"/>
    <col min="4611" max="4611" width="18" style="5" bestFit="1" customWidth="1"/>
    <col min="4612" max="4612" width="6.5703125" style="5" customWidth="1"/>
    <col min="4613" max="4613" width="19.5703125" style="5" bestFit="1" customWidth="1"/>
    <col min="4614" max="4614" width="17.85546875" style="5" bestFit="1" customWidth="1"/>
    <col min="4615" max="4615" width="47.5703125" style="5" customWidth="1"/>
    <col min="4616" max="4616" width="17.5703125" style="5" bestFit="1" customWidth="1"/>
    <col min="4617" max="4617" width="10.140625" style="5" bestFit="1" customWidth="1"/>
    <col min="4618" max="4864" width="9.140625" style="5"/>
    <col min="4865" max="4865" width="17" style="5" customWidth="1"/>
    <col min="4866" max="4866" width="56.140625" style="5" bestFit="1" customWidth="1"/>
    <col min="4867" max="4867" width="18" style="5" bestFit="1" customWidth="1"/>
    <col min="4868" max="4868" width="6.5703125" style="5" customWidth="1"/>
    <col min="4869" max="4869" width="19.5703125" style="5" bestFit="1" customWidth="1"/>
    <col min="4870" max="4870" width="17.85546875" style="5" bestFit="1" customWidth="1"/>
    <col min="4871" max="4871" width="47.5703125" style="5" customWidth="1"/>
    <col min="4872" max="4872" width="17.5703125" style="5" bestFit="1" customWidth="1"/>
    <col min="4873" max="4873" width="10.140625" style="5" bestFit="1" customWidth="1"/>
    <col min="4874" max="5120" width="9.140625" style="5"/>
    <col min="5121" max="5121" width="17" style="5" customWidth="1"/>
    <col min="5122" max="5122" width="56.140625" style="5" bestFit="1" customWidth="1"/>
    <col min="5123" max="5123" width="18" style="5" bestFit="1" customWidth="1"/>
    <col min="5124" max="5124" width="6.5703125" style="5" customWidth="1"/>
    <col min="5125" max="5125" width="19.5703125" style="5" bestFit="1" customWidth="1"/>
    <col min="5126" max="5126" width="17.85546875" style="5" bestFit="1" customWidth="1"/>
    <col min="5127" max="5127" width="47.5703125" style="5" customWidth="1"/>
    <col min="5128" max="5128" width="17.5703125" style="5" bestFit="1" customWidth="1"/>
    <col min="5129" max="5129" width="10.140625" style="5" bestFit="1" customWidth="1"/>
    <col min="5130" max="5376" width="9.140625" style="5"/>
    <col min="5377" max="5377" width="17" style="5" customWidth="1"/>
    <col min="5378" max="5378" width="56.140625" style="5" bestFit="1" customWidth="1"/>
    <col min="5379" max="5379" width="18" style="5" bestFit="1" customWidth="1"/>
    <col min="5380" max="5380" width="6.5703125" style="5" customWidth="1"/>
    <col min="5381" max="5381" width="19.5703125" style="5" bestFit="1" customWidth="1"/>
    <col min="5382" max="5382" width="17.85546875" style="5" bestFit="1" customWidth="1"/>
    <col min="5383" max="5383" width="47.5703125" style="5" customWidth="1"/>
    <col min="5384" max="5384" width="17.5703125" style="5" bestFit="1" customWidth="1"/>
    <col min="5385" max="5385" width="10.140625" style="5" bestFit="1" customWidth="1"/>
    <col min="5386" max="5632" width="9.140625" style="5"/>
    <col min="5633" max="5633" width="17" style="5" customWidth="1"/>
    <col min="5634" max="5634" width="56.140625" style="5" bestFit="1" customWidth="1"/>
    <col min="5635" max="5635" width="18" style="5" bestFit="1" customWidth="1"/>
    <col min="5636" max="5636" width="6.5703125" style="5" customWidth="1"/>
    <col min="5637" max="5637" width="19.5703125" style="5" bestFit="1" customWidth="1"/>
    <col min="5638" max="5638" width="17.85546875" style="5" bestFit="1" customWidth="1"/>
    <col min="5639" max="5639" width="47.5703125" style="5" customWidth="1"/>
    <col min="5640" max="5640" width="17.5703125" style="5" bestFit="1" customWidth="1"/>
    <col min="5641" max="5641" width="10.140625" style="5" bestFit="1" customWidth="1"/>
    <col min="5642" max="5888" width="9.140625" style="5"/>
    <col min="5889" max="5889" width="17" style="5" customWidth="1"/>
    <col min="5890" max="5890" width="56.140625" style="5" bestFit="1" customWidth="1"/>
    <col min="5891" max="5891" width="18" style="5" bestFit="1" customWidth="1"/>
    <col min="5892" max="5892" width="6.5703125" style="5" customWidth="1"/>
    <col min="5893" max="5893" width="19.5703125" style="5" bestFit="1" customWidth="1"/>
    <col min="5894" max="5894" width="17.85546875" style="5" bestFit="1" customWidth="1"/>
    <col min="5895" max="5895" width="47.5703125" style="5" customWidth="1"/>
    <col min="5896" max="5896" width="17.5703125" style="5" bestFit="1" customWidth="1"/>
    <col min="5897" max="5897" width="10.140625" style="5" bestFit="1" customWidth="1"/>
    <col min="5898" max="6144" width="9.140625" style="5"/>
    <col min="6145" max="6145" width="17" style="5" customWidth="1"/>
    <col min="6146" max="6146" width="56.140625" style="5" bestFit="1" customWidth="1"/>
    <col min="6147" max="6147" width="18" style="5" bestFit="1" customWidth="1"/>
    <col min="6148" max="6148" width="6.5703125" style="5" customWidth="1"/>
    <col min="6149" max="6149" width="19.5703125" style="5" bestFit="1" customWidth="1"/>
    <col min="6150" max="6150" width="17.85546875" style="5" bestFit="1" customWidth="1"/>
    <col min="6151" max="6151" width="47.5703125" style="5" customWidth="1"/>
    <col min="6152" max="6152" width="17.5703125" style="5" bestFit="1" customWidth="1"/>
    <col min="6153" max="6153" width="10.140625" style="5" bestFit="1" customWidth="1"/>
    <col min="6154" max="6400" width="9.140625" style="5"/>
    <col min="6401" max="6401" width="17" style="5" customWidth="1"/>
    <col min="6402" max="6402" width="56.140625" style="5" bestFit="1" customWidth="1"/>
    <col min="6403" max="6403" width="18" style="5" bestFit="1" customWidth="1"/>
    <col min="6404" max="6404" width="6.5703125" style="5" customWidth="1"/>
    <col min="6405" max="6405" width="19.5703125" style="5" bestFit="1" customWidth="1"/>
    <col min="6406" max="6406" width="17.85546875" style="5" bestFit="1" customWidth="1"/>
    <col min="6407" max="6407" width="47.5703125" style="5" customWidth="1"/>
    <col min="6408" max="6408" width="17.5703125" style="5" bestFit="1" customWidth="1"/>
    <col min="6409" max="6409" width="10.140625" style="5" bestFit="1" customWidth="1"/>
    <col min="6410" max="6656" width="9.140625" style="5"/>
    <col min="6657" max="6657" width="17" style="5" customWidth="1"/>
    <col min="6658" max="6658" width="56.140625" style="5" bestFit="1" customWidth="1"/>
    <col min="6659" max="6659" width="18" style="5" bestFit="1" customWidth="1"/>
    <col min="6660" max="6660" width="6.5703125" style="5" customWidth="1"/>
    <col min="6661" max="6661" width="19.5703125" style="5" bestFit="1" customWidth="1"/>
    <col min="6662" max="6662" width="17.85546875" style="5" bestFit="1" customWidth="1"/>
    <col min="6663" max="6663" width="47.5703125" style="5" customWidth="1"/>
    <col min="6664" max="6664" width="17.5703125" style="5" bestFit="1" customWidth="1"/>
    <col min="6665" max="6665" width="10.140625" style="5" bestFit="1" customWidth="1"/>
    <col min="6666" max="6912" width="9.140625" style="5"/>
    <col min="6913" max="6913" width="17" style="5" customWidth="1"/>
    <col min="6914" max="6914" width="56.140625" style="5" bestFit="1" customWidth="1"/>
    <col min="6915" max="6915" width="18" style="5" bestFit="1" customWidth="1"/>
    <col min="6916" max="6916" width="6.5703125" style="5" customWidth="1"/>
    <col min="6917" max="6917" width="19.5703125" style="5" bestFit="1" customWidth="1"/>
    <col min="6918" max="6918" width="17.85546875" style="5" bestFit="1" customWidth="1"/>
    <col min="6919" max="6919" width="47.5703125" style="5" customWidth="1"/>
    <col min="6920" max="6920" width="17.5703125" style="5" bestFit="1" customWidth="1"/>
    <col min="6921" max="6921" width="10.140625" style="5" bestFit="1" customWidth="1"/>
    <col min="6922" max="7168" width="9.140625" style="5"/>
    <col min="7169" max="7169" width="17" style="5" customWidth="1"/>
    <col min="7170" max="7170" width="56.140625" style="5" bestFit="1" customWidth="1"/>
    <col min="7171" max="7171" width="18" style="5" bestFit="1" customWidth="1"/>
    <col min="7172" max="7172" width="6.5703125" style="5" customWidth="1"/>
    <col min="7173" max="7173" width="19.5703125" style="5" bestFit="1" customWidth="1"/>
    <col min="7174" max="7174" width="17.85546875" style="5" bestFit="1" customWidth="1"/>
    <col min="7175" max="7175" width="47.5703125" style="5" customWidth="1"/>
    <col min="7176" max="7176" width="17.5703125" style="5" bestFit="1" customWidth="1"/>
    <col min="7177" max="7177" width="10.140625" style="5" bestFit="1" customWidth="1"/>
    <col min="7178" max="7424" width="9.140625" style="5"/>
    <col min="7425" max="7425" width="17" style="5" customWidth="1"/>
    <col min="7426" max="7426" width="56.140625" style="5" bestFit="1" customWidth="1"/>
    <col min="7427" max="7427" width="18" style="5" bestFit="1" customWidth="1"/>
    <col min="7428" max="7428" width="6.5703125" style="5" customWidth="1"/>
    <col min="7429" max="7429" width="19.5703125" style="5" bestFit="1" customWidth="1"/>
    <col min="7430" max="7430" width="17.85546875" style="5" bestFit="1" customWidth="1"/>
    <col min="7431" max="7431" width="47.5703125" style="5" customWidth="1"/>
    <col min="7432" max="7432" width="17.5703125" style="5" bestFit="1" customWidth="1"/>
    <col min="7433" max="7433" width="10.140625" style="5" bestFit="1" customWidth="1"/>
    <col min="7434" max="7680" width="9.140625" style="5"/>
    <col min="7681" max="7681" width="17" style="5" customWidth="1"/>
    <col min="7682" max="7682" width="56.140625" style="5" bestFit="1" customWidth="1"/>
    <col min="7683" max="7683" width="18" style="5" bestFit="1" customWidth="1"/>
    <col min="7684" max="7684" width="6.5703125" style="5" customWidth="1"/>
    <col min="7685" max="7685" width="19.5703125" style="5" bestFit="1" customWidth="1"/>
    <col min="7686" max="7686" width="17.85546875" style="5" bestFit="1" customWidth="1"/>
    <col min="7687" max="7687" width="47.5703125" style="5" customWidth="1"/>
    <col min="7688" max="7688" width="17.5703125" style="5" bestFit="1" customWidth="1"/>
    <col min="7689" max="7689" width="10.140625" style="5" bestFit="1" customWidth="1"/>
    <col min="7690" max="7936" width="9.140625" style="5"/>
    <col min="7937" max="7937" width="17" style="5" customWidth="1"/>
    <col min="7938" max="7938" width="56.140625" style="5" bestFit="1" customWidth="1"/>
    <col min="7939" max="7939" width="18" style="5" bestFit="1" customWidth="1"/>
    <col min="7940" max="7940" width="6.5703125" style="5" customWidth="1"/>
    <col min="7941" max="7941" width="19.5703125" style="5" bestFit="1" customWidth="1"/>
    <col min="7942" max="7942" width="17.85546875" style="5" bestFit="1" customWidth="1"/>
    <col min="7943" max="7943" width="47.5703125" style="5" customWidth="1"/>
    <col min="7944" max="7944" width="17.5703125" style="5" bestFit="1" customWidth="1"/>
    <col min="7945" max="7945" width="10.140625" style="5" bestFit="1" customWidth="1"/>
    <col min="7946" max="8192" width="9.140625" style="5"/>
    <col min="8193" max="8193" width="17" style="5" customWidth="1"/>
    <col min="8194" max="8194" width="56.140625" style="5" bestFit="1" customWidth="1"/>
    <col min="8195" max="8195" width="18" style="5" bestFit="1" customWidth="1"/>
    <col min="8196" max="8196" width="6.5703125" style="5" customWidth="1"/>
    <col min="8197" max="8197" width="19.5703125" style="5" bestFit="1" customWidth="1"/>
    <col min="8198" max="8198" width="17.85546875" style="5" bestFit="1" customWidth="1"/>
    <col min="8199" max="8199" width="47.5703125" style="5" customWidth="1"/>
    <col min="8200" max="8200" width="17.5703125" style="5" bestFit="1" customWidth="1"/>
    <col min="8201" max="8201" width="10.140625" style="5" bestFit="1" customWidth="1"/>
    <col min="8202" max="8448" width="9.140625" style="5"/>
    <col min="8449" max="8449" width="17" style="5" customWidth="1"/>
    <col min="8450" max="8450" width="56.140625" style="5" bestFit="1" customWidth="1"/>
    <col min="8451" max="8451" width="18" style="5" bestFit="1" customWidth="1"/>
    <col min="8452" max="8452" width="6.5703125" style="5" customWidth="1"/>
    <col min="8453" max="8453" width="19.5703125" style="5" bestFit="1" customWidth="1"/>
    <col min="8454" max="8454" width="17.85546875" style="5" bestFit="1" customWidth="1"/>
    <col min="8455" max="8455" width="47.5703125" style="5" customWidth="1"/>
    <col min="8456" max="8456" width="17.5703125" style="5" bestFit="1" customWidth="1"/>
    <col min="8457" max="8457" width="10.140625" style="5" bestFit="1" customWidth="1"/>
    <col min="8458" max="8704" width="9.140625" style="5"/>
    <col min="8705" max="8705" width="17" style="5" customWidth="1"/>
    <col min="8706" max="8706" width="56.140625" style="5" bestFit="1" customWidth="1"/>
    <col min="8707" max="8707" width="18" style="5" bestFit="1" customWidth="1"/>
    <col min="8708" max="8708" width="6.5703125" style="5" customWidth="1"/>
    <col min="8709" max="8709" width="19.5703125" style="5" bestFit="1" customWidth="1"/>
    <col min="8710" max="8710" width="17.85546875" style="5" bestFit="1" customWidth="1"/>
    <col min="8711" max="8711" width="47.5703125" style="5" customWidth="1"/>
    <col min="8712" max="8712" width="17.5703125" style="5" bestFit="1" customWidth="1"/>
    <col min="8713" max="8713" width="10.140625" style="5" bestFit="1" customWidth="1"/>
    <col min="8714" max="8960" width="9.140625" style="5"/>
    <col min="8961" max="8961" width="17" style="5" customWidth="1"/>
    <col min="8962" max="8962" width="56.140625" style="5" bestFit="1" customWidth="1"/>
    <col min="8963" max="8963" width="18" style="5" bestFit="1" customWidth="1"/>
    <col min="8964" max="8964" width="6.5703125" style="5" customWidth="1"/>
    <col min="8965" max="8965" width="19.5703125" style="5" bestFit="1" customWidth="1"/>
    <col min="8966" max="8966" width="17.85546875" style="5" bestFit="1" customWidth="1"/>
    <col min="8967" max="8967" width="47.5703125" style="5" customWidth="1"/>
    <col min="8968" max="8968" width="17.5703125" style="5" bestFit="1" customWidth="1"/>
    <col min="8969" max="8969" width="10.140625" style="5" bestFit="1" customWidth="1"/>
    <col min="8970" max="9216" width="9.140625" style="5"/>
    <col min="9217" max="9217" width="17" style="5" customWidth="1"/>
    <col min="9218" max="9218" width="56.140625" style="5" bestFit="1" customWidth="1"/>
    <col min="9219" max="9219" width="18" style="5" bestFit="1" customWidth="1"/>
    <col min="9220" max="9220" width="6.5703125" style="5" customWidth="1"/>
    <col min="9221" max="9221" width="19.5703125" style="5" bestFit="1" customWidth="1"/>
    <col min="9222" max="9222" width="17.85546875" style="5" bestFit="1" customWidth="1"/>
    <col min="9223" max="9223" width="47.5703125" style="5" customWidth="1"/>
    <col min="9224" max="9224" width="17.5703125" style="5" bestFit="1" customWidth="1"/>
    <col min="9225" max="9225" width="10.140625" style="5" bestFit="1" customWidth="1"/>
    <col min="9226" max="9472" width="9.140625" style="5"/>
    <col min="9473" max="9473" width="17" style="5" customWidth="1"/>
    <col min="9474" max="9474" width="56.140625" style="5" bestFit="1" customWidth="1"/>
    <col min="9475" max="9475" width="18" style="5" bestFit="1" customWidth="1"/>
    <col min="9476" max="9476" width="6.5703125" style="5" customWidth="1"/>
    <col min="9477" max="9477" width="19.5703125" style="5" bestFit="1" customWidth="1"/>
    <col min="9478" max="9478" width="17.85546875" style="5" bestFit="1" customWidth="1"/>
    <col min="9479" max="9479" width="47.5703125" style="5" customWidth="1"/>
    <col min="9480" max="9480" width="17.5703125" style="5" bestFit="1" customWidth="1"/>
    <col min="9481" max="9481" width="10.140625" style="5" bestFit="1" customWidth="1"/>
    <col min="9482" max="9728" width="9.140625" style="5"/>
    <col min="9729" max="9729" width="17" style="5" customWidth="1"/>
    <col min="9730" max="9730" width="56.140625" style="5" bestFit="1" customWidth="1"/>
    <col min="9731" max="9731" width="18" style="5" bestFit="1" customWidth="1"/>
    <col min="9732" max="9732" width="6.5703125" style="5" customWidth="1"/>
    <col min="9733" max="9733" width="19.5703125" style="5" bestFit="1" customWidth="1"/>
    <col min="9734" max="9734" width="17.85546875" style="5" bestFit="1" customWidth="1"/>
    <col min="9735" max="9735" width="47.5703125" style="5" customWidth="1"/>
    <col min="9736" max="9736" width="17.5703125" style="5" bestFit="1" customWidth="1"/>
    <col min="9737" max="9737" width="10.140625" style="5" bestFit="1" customWidth="1"/>
    <col min="9738" max="9984" width="9.140625" style="5"/>
    <col min="9985" max="9985" width="17" style="5" customWidth="1"/>
    <col min="9986" max="9986" width="56.140625" style="5" bestFit="1" customWidth="1"/>
    <col min="9987" max="9987" width="18" style="5" bestFit="1" customWidth="1"/>
    <col min="9988" max="9988" width="6.5703125" style="5" customWidth="1"/>
    <col min="9989" max="9989" width="19.5703125" style="5" bestFit="1" customWidth="1"/>
    <col min="9990" max="9990" width="17.85546875" style="5" bestFit="1" customWidth="1"/>
    <col min="9991" max="9991" width="47.5703125" style="5" customWidth="1"/>
    <col min="9992" max="9992" width="17.5703125" style="5" bestFit="1" customWidth="1"/>
    <col min="9993" max="9993" width="10.140625" style="5" bestFit="1" customWidth="1"/>
    <col min="9994" max="10240" width="9.140625" style="5"/>
    <col min="10241" max="10241" width="17" style="5" customWidth="1"/>
    <col min="10242" max="10242" width="56.140625" style="5" bestFit="1" customWidth="1"/>
    <col min="10243" max="10243" width="18" style="5" bestFit="1" customWidth="1"/>
    <col min="10244" max="10244" width="6.5703125" style="5" customWidth="1"/>
    <col min="10245" max="10245" width="19.5703125" style="5" bestFit="1" customWidth="1"/>
    <col min="10246" max="10246" width="17.85546875" style="5" bestFit="1" customWidth="1"/>
    <col min="10247" max="10247" width="47.5703125" style="5" customWidth="1"/>
    <col min="10248" max="10248" width="17.5703125" style="5" bestFit="1" customWidth="1"/>
    <col min="10249" max="10249" width="10.140625" style="5" bestFit="1" customWidth="1"/>
    <col min="10250" max="10496" width="9.140625" style="5"/>
    <col min="10497" max="10497" width="17" style="5" customWidth="1"/>
    <col min="10498" max="10498" width="56.140625" style="5" bestFit="1" customWidth="1"/>
    <col min="10499" max="10499" width="18" style="5" bestFit="1" customWidth="1"/>
    <col min="10500" max="10500" width="6.5703125" style="5" customWidth="1"/>
    <col min="10501" max="10501" width="19.5703125" style="5" bestFit="1" customWidth="1"/>
    <col min="10502" max="10502" width="17.85546875" style="5" bestFit="1" customWidth="1"/>
    <col min="10503" max="10503" width="47.5703125" style="5" customWidth="1"/>
    <col min="10504" max="10504" width="17.5703125" style="5" bestFit="1" customWidth="1"/>
    <col min="10505" max="10505" width="10.140625" style="5" bestFit="1" customWidth="1"/>
    <col min="10506" max="10752" width="9.140625" style="5"/>
    <col min="10753" max="10753" width="17" style="5" customWidth="1"/>
    <col min="10754" max="10754" width="56.140625" style="5" bestFit="1" customWidth="1"/>
    <col min="10755" max="10755" width="18" style="5" bestFit="1" customWidth="1"/>
    <col min="10756" max="10756" width="6.5703125" style="5" customWidth="1"/>
    <col min="10757" max="10757" width="19.5703125" style="5" bestFit="1" customWidth="1"/>
    <col min="10758" max="10758" width="17.85546875" style="5" bestFit="1" customWidth="1"/>
    <col min="10759" max="10759" width="47.5703125" style="5" customWidth="1"/>
    <col min="10760" max="10760" width="17.5703125" style="5" bestFit="1" customWidth="1"/>
    <col min="10761" max="10761" width="10.140625" style="5" bestFit="1" customWidth="1"/>
    <col min="10762" max="11008" width="9.140625" style="5"/>
    <col min="11009" max="11009" width="17" style="5" customWidth="1"/>
    <col min="11010" max="11010" width="56.140625" style="5" bestFit="1" customWidth="1"/>
    <col min="11011" max="11011" width="18" style="5" bestFit="1" customWidth="1"/>
    <col min="11012" max="11012" width="6.5703125" style="5" customWidth="1"/>
    <col min="11013" max="11013" width="19.5703125" style="5" bestFit="1" customWidth="1"/>
    <col min="11014" max="11014" width="17.85546875" style="5" bestFit="1" customWidth="1"/>
    <col min="11015" max="11015" width="47.5703125" style="5" customWidth="1"/>
    <col min="11016" max="11016" width="17.5703125" style="5" bestFit="1" customWidth="1"/>
    <col min="11017" max="11017" width="10.140625" style="5" bestFit="1" customWidth="1"/>
    <col min="11018" max="11264" width="9.140625" style="5"/>
    <col min="11265" max="11265" width="17" style="5" customWidth="1"/>
    <col min="11266" max="11266" width="56.140625" style="5" bestFit="1" customWidth="1"/>
    <col min="11267" max="11267" width="18" style="5" bestFit="1" customWidth="1"/>
    <col min="11268" max="11268" width="6.5703125" style="5" customWidth="1"/>
    <col min="11269" max="11269" width="19.5703125" style="5" bestFit="1" customWidth="1"/>
    <col min="11270" max="11270" width="17.85546875" style="5" bestFit="1" customWidth="1"/>
    <col min="11271" max="11271" width="47.5703125" style="5" customWidth="1"/>
    <col min="11272" max="11272" width="17.5703125" style="5" bestFit="1" customWidth="1"/>
    <col min="11273" max="11273" width="10.140625" style="5" bestFit="1" customWidth="1"/>
    <col min="11274" max="11520" width="9.140625" style="5"/>
    <col min="11521" max="11521" width="17" style="5" customWidth="1"/>
    <col min="11522" max="11522" width="56.140625" style="5" bestFit="1" customWidth="1"/>
    <col min="11523" max="11523" width="18" style="5" bestFit="1" customWidth="1"/>
    <col min="11524" max="11524" width="6.5703125" style="5" customWidth="1"/>
    <col min="11525" max="11525" width="19.5703125" style="5" bestFit="1" customWidth="1"/>
    <col min="11526" max="11526" width="17.85546875" style="5" bestFit="1" customWidth="1"/>
    <col min="11527" max="11527" width="47.5703125" style="5" customWidth="1"/>
    <col min="11528" max="11528" width="17.5703125" style="5" bestFit="1" customWidth="1"/>
    <col min="11529" max="11529" width="10.140625" style="5" bestFit="1" customWidth="1"/>
    <col min="11530" max="11776" width="9.140625" style="5"/>
    <col min="11777" max="11777" width="17" style="5" customWidth="1"/>
    <col min="11778" max="11778" width="56.140625" style="5" bestFit="1" customWidth="1"/>
    <col min="11779" max="11779" width="18" style="5" bestFit="1" customWidth="1"/>
    <col min="11780" max="11780" width="6.5703125" style="5" customWidth="1"/>
    <col min="11781" max="11781" width="19.5703125" style="5" bestFit="1" customWidth="1"/>
    <col min="11782" max="11782" width="17.85546875" style="5" bestFit="1" customWidth="1"/>
    <col min="11783" max="11783" width="47.5703125" style="5" customWidth="1"/>
    <col min="11784" max="11784" width="17.5703125" style="5" bestFit="1" customWidth="1"/>
    <col min="11785" max="11785" width="10.140625" style="5" bestFit="1" customWidth="1"/>
    <col min="11786" max="12032" width="9.140625" style="5"/>
    <col min="12033" max="12033" width="17" style="5" customWidth="1"/>
    <col min="12034" max="12034" width="56.140625" style="5" bestFit="1" customWidth="1"/>
    <col min="12035" max="12035" width="18" style="5" bestFit="1" customWidth="1"/>
    <col min="12036" max="12036" width="6.5703125" style="5" customWidth="1"/>
    <col min="12037" max="12037" width="19.5703125" style="5" bestFit="1" customWidth="1"/>
    <col min="12038" max="12038" width="17.85546875" style="5" bestFit="1" customWidth="1"/>
    <col min="12039" max="12039" width="47.5703125" style="5" customWidth="1"/>
    <col min="12040" max="12040" width="17.5703125" style="5" bestFit="1" customWidth="1"/>
    <col min="12041" max="12041" width="10.140625" style="5" bestFit="1" customWidth="1"/>
    <col min="12042" max="12288" width="9.140625" style="5"/>
    <col min="12289" max="12289" width="17" style="5" customWidth="1"/>
    <col min="12290" max="12290" width="56.140625" style="5" bestFit="1" customWidth="1"/>
    <col min="12291" max="12291" width="18" style="5" bestFit="1" customWidth="1"/>
    <col min="12292" max="12292" width="6.5703125" style="5" customWidth="1"/>
    <col min="12293" max="12293" width="19.5703125" style="5" bestFit="1" customWidth="1"/>
    <col min="12294" max="12294" width="17.85546875" style="5" bestFit="1" customWidth="1"/>
    <col min="12295" max="12295" width="47.5703125" style="5" customWidth="1"/>
    <col min="12296" max="12296" width="17.5703125" style="5" bestFit="1" customWidth="1"/>
    <col min="12297" max="12297" width="10.140625" style="5" bestFit="1" customWidth="1"/>
    <col min="12298" max="12544" width="9.140625" style="5"/>
    <col min="12545" max="12545" width="17" style="5" customWidth="1"/>
    <col min="12546" max="12546" width="56.140625" style="5" bestFit="1" customWidth="1"/>
    <col min="12547" max="12547" width="18" style="5" bestFit="1" customWidth="1"/>
    <col min="12548" max="12548" width="6.5703125" style="5" customWidth="1"/>
    <col min="12549" max="12549" width="19.5703125" style="5" bestFit="1" customWidth="1"/>
    <col min="12550" max="12550" width="17.85546875" style="5" bestFit="1" customWidth="1"/>
    <col min="12551" max="12551" width="47.5703125" style="5" customWidth="1"/>
    <col min="12552" max="12552" width="17.5703125" style="5" bestFit="1" customWidth="1"/>
    <col min="12553" max="12553" width="10.140625" style="5" bestFit="1" customWidth="1"/>
    <col min="12554" max="12800" width="9.140625" style="5"/>
    <col min="12801" max="12801" width="17" style="5" customWidth="1"/>
    <col min="12802" max="12802" width="56.140625" style="5" bestFit="1" customWidth="1"/>
    <col min="12803" max="12803" width="18" style="5" bestFit="1" customWidth="1"/>
    <col min="12804" max="12804" width="6.5703125" style="5" customWidth="1"/>
    <col min="12805" max="12805" width="19.5703125" style="5" bestFit="1" customWidth="1"/>
    <col min="12806" max="12806" width="17.85546875" style="5" bestFit="1" customWidth="1"/>
    <col min="12807" max="12807" width="47.5703125" style="5" customWidth="1"/>
    <col min="12808" max="12808" width="17.5703125" style="5" bestFit="1" customWidth="1"/>
    <col min="12809" max="12809" width="10.140625" style="5" bestFit="1" customWidth="1"/>
    <col min="12810" max="13056" width="9.140625" style="5"/>
    <col min="13057" max="13057" width="17" style="5" customWidth="1"/>
    <col min="13058" max="13058" width="56.140625" style="5" bestFit="1" customWidth="1"/>
    <col min="13059" max="13059" width="18" style="5" bestFit="1" customWidth="1"/>
    <col min="13060" max="13060" width="6.5703125" style="5" customWidth="1"/>
    <col min="13061" max="13061" width="19.5703125" style="5" bestFit="1" customWidth="1"/>
    <col min="13062" max="13062" width="17.85546875" style="5" bestFit="1" customWidth="1"/>
    <col min="13063" max="13063" width="47.5703125" style="5" customWidth="1"/>
    <col min="13064" max="13064" width="17.5703125" style="5" bestFit="1" customWidth="1"/>
    <col min="13065" max="13065" width="10.140625" style="5" bestFit="1" customWidth="1"/>
    <col min="13066" max="13312" width="9.140625" style="5"/>
    <col min="13313" max="13313" width="17" style="5" customWidth="1"/>
    <col min="13314" max="13314" width="56.140625" style="5" bestFit="1" customWidth="1"/>
    <col min="13315" max="13315" width="18" style="5" bestFit="1" customWidth="1"/>
    <col min="13316" max="13316" width="6.5703125" style="5" customWidth="1"/>
    <col min="13317" max="13317" width="19.5703125" style="5" bestFit="1" customWidth="1"/>
    <col min="13318" max="13318" width="17.85546875" style="5" bestFit="1" customWidth="1"/>
    <col min="13319" max="13319" width="47.5703125" style="5" customWidth="1"/>
    <col min="13320" max="13320" width="17.5703125" style="5" bestFit="1" customWidth="1"/>
    <col min="13321" max="13321" width="10.140625" style="5" bestFit="1" customWidth="1"/>
    <col min="13322" max="13568" width="9.140625" style="5"/>
    <col min="13569" max="13569" width="17" style="5" customWidth="1"/>
    <col min="13570" max="13570" width="56.140625" style="5" bestFit="1" customWidth="1"/>
    <col min="13571" max="13571" width="18" style="5" bestFit="1" customWidth="1"/>
    <col min="13572" max="13572" width="6.5703125" style="5" customWidth="1"/>
    <col min="13573" max="13573" width="19.5703125" style="5" bestFit="1" customWidth="1"/>
    <col min="13574" max="13574" width="17.85546875" style="5" bestFit="1" customWidth="1"/>
    <col min="13575" max="13575" width="47.5703125" style="5" customWidth="1"/>
    <col min="13576" max="13576" width="17.5703125" style="5" bestFit="1" customWidth="1"/>
    <col min="13577" max="13577" width="10.140625" style="5" bestFit="1" customWidth="1"/>
    <col min="13578" max="13824" width="9.140625" style="5"/>
    <col min="13825" max="13825" width="17" style="5" customWidth="1"/>
    <col min="13826" max="13826" width="56.140625" style="5" bestFit="1" customWidth="1"/>
    <col min="13827" max="13827" width="18" style="5" bestFit="1" customWidth="1"/>
    <col min="13828" max="13828" width="6.5703125" style="5" customWidth="1"/>
    <col min="13829" max="13829" width="19.5703125" style="5" bestFit="1" customWidth="1"/>
    <col min="13830" max="13830" width="17.85546875" style="5" bestFit="1" customWidth="1"/>
    <col min="13831" max="13831" width="47.5703125" style="5" customWidth="1"/>
    <col min="13832" max="13832" width="17.5703125" style="5" bestFit="1" customWidth="1"/>
    <col min="13833" max="13833" width="10.140625" style="5" bestFit="1" customWidth="1"/>
    <col min="13834" max="14080" width="9.140625" style="5"/>
    <col min="14081" max="14081" width="17" style="5" customWidth="1"/>
    <col min="14082" max="14082" width="56.140625" style="5" bestFit="1" customWidth="1"/>
    <col min="14083" max="14083" width="18" style="5" bestFit="1" customWidth="1"/>
    <col min="14084" max="14084" width="6.5703125" style="5" customWidth="1"/>
    <col min="14085" max="14085" width="19.5703125" style="5" bestFit="1" customWidth="1"/>
    <col min="14086" max="14086" width="17.85546875" style="5" bestFit="1" customWidth="1"/>
    <col min="14087" max="14087" width="47.5703125" style="5" customWidth="1"/>
    <col min="14088" max="14088" width="17.5703125" style="5" bestFit="1" customWidth="1"/>
    <col min="14089" max="14089" width="10.140625" style="5" bestFit="1" customWidth="1"/>
    <col min="14090" max="14336" width="9.140625" style="5"/>
    <col min="14337" max="14337" width="17" style="5" customWidth="1"/>
    <col min="14338" max="14338" width="56.140625" style="5" bestFit="1" customWidth="1"/>
    <col min="14339" max="14339" width="18" style="5" bestFit="1" customWidth="1"/>
    <col min="14340" max="14340" width="6.5703125" style="5" customWidth="1"/>
    <col min="14341" max="14341" width="19.5703125" style="5" bestFit="1" customWidth="1"/>
    <col min="14342" max="14342" width="17.85546875" style="5" bestFit="1" customWidth="1"/>
    <col min="14343" max="14343" width="47.5703125" style="5" customWidth="1"/>
    <col min="14344" max="14344" width="17.5703125" style="5" bestFit="1" customWidth="1"/>
    <col min="14345" max="14345" width="10.140625" style="5" bestFit="1" customWidth="1"/>
    <col min="14346" max="14592" width="9.140625" style="5"/>
    <col min="14593" max="14593" width="17" style="5" customWidth="1"/>
    <col min="14594" max="14594" width="56.140625" style="5" bestFit="1" customWidth="1"/>
    <col min="14595" max="14595" width="18" style="5" bestFit="1" customWidth="1"/>
    <col min="14596" max="14596" width="6.5703125" style="5" customWidth="1"/>
    <col min="14597" max="14597" width="19.5703125" style="5" bestFit="1" customWidth="1"/>
    <col min="14598" max="14598" width="17.85546875" style="5" bestFit="1" customWidth="1"/>
    <col min="14599" max="14599" width="47.5703125" style="5" customWidth="1"/>
    <col min="14600" max="14600" width="17.5703125" style="5" bestFit="1" customWidth="1"/>
    <col min="14601" max="14601" width="10.140625" style="5" bestFit="1" customWidth="1"/>
    <col min="14602" max="14848" width="9.140625" style="5"/>
    <col min="14849" max="14849" width="17" style="5" customWidth="1"/>
    <col min="14850" max="14850" width="56.140625" style="5" bestFit="1" customWidth="1"/>
    <col min="14851" max="14851" width="18" style="5" bestFit="1" customWidth="1"/>
    <col min="14852" max="14852" width="6.5703125" style="5" customWidth="1"/>
    <col min="14853" max="14853" width="19.5703125" style="5" bestFit="1" customWidth="1"/>
    <col min="14854" max="14854" width="17.85546875" style="5" bestFit="1" customWidth="1"/>
    <col min="14855" max="14855" width="47.5703125" style="5" customWidth="1"/>
    <col min="14856" max="14856" width="17.5703125" style="5" bestFit="1" customWidth="1"/>
    <col min="14857" max="14857" width="10.140625" style="5" bestFit="1" customWidth="1"/>
    <col min="14858" max="15104" width="9.140625" style="5"/>
    <col min="15105" max="15105" width="17" style="5" customWidth="1"/>
    <col min="15106" max="15106" width="56.140625" style="5" bestFit="1" customWidth="1"/>
    <col min="15107" max="15107" width="18" style="5" bestFit="1" customWidth="1"/>
    <col min="15108" max="15108" width="6.5703125" style="5" customWidth="1"/>
    <col min="15109" max="15109" width="19.5703125" style="5" bestFit="1" customWidth="1"/>
    <col min="15110" max="15110" width="17.85546875" style="5" bestFit="1" customWidth="1"/>
    <col min="15111" max="15111" width="47.5703125" style="5" customWidth="1"/>
    <col min="15112" max="15112" width="17.5703125" style="5" bestFit="1" customWidth="1"/>
    <col min="15113" max="15113" width="10.140625" style="5" bestFit="1" customWidth="1"/>
    <col min="15114" max="15360" width="9.140625" style="5"/>
    <col min="15361" max="15361" width="17" style="5" customWidth="1"/>
    <col min="15362" max="15362" width="56.140625" style="5" bestFit="1" customWidth="1"/>
    <col min="15363" max="15363" width="18" style="5" bestFit="1" customWidth="1"/>
    <col min="15364" max="15364" width="6.5703125" style="5" customWidth="1"/>
    <col min="15365" max="15365" width="19.5703125" style="5" bestFit="1" customWidth="1"/>
    <col min="15366" max="15366" width="17.85546875" style="5" bestFit="1" customWidth="1"/>
    <col min="15367" max="15367" width="47.5703125" style="5" customWidth="1"/>
    <col min="15368" max="15368" width="17.5703125" style="5" bestFit="1" customWidth="1"/>
    <col min="15369" max="15369" width="10.140625" style="5" bestFit="1" customWidth="1"/>
    <col min="15370" max="15616" width="9.140625" style="5"/>
    <col min="15617" max="15617" width="17" style="5" customWidth="1"/>
    <col min="15618" max="15618" width="56.140625" style="5" bestFit="1" customWidth="1"/>
    <col min="15619" max="15619" width="18" style="5" bestFit="1" customWidth="1"/>
    <col min="15620" max="15620" width="6.5703125" style="5" customWidth="1"/>
    <col min="15621" max="15621" width="19.5703125" style="5" bestFit="1" customWidth="1"/>
    <col min="15622" max="15622" width="17.85546875" style="5" bestFit="1" customWidth="1"/>
    <col min="15623" max="15623" width="47.5703125" style="5" customWidth="1"/>
    <col min="15624" max="15624" width="17.5703125" style="5" bestFit="1" customWidth="1"/>
    <col min="15625" max="15625" width="10.140625" style="5" bestFit="1" customWidth="1"/>
    <col min="15626" max="15872" width="9.140625" style="5"/>
    <col min="15873" max="15873" width="17" style="5" customWidth="1"/>
    <col min="15874" max="15874" width="56.140625" style="5" bestFit="1" customWidth="1"/>
    <col min="15875" max="15875" width="18" style="5" bestFit="1" customWidth="1"/>
    <col min="15876" max="15876" width="6.5703125" style="5" customWidth="1"/>
    <col min="15877" max="15877" width="19.5703125" style="5" bestFit="1" customWidth="1"/>
    <col min="15878" max="15878" width="17.85546875" style="5" bestFit="1" customWidth="1"/>
    <col min="15879" max="15879" width="47.5703125" style="5" customWidth="1"/>
    <col min="15880" max="15880" width="17.5703125" style="5" bestFit="1" customWidth="1"/>
    <col min="15881" max="15881" width="10.140625" style="5" bestFit="1" customWidth="1"/>
    <col min="15882" max="16128" width="9.140625" style="5"/>
    <col min="16129" max="16129" width="17" style="5" customWidth="1"/>
    <col min="16130" max="16130" width="56.140625" style="5" bestFit="1" customWidth="1"/>
    <col min="16131" max="16131" width="18" style="5" bestFit="1" customWidth="1"/>
    <col min="16132" max="16132" width="6.5703125" style="5" customWidth="1"/>
    <col min="16133" max="16133" width="19.5703125" style="5" bestFit="1" customWidth="1"/>
    <col min="16134" max="16134" width="17.85546875" style="5" bestFit="1" customWidth="1"/>
    <col min="16135" max="16135" width="47.5703125" style="5" customWidth="1"/>
    <col min="16136" max="16136" width="17.5703125" style="5" bestFit="1" customWidth="1"/>
    <col min="16137" max="16137" width="10.140625" style="5" bestFit="1" customWidth="1"/>
    <col min="16138" max="16384" width="9.140625" style="5"/>
  </cols>
  <sheetData>
    <row r="1" spans="1:7" ht="15.75" x14ac:dyDescent="0.25">
      <c r="A1" s="24" t="s">
        <v>1189</v>
      </c>
    </row>
    <row r="3" spans="1:7" s="35" customFormat="1" ht="15.75" x14ac:dyDescent="0.25">
      <c r="A3" s="36" t="s">
        <v>135</v>
      </c>
      <c r="B3" s="35" t="s">
        <v>1190</v>
      </c>
      <c r="C3" s="37"/>
      <c r="D3" s="38"/>
      <c r="E3" s="39"/>
      <c r="F3" s="39"/>
      <c r="G3" s="41"/>
    </row>
    <row r="4" spans="1:7" s="35" customFormat="1" ht="15.75" x14ac:dyDescent="0.25">
      <c r="A4" s="36" t="s">
        <v>136</v>
      </c>
      <c r="B4" s="207" t="s">
        <v>1386</v>
      </c>
      <c r="C4" s="208"/>
      <c r="D4" s="209"/>
      <c r="E4" s="210"/>
      <c r="F4" s="210"/>
      <c r="G4" s="41"/>
    </row>
    <row r="5" spans="1:7" s="35" customFormat="1" ht="15.75" x14ac:dyDescent="0.25">
      <c r="A5" s="36"/>
      <c r="B5" s="356"/>
      <c r="C5" s="357"/>
      <c r="D5" s="357"/>
      <c r="E5" s="357"/>
      <c r="F5" s="357"/>
      <c r="G5" s="41"/>
    </row>
    <row r="6" spans="1:7" s="35" customFormat="1" ht="15.75" customHeight="1" x14ac:dyDescent="0.25">
      <c r="A6" s="36" t="s">
        <v>815</v>
      </c>
      <c r="B6" s="356" t="s">
        <v>1385</v>
      </c>
      <c r="C6" s="356"/>
      <c r="D6" s="356"/>
      <c r="E6" s="356"/>
      <c r="F6" s="356"/>
      <c r="G6" s="41"/>
    </row>
    <row r="7" spans="1:7" s="35" customFormat="1" ht="15.75" customHeight="1" x14ac:dyDescent="0.2">
      <c r="A7" s="51" t="s">
        <v>138</v>
      </c>
      <c r="B7" s="358" t="s">
        <v>1191</v>
      </c>
      <c r="C7" s="358"/>
      <c r="D7" s="358"/>
      <c r="E7" s="358"/>
      <c r="F7" s="358"/>
      <c r="G7" s="142"/>
    </row>
    <row r="8" spans="1:7" s="35" customFormat="1" ht="16.5" customHeight="1" x14ac:dyDescent="0.25">
      <c r="A8" s="36" t="s">
        <v>148</v>
      </c>
      <c r="B8" s="207" t="s">
        <v>1192</v>
      </c>
      <c r="C8" s="208"/>
      <c r="D8" s="209"/>
      <c r="E8" s="210"/>
      <c r="F8" s="210"/>
      <c r="G8" s="41"/>
    </row>
    <row r="9" spans="1:7" s="35" customFormat="1" ht="15.75" x14ac:dyDescent="0.25">
      <c r="A9" s="36" t="s">
        <v>813</v>
      </c>
      <c r="B9" s="207" t="s">
        <v>1376</v>
      </c>
      <c r="C9" s="208"/>
      <c r="D9" s="209"/>
      <c r="E9" s="210"/>
      <c r="F9" s="210"/>
      <c r="G9" s="41"/>
    </row>
    <row r="10" spans="1:7" s="35" customFormat="1" ht="15.75" x14ac:dyDescent="0.25">
      <c r="A10" s="36" t="s">
        <v>817</v>
      </c>
      <c r="B10" s="211" t="s">
        <v>1387</v>
      </c>
      <c r="C10" s="208"/>
      <c r="D10" s="209"/>
      <c r="E10" s="210"/>
      <c r="F10" s="210"/>
      <c r="G10" s="41"/>
    </row>
    <row r="11" spans="1:7" s="35" customFormat="1" ht="15.75" x14ac:dyDescent="0.25">
      <c r="A11" s="36"/>
      <c r="B11" s="35" t="s">
        <v>1388</v>
      </c>
      <c r="C11" s="37"/>
      <c r="D11" s="38"/>
      <c r="E11" s="39"/>
      <c r="F11" s="39"/>
      <c r="G11" s="41"/>
    </row>
    <row r="12" spans="1:7" s="35" customFormat="1" ht="15.75" x14ac:dyDescent="0.25">
      <c r="A12" s="36"/>
      <c r="C12" s="37"/>
      <c r="D12" s="38"/>
      <c r="E12" s="39"/>
      <c r="F12" s="39"/>
      <c r="G12" s="41"/>
    </row>
    <row r="13" spans="1:7" s="35" customFormat="1" ht="15.75" x14ac:dyDescent="0.25">
      <c r="A13" s="36" t="s">
        <v>139</v>
      </c>
      <c r="B13" s="212" t="s">
        <v>1377</v>
      </c>
      <c r="C13" s="213" t="s">
        <v>1193</v>
      </c>
      <c r="D13" s="213">
        <v>60</v>
      </c>
      <c r="E13" s="214">
        <v>9784.0400000000009</v>
      </c>
      <c r="F13" s="214">
        <f t="shared" ref="F13:F18" si="0">D13*E13</f>
        <v>587042.4</v>
      </c>
      <c r="G13" s="214"/>
    </row>
    <row r="14" spans="1:7" s="35" customFormat="1" ht="15.75" x14ac:dyDescent="0.25">
      <c r="A14" s="36"/>
      <c r="B14" s="212" t="s">
        <v>1194</v>
      </c>
      <c r="C14" s="213" t="s">
        <v>1193</v>
      </c>
      <c r="D14" s="213">
        <v>165</v>
      </c>
      <c r="E14" s="214">
        <v>7621.92</v>
      </c>
      <c r="F14" s="214">
        <f t="shared" si="0"/>
        <v>1257616.8</v>
      </c>
      <c r="G14" s="214"/>
    </row>
    <row r="15" spans="1:7" s="35" customFormat="1" ht="15.75" x14ac:dyDescent="0.25">
      <c r="A15" s="36"/>
      <c r="B15" s="212" t="s">
        <v>1195</v>
      </c>
      <c r="C15" s="213" t="s">
        <v>1193</v>
      </c>
      <c r="D15" s="213">
        <v>215</v>
      </c>
      <c r="E15" s="214">
        <v>5509.49</v>
      </c>
      <c r="F15" s="214">
        <f t="shared" si="0"/>
        <v>1184540.3499999999</v>
      </c>
      <c r="G15" s="214"/>
    </row>
    <row r="16" spans="1:7" s="35" customFormat="1" ht="15.75" x14ac:dyDescent="0.25">
      <c r="A16" s="36"/>
      <c r="B16" s="212" t="s">
        <v>1196</v>
      </c>
      <c r="C16" s="213" t="s">
        <v>1193</v>
      </c>
      <c r="D16" s="213">
        <v>225</v>
      </c>
      <c r="E16" s="214">
        <v>726.69</v>
      </c>
      <c r="F16" s="214">
        <f t="shared" si="0"/>
        <v>163505.25</v>
      </c>
      <c r="G16" s="214"/>
    </row>
    <row r="17" spans="1:7" s="35" customFormat="1" ht="15.75" x14ac:dyDescent="0.25">
      <c r="A17" s="36" t="s">
        <v>818</v>
      </c>
      <c r="B17" s="212" t="s">
        <v>1197</v>
      </c>
      <c r="C17" s="213" t="s">
        <v>811</v>
      </c>
      <c r="D17" s="213">
        <v>1720</v>
      </c>
      <c r="E17" s="214">
        <v>27.15</v>
      </c>
      <c r="F17" s="214">
        <f t="shared" si="0"/>
        <v>46698</v>
      </c>
      <c r="G17" s="214"/>
    </row>
    <row r="18" spans="1:7" s="35" customFormat="1" ht="15.75" x14ac:dyDescent="0.25">
      <c r="A18" s="36"/>
      <c r="B18" s="212" t="s">
        <v>1198</v>
      </c>
      <c r="C18" s="215" t="s">
        <v>811</v>
      </c>
      <c r="D18" s="213">
        <v>544</v>
      </c>
      <c r="E18" s="214">
        <v>35.119999999999997</v>
      </c>
      <c r="F18" s="214">
        <f t="shared" si="0"/>
        <v>19105.28</v>
      </c>
      <c r="G18" s="214"/>
    </row>
    <row r="19" spans="1:7" s="35" customFormat="1" ht="15.75" x14ac:dyDescent="0.25">
      <c r="A19" s="36" t="s">
        <v>142</v>
      </c>
      <c r="B19" s="216" t="s">
        <v>1368</v>
      </c>
      <c r="C19" s="208"/>
      <c r="D19" s="209"/>
      <c r="E19" s="210"/>
      <c r="F19" s="210"/>
      <c r="G19" s="217"/>
    </row>
    <row r="20" spans="1:7" s="35" customFormat="1" ht="15.75" x14ac:dyDescent="0.25">
      <c r="A20" s="36"/>
      <c r="B20" s="216" t="s">
        <v>1389</v>
      </c>
      <c r="C20" s="208"/>
      <c r="D20" s="209"/>
      <c r="E20" s="210"/>
      <c r="F20" s="210"/>
      <c r="G20" s="217"/>
    </row>
    <row r="21" spans="1:7" s="35" customFormat="1" ht="15.75" x14ac:dyDescent="0.25">
      <c r="A21" s="36"/>
      <c r="B21" s="216" t="s">
        <v>1378</v>
      </c>
      <c r="C21" s="208"/>
      <c r="D21" s="209"/>
      <c r="E21" s="210"/>
      <c r="F21" s="210"/>
      <c r="G21" s="217"/>
    </row>
    <row r="22" spans="1:7" s="35" customFormat="1" ht="15.75" x14ac:dyDescent="0.25">
      <c r="A22" s="36" t="s">
        <v>141</v>
      </c>
      <c r="B22" s="36" t="s">
        <v>631</v>
      </c>
      <c r="C22" s="37"/>
      <c r="D22" s="38"/>
      <c r="E22" s="39"/>
      <c r="F22" s="39"/>
      <c r="G22" s="41"/>
    </row>
    <row r="23" spans="1:7" s="35" customFormat="1" ht="15.75" x14ac:dyDescent="0.25">
      <c r="A23" s="36"/>
      <c r="B23" s="36" t="s">
        <v>1379</v>
      </c>
      <c r="C23" s="37"/>
      <c r="D23" s="38"/>
      <c r="E23" s="39"/>
      <c r="F23" s="39"/>
      <c r="G23" s="41"/>
    </row>
    <row r="24" spans="1:7" s="35" customFormat="1" ht="15.75" x14ac:dyDescent="0.25">
      <c r="A24" s="36"/>
      <c r="B24" s="36" t="s">
        <v>1380</v>
      </c>
      <c r="C24" s="37"/>
      <c r="D24" s="38"/>
      <c r="E24" s="39"/>
      <c r="F24" s="39"/>
      <c r="G24" s="41"/>
    </row>
    <row r="25" spans="1:7" s="35" customFormat="1" ht="15.75" x14ac:dyDescent="0.25">
      <c r="A25" s="36"/>
      <c r="B25" s="35" t="s">
        <v>1381</v>
      </c>
      <c r="C25" s="37"/>
      <c r="D25" s="38"/>
      <c r="E25" s="39"/>
      <c r="F25" s="39"/>
      <c r="G25" s="41"/>
    </row>
    <row r="26" spans="1:7" s="35" customFormat="1" ht="15.75" x14ac:dyDescent="0.25">
      <c r="A26" s="36"/>
      <c r="C26" s="37"/>
      <c r="D26" s="38"/>
      <c r="E26" s="39"/>
      <c r="F26" s="39"/>
      <c r="G26" s="41"/>
    </row>
    <row r="27" spans="1:7" s="35" customFormat="1" ht="15.75" x14ac:dyDescent="0.25">
      <c r="A27" s="36" t="s">
        <v>822</v>
      </c>
      <c r="B27" s="35">
        <v>1035</v>
      </c>
      <c r="C27" s="179" t="s">
        <v>1140</v>
      </c>
      <c r="D27" s="38"/>
      <c r="E27" s="39"/>
      <c r="F27" s="39"/>
      <c r="G27" s="41"/>
    </row>
    <row r="28" spans="1:7" s="35" customFormat="1" ht="15.75" x14ac:dyDescent="0.25">
      <c r="A28" s="36" t="s">
        <v>143</v>
      </c>
      <c r="B28" s="207" t="s">
        <v>1382</v>
      </c>
      <c r="C28" s="37"/>
      <c r="D28" s="38"/>
      <c r="E28" s="39"/>
      <c r="F28" s="39"/>
      <c r="G28" s="41"/>
    </row>
    <row r="29" spans="1:7" s="35" customFormat="1" ht="15.75" x14ac:dyDescent="0.25">
      <c r="A29" s="36" t="s">
        <v>132</v>
      </c>
      <c r="B29" s="207"/>
      <c r="C29" s="37"/>
      <c r="D29" s="38"/>
      <c r="E29" s="39"/>
      <c r="F29" s="39"/>
      <c r="G29" s="41"/>
    </row>
    <row r="30" spans="1:7" s="35" customFormat="1" ht="15.75" x14ac:dyDescent="0.25">
      <c r="A30" s="36"/>
      <c r="C30" s="37"/>
      <c r="D30" s="38"/>
      <c r="E30" s="39"/>
      <c r="F30" s="39"/>
      <c r="G30" s="41"/>
    </row>
    <row r="31" spans="1:7" s="35" customFormat="1" ht="15.75" x14ac:dyDescent="0.25">
      <c r="A31" s="36"/>
      <c r="C31" s="37"/>
      <c r="D31" s="38"/>
      <c r="E31" s="39"/>
      <c r="F31" s="39"/>
      <c r="G31" s="41"/>
    </row>
    <row r="32" spans="1:7" s="31" customFormat="1" x14ac:dyDescent="0.2">
      <c r="C32" s="32"/>
      <c r="D32" s="33"/>
      <c r="E32" s="34"/>
      <c r="F32" s="34"/>
      <c r="G32" s="42"/>
    </row>
    <row r="35" spans="1:9" ht="15.75" x14ac:dyDescent="0.25">
      <c r="A35" s="26" t="s">
        <v>220</v>
      </c>
      <c r="B35" s="1" t="s">
        <v>221</v>
      </c>
      <c r="C35" s="2" t="s">
        <v>222</v>
      </c>
      <c r="D35" s="3" t="s">
        <v>223</v>
      </c>
      <c r="E35" s="4" t="s">
        <v>224</v>
      </c>
      <c r="F35" s="4" t="s">
        <v>225</v>
      </c>
      <c r="G35" s="232" t="s">
        <v>132</v>
      </c>
    </row>
    <row r="36" spans="1:9" ht="15.75" x14ac:dyDescent="0.2">
      <c r="A36" s="26">
        <v>1</v>
      </c>
      <c r="B36" s="1" t="s">
        <v>134</v>
      </c>
      <c r="C36" s="6"/>
      <c r="D36" s="7"/>
      <c r="E36" s="8"/>
      <c r="F36" s="8"/>
    </row>
    <row r="37" spans="1:9" x14ac:dyDescent="0.2">
      <c r="A37" s="27">
        <v>1.1000000000000001</v>
      </c>
      <c r="B37" s="9" t="s">
        <v>226</v>
      </c>
      <c r="C37" s="8">
        <f>F$68</f>
        <v>16068756.717999998</v>
      </c>
      <c r="D37" s="7" t="s">
        <v>227</v>
      </c>
      <c r="E37" s="16">
        <f>F37/C37</f>
        <v>0</v>
      </c>
      <c r="F37" s="8"/>
    </row>
    <row r="38" spans="1:9" x14ac:dyDescent="0.2">
      <c r="A38" s="27">
        <v>1.2</v>
      </c>
      <c r="B38" s="9" t="s">
        <v>228</v>
      </c>
      <c r="C38" s="8">
        <f>F$68</f>
        <v>16068756.717999998</v>
      </c>
      <c r="D38" s="7" t="s">
        <v>227</v>
      </c>
      <c r="E38" s="16">
        <f>F38/C38</f>
        <v>8.5863006965216301E-2</v>
      </c>
      <c r="F38" s="8">
        <f>2759423.54*0.5</f>
        <v>1379711.77</v>
      </c>
      <c r="G38" s="40" t="s">
        <v>1384</v>
      </c>
      <c r="H38" s="76"/>
      <c r="I38" s="77"/>
    </row>
    <row r="39" spans="1:9" x14ac:dyDescent="0.2">
      <c r="A39" s="27">
        <v>1.3</v>
      </c>
      <c r="B39" s="9" t="s">
        <v>229</v>
      </c>
      <c r="C39" s="8">
        <f>F$68</f>
        <v>16068756.717999998</v>
      </c>
      <c r="D39" s="7" t="s">
        <v>227</v>
      </c>
      <c r="E39" s="16">
        <f>F39/C39</f>
        <v>8.5863006965216301E-2</v>
      </c>
      <c r="F39" s="8">
        <f>F38</f>
        <v>1379711.77</v>
      </c>
      <c r="G39" s="40" t="s">
        <v>1383</v>
      </c>
      <c r="H39" s="76"/>
      <c r="I39" s="77"/>
    </row>
    <row r="40" spans="1:9" s="24" customFormat="1" ht="15.75" x14ac:dyDescent="0.25">
      <c r="B40" s="28" t="s">
        <v>248</v>
      </c>
      <c r="C40" s="17">
        <f>F40/F70</f>
        <v>0.14655816452721368</v>
      </c>
      <c r="D40" s="11"/>
      <c r="E40" s="12"/>
      <c r="F40" s="23">
        <f>SUM(F37:F39)</f>
        <v>2759423.54</v>
      </c>
      <c r="G40" s="43"/>
      <c r="H40" s="76"/>
      <c r="I40" s="77"/>
    </row>
    <row r="41" spans="1:9" x14ac:dyDescent="0.2">
      <c r="A41" s="27"/>
      <c r="B41" s="9"/>
      <c r="C41" s="6"/>
      <c r="D41" s="7"/>
      <c r="E41" s="8"/>
      <c r="F41" s="8"/>
      <c r="H41" s="72" t="s">
        <v>379</v>
      </c>
      <c r="I41" s="72" t="s">
        <v>383</v>
      </c>
    </row>
    <row r="42" spans="1:9" ht="15.75" x14ac:dyDescent="0.2">
      <c r="A42" s="26">
        <v>2</v>
      </c>
      <c r="B42" s="1" t="s">
        <v>230</v>
      </c>
      <c r="C42" s="6"/>
      <c r="D42" s="7"/>
      <c r="E42" s="8"/>
      <c r="F42" s="8"/>
      <c r="H42" s="72"/>
      <c r="I42" s="72"/>
    </row>
    <row r="43" spans="1:9" x14ac:dyDescent="0.2">
      <c r="A43" s="27">
        <v>2.1</v>
      </c>
      <c r="B43" s="9" t="s">
        <v>236</v>
      </c>
      <c r="C43" s="18">
        <v>1.7</v>
      </c>
      <c r="D43" s="7" t="s">
        <v>231</v>
      </c>
      <c r="E43" s="137">
        <f>F43/C43</f>
        <v>720005.86459608492</v>
      </c>
      <c r="F43" s="8">
        <v>1224009.9698133443</v>
      </c>
      <c r="G43" s="40" t="s">
        <v>1199</v>
      </c>
      <c r="H43" s="76">
        <v>1265135.3499999999</v>
      </c>
      <c r="I43" s="77">
        <f t="shared" ref="I43:I53" si="1">(F43-H43)/H43</f>
        <v>-3.2506703876905789E-2</v>
      </c>
    </row>
    <row r="44" spans="1:9" x14ac:dyDescent="0.2">
      <c r="A44" s="27">
        <v>2.2000000000000002</v>
      </c>
      <c r="B44" s="9" t="s">
        <v>237</v>
      </c>
      <c r="C44" s="15">
        <v>10000</v>
      </c>
      <c r="D44" s="7" t="s">
        <v>232</v>
      </c>
      <c r="E44" s="6">
        <f>F44/C44</f>
        <v>71.301711357764404</v>
      </c>
      <c r="F44" s="8">
        <v>713017.11357764411</v>
      </c>
      <c r="G44" s="40" t="s">
        <v>1200</v>
      </c>
      <c r="H44" s="76">
        <v>328948.64</v>
      </c>
      <c r="I44" s="77">
        <f t="shared" si="1"/>
        <v>1.1675636463420067</v>
      </c>
    </row>
    <row r="45" spans="1:9" x14ac:dyDescent="0.2">
      <c r="A45" s="27">
        <v>2.2999999999999998</v>
      </c>
      <c r="B45" s="5" t="s">
        <v>238</v>
      </c>
      <c r="C45" s="15"/>
      <c r="D45" s="14" t="s">
        <v>233</v>
      </c>
      <c r="E45" s="6"/>
      <c r="F45" s="8"/>
      <c r="H45" s="76"/>
      <c r="I45" s="77"/>
    </row>
    <row r="46" spans="1:9" x14ac:dyDescent="0.2">
      <c r="A46" s="27">
        <v>2.4</v>
      </c>
      <c r="B46" s="9" t="s">
        <v>239</v>
      </c>
      <c r="C46" s="19">
        <f>C43</f>
        <v>1.7</v>
      </c>
      <c r="D46" s="7" t="s">
        <v>231</v>
      </c>
      <c r="E46" s="137">
        <f t="shared" ref="E46:E53" si="2">F46/C46</f>
        <v>617781.26754225767</v>
      </c>
      <c r="F46" s="8">
        <v>1050228.154821838</v>
      </c>
      <c r="H46" s="76">
        <v>1022140.5379999999</v>
      </c>
      <c r="I46" s="77">
        <f t="shared" si="1"/>
        <v>2.7479212278182903E-2</v>
      </c>
    </row>
    <row r="47" spans="1:9" x14ac:dyDescent="0.2">
      <c r="A47" s="27">
        <v>2.5</v>
      </c>
      <c r="B47" s="9" t="s">
        <v>240</v>
      </c>
      <c r="C47" s="15">
        <v>20194</v>
      </c>
      <c r="D47" s="7" t="s">
        <v>233</v>
      </c>
      <c r="E47" s="137">
        <f t="shared" si="2"/>
        <v>83.400156937886649</v>
      </c>
      <c r="F47" s="22">
        <v>1684182.7692036829</v>
      </c>
      <c r="G47" s="40" t="s">
        <v>1201</v>
      </c>
      <c r="H47" s="76">
        <v>852551.48</v>
      </c>
      <c r="I47" s="77">
        <f t="shared" si="1"/>
        <v>0.97546166854778427</v>
      </c>
    </row>
    <row r="48" spans="1:9" x14ac:dyDescent="0.2">
      <c r="A48" s="27">
        <v>2.6</v>
      </c>
      <c r="B48" s="9" t="s">
        <v>241</v>
      </c>
      <c r="C48" s="15"/>
      <c r="D48" s="7" t="s">
        <v>233</v>
      </c>
      <c r="E48" s="137"/>
      <c r="F48" s="8"/>
      <c r="H48" s="76"/>
      <c r="I48" s="77"/>
    </row>
    <row r="49" spans="1:9" x14ac:dyDescent="0.2">
      <c r="A49" s="27">
        <v>2.7</v>
      </c>
      <c r="B49" s="9" t="s">
        <v>242</v>
      </c>
      <c r="C49" s="15">
        <v>1702</v>
      </c>
      <c r="D49" s="7" t="s">
        <v>233</v>
      </c>
      <c r="E49" s="137">
        <f t="shared" si="2"/>
        <v>2778.7484132167961</v>
      </c>
      <c r="F49" s="15">
        <v>4729429.7992949868</v>
      </c>
      <c r="G49" s="40" t="s">
        <v>1202</v>
      </c>
      <c r="H49" s="76">
        <v>4219034.8999999994</v>
      </c>
      <c r="I49" s="77">
        <f t="shared" si="1"/>
        <v>0.12097432502750508</v>
      </c>
    </row>
    <row r="50" spans="1:9" x14ac:dyDescent="0.2">
      <c r="A50" s="27">
        <v>2.8</v>
      </c>
      <c r="B50" s="9" t="s">
        <v>243</v>
      </c>
      <c r="C50" s="19">
        <f>C43</f>
        <v>1.7</v>
      </c>
      <c r="D50" s="7" t="s">
        <v>231</v>
      </c>
      <c r="E50" s="137">
        <f t="shared" si="2"/>
        <v>435663.07454483525</v>
      </c>
      <c r="F50" s="8">
        <v>740627.22672621987</v>
      </c>
      <c r="G50" s="40" t="s">
        <v>1203</v>
      </c>
      <c r="H50" s="76">
        <v>600670.17000000004</v>
      </c>
      <c r="I50" s="77">
        <f t="shared" si="1"/>
        <v>0.23300151017357798</v>
      </c>
    </row>
    <row r="51" spans="1:9" x14ac:dyDescent="0.2">
      <c r="A51" s="27">
        <v>2.9</v>
      </c>
      <c r="B51" s="9" t="s">
        <v>235</v>
      </c>
      <c r="C51" s="19">
        <f>C43</f>
        <v>1.7</v>
      </c>
      <c r="D51" s="7" t="s">
        <v>231</v>
      </c>
      <c r="E51" s="137">
        <f t="shared" si="2"/>
        <v>310659.08928773401</v>
      </c>
      <c r="F51" s="8">
        <v>528120.4517891478</v>
      </c>
      <c r="G51" s="40" t="s">
        <v>1204</v>
      </c>
      <c r="H51" s="76">
        <v>250668.4</v>
      </c>
      <c r="I51" s="77">
        <f t="shared" si="1"/>
        <v>1.1068489358417246</v>
      </c>
    </row>
    <row r="52" spans="1:9" x14ac:dyDescent="0.2">
      <c r="A52" s="29">
        <v>2.1</v>
      </c>
      <c r="B52" s="9" t="s">
        <v>244</v>
      </c>
      <c r="C52" s="19">
        <f>C43</f>
        <v>1.7</v>
      </c>
      <c r="D52" s="7" t="s">
        <v>231</v>
      </c>
      <c r="E52" s="137">
        <f t="shared" si="2"/>
        <v>492113.91269453207</v>
      </c>
      <c r="F52" s="8">
        <v>836593.65158070449</v>
      </c>
      <c r="G52" s="40" t="s">
        <v>1205</v>
      </c>
      <c r="H52" s="76">
        <v>604983.19999999995</v>
      </c>
      <c r="I52" s="77">
        <f t="shared" si="1"/>
        <v>0.38283782356386847</v>
      </c>
    </row>
    <row r="53" spans="1:9" x14ac:dyDescent="0.2">
      <c r="A53" s="27">
        <v>2.11</v>
      </c>
      <c r="B53" s="9" t="s">
        <v>245</v>
      </c>
      <c r="C53" s="20">
        <f>C43</f>
        <v>1.7</v>
      </c>
      <c r="D53" s="7" t="s">
        <v>231</v>
      </c>
      <c r="E53" s="137">
        <f t="shared" si="2"/>
        <v>877500.5436560415</v>
      </c>
      <c r="F53" s="8">
        <v>1491750.9242152704</v>
      </c>
      <c r="G53" s="40" t="s">
        <v>1206</v>
      </c>
      <c r="H53" s="104">
        <v>972562.12</v>
      </c>
      <c r="I53" s="77">
        <f t="shared" si="1"/>
        <v>0.53383613605603975</v>
      </c>
    </row>
    <row r="54" spans="1:9" x14ac:dyDescent="0.2">
      <c r="A54" s="27"/>
      <c r="C54" s="6"/>
      <c r="D54" s="7"/>
      <c r="E54" s="8"/>
      <c r="H54" s="76"/>
      <c r="I54" s="77"/>
    </row>
    <row r="55" spans="1:9" s="24" customFormat="1" ht="15.75" x14ac:dyDescent="0.25">
      <c r="B55" s="28" t="s">
        <v>246</v>
      </c>
      <c r="C55" s="17">
        <f>F55/F70</f>
        <v>0.69034606015629518</v>
      </c>
      <c r="D55" s="11"/>
      <c r="E55" s="12"/>
      <c r="F55" s="25">
        <f>SUM(F43:F54)</f>
        <v>12997960.061022837</v>
      </c>
      <c r="G55" s="43"/>
      <c r="H55" s="76"/>
      <c r="I55" s="77"/>
    </row>
    <row r="56" spans="1:9" x14ac:dyDescent="0.2">
      <c r="A56" s="27"/>
      <c r="B56" s="9"/>
      <c r="C56" s="6"/>
      <c r="D56" s="7"/>
      <c r="E56" s="8"/>
      <c r="F56" s="8"/>
      <c r="H56" s="76"/>
      <c r="I56" s="77"/>
    </row>
    <row r="57" spans="1:9" x14ac:dyDescent="0.2">
      <c r="A57" s="27">
        <v>2.12</v>
      </c>
      <c r="B57" s="9" t="s">
        <v>131</v>
      </c>
      <c r="C57" s="8">
        <f>F55</f>
        <v>12997960.061022837</v>
      </c>
      <c r="D57" s="7" t="s">
        <v>227</v>
      </c>
      <c r="E57" s="16">
        <f>F57/C57</f>
        <v>0.23625219977291681</v>
      </c>
      <c r="F57" s="8">
        <v>3070796.6569771613</v>
      </c>
      <c r="G57" s="40" t="s">
        <v>1207</v>
      </c>
      <c r="H57" s="76">
        <v>2759455.74</v>
      </c>
      <c r="I57" s="77">
        <f>(F57-H57)/H57</f>
        <v>0.11282692904404441</v>
      </c>
    </row>
    <row r="58" spans="1:9" x14ac:dyDescent="0.2">
      <c r="A58" s="27"/>
      <c r="B58" s="9"/>
      <c r="D58" s="7"/>
      <c r="E58" s="8"/>
      <c r="F58" s="8"/>
      <c r="H58" s="76"/>
      <c r="I58" s="77"/>
    </row>
    <row r="59" spans="1:9" s="24" customFormat="1" ht="15.75" x14ac:dyDescent="0.25">
      <c r="B59" s="28" t="s">
        <v>251</v>
      </c>
      <c r="C59" s="21">
        <f>F57/F70</f>
        <v>0.16309577531649111</v>
      </c>
      <c r="D59" s="11"/>
      <c r="E59" s="12"/>
      <c r="F59" s="25">
        <f>F57+F55</f>
        <v>16068756.717999998</v>
      </c>
      <c r="G59" s="43"/>
      <c r="H59" s="78">
        <f>SUM(H43:H57)</f>
        <v>12876150.537999999</v>
      </c>
      <c r="I59" s="77">
        <f>(F59-H59)/H59</f>
        <v>0.24794725493290906</v>
      </c>
    </row>
    <row r="60" spans="1:9" x14ac:dyDescent="0.2">
      <c r="A60" s="30"/>
      <c r="H60" s="72"/>
      <c r="I60" s="72"/>
    </row>
    <row r="61" spans="1:9" ht="15.75" x14ac:dyDescent="0.2">
      <c r="A61" s="26">
        <v>3</v>
      </c>
      <c r="B61" s="1" t="s">
        <v>247</v>
      </c>
      <c r="C61" s="6"/>
      <c r="D61" s="7"/>
      <c r="E61" s="8"/>
      <c r="F61" s="8"/>
    </row>
    <row r="62" spans="1:9" x14ac:dyDescent="0.2">
      <c r="A62" s="27">
        <v>3.1</v>
      </c>
      <c r="B62" s="9"/>
      <c r="C62" s="157"/>
      <c r="D62" s="7"/>
      <c r="E62" s="8"/>
      <c r="F62" s="8"/>
      <c r="H62" s="166"/>
      <c r="I62" s="77" t="e">
        <f>(F62-H62)/H62</f>
        <v>#DIV/0!</v>
      </c>
    </row>
    <row r="63" spans="1:9" x14ac:dyDescent="0.2">
      <c r="A63" s="27"/>
      <c r="B63" s="9"/>
      <c r="C63" s="16"/>
      <c r="D63" s="7"/>
      <c r="E63" s="8"/>
      <c r="F63" s="8"/>
    </row>
    <row r="64" spans="1:9" x14ac:dyDescent="0.2">
      <c r="A64" s="30"/>
    </row>
    <row r="65" spans="1:8" s="24" customFormat="1" ht="15.75" x14ac:dyDescent="0.25">
      <c r="B65" s="28" t="s">
        <v>249</v>
      </c>
      <c r="C65" s="17">
        <f>F65/F70</f>
        <v>0</v>
      </c>
      <c r="D65" s="11"/>
      <c r="E65" s="12"/>
      <c r="F65" s="25">
        <f>SUM(F62:F64)</f>
        <v>0</v>
      </c>
      <c r="G65" s="43"/>
      <c r="H65" s="165"/>
    </row>
    <row r="66" spans="1:8" x14ac:dyDescent="0.2">
      <c r="A66" s="30"/>
    </row>
    <row r="67" spans="1:8" x14ac:dyDescent="0.2">
      <c r="A67" s="30"/>
    </row>
    <row r="68" spans="1:8" s="24" customFormat="1" ht="15.75" x14ac:dyDescent="0.25">
      <c r="B68" s="28" t="s">
        <v>133</v>
      </c>
      <c r="C68" s="10">
        <f>C43</f>
        <v>1.7</v>
      </c>
      <c r="D68" s="11" t="s">
        <v>231</v>
      </c>
      <c r="E68" s="12">
        <f>F68/C68</f>
        <v>9452209.8341176473</v>
      </c>
      <c r="F68" s="25">
        <f>F59+F65</f>
        <v>16068756.717999998</v>
      </c>
      <c r="G68" s="43"/>
      <c r="H68" s="167">
        <f>H59+H62</f>
        <v>12876150.537999999</v>
      </c>
    </row>
    <row r="69" spans="1:8" x14ac:dyDescent="0.2">
      <c r="A69" s="30"/>
    </row>
    <row r="70" spans="1:8" s="24" customFormat="1" ht="15.75" x14ac:dyDescent="0.25">
      <c r="B70" s="28" t="s">
        <v>250</v>
      </c>
      <c r="C70" s="10"/>
      <c r="D70" s="11"/>
      <c r="E70" s="12"/>
      <c r="F70" s="25">
        <f>F65+F59+F40</f>
        <v>18828180.257999998</v>
      </c>
      <c r="G70" s="43"/>
      <c r="H70" s="143"/>
    </row>
  </sheetData>
  <mergeCells count="3">
    <mergeCell ref="B5:F5"/>
    <mergeCell ref="B6:F6"/>
    <mergeCell ref="B7:F7"/>
  </mergeCells>
  <pageMargins left="0.70866141732283472" right="0.70866141732283472" top="0.74803149606299213" bottom="0.74803149606299213" header="0.31496062992125984" footer="0.31496062992125984"/>
  <pageSetup paperSize="9" scale="65" orientation="portrait" horizontalDpi="0" verticalDpi="0"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73"/>
  <sheetViews>
    <sheetView view="pageBreakPreview" topLeftCell="A34" zoomScaleNormal="100" zoomScaleSheetLayoutView="100" workbookViewId="0">
      <selection activeCell="I71" sqref="I71"/>
    </sheetView>
  </sheetViews>
  <sheetFormatPr defaultColWidth="9.140625" defaultRowHeight="15" x14ac:dyDescent="0.2"/>
  <cols>
    <col min="1" max="1" width="17" style="5" customWidth="1"/>
    <col min="2" max="2" width="56.140625" style="5" bestFit="1" customWidth="1"/>
    <col min="3" max="3" width="18" style="13" bestFit="1" customWidth="1"/>
    <col min="4" max="4" width="6.5703125" style="14" customWidth="1"/>
    <col min="5" max="5" width="19.5703125" style="15" bestFit="1" customWidth="1"/>
    <col min="6" max="6" width="17.85546875" style="15" bestFit="1" customWidth="1"/>
    <col min="7" max="7" width="47.5703125" style="40" customWidth="1"/>
    <col min="8" max="8" width="17.5703125" style="5" bestFit="1" customWidth="1"/>
    <col min="9" max="9" width="10.140625" style="5" bestFit="1" customWidth="1"/>
    <col min="10" max="16384" width="9.140625" style="5"/>
  </cols>
  <sheetData>
    <row r="1" spans="1:7" ht="15.75" x14ac:dyDescent="0.25">
      <c r="A1" s="24" t="s">
        <v>431</v>
      </c>
    </row>
    <row r="4" spans="1:7" s="35" customFormat="1" ht="15.75" x14ac:dyDescent="0.25">
      <c r="A4" s="36" t="s">
        <v>135</v>
      </c>
      <c r="B4" s="35" t="s">
        <v>432</v>
      </c>
      <c r="C4" s="37"/>
      <c r="D4" s="38"/>
      <c r="E4" s="39"/>
      <c r="F4" s="39"/>
      <c r="G4" s="41"/>
    </row>
    <row r="5" spans="1:7" s="35" customFormat="1" ht="15.75" x14ac:dyDescent="0.25">
      <c r="A5" s="36" t="s">
        <v>136</v>
      </c>
      <c r="B5" s="35" t="s">
        <v>1043</v>
      </c>
      <c r="C5" s="37"/>
      <c r="D5" s="38"/>
      <c r="E5" s="39"/>
      <c r="F5" s="39"/>
      <c r="G5" s="41"/>
    </row>
    <row r="6" spans="1:7" s="35" customFormat="1" ht="15.75" x14ac:dyDescent="0.25">
      <c r="A6" s="36"/>
      <c r="B6" s="35" t="s">
        <v>1044</v>
      </c>
      <c r="C6" s="37"/>
      <c r="D6" s="38"/>
      <c r="E6" s="39"/>
      <c r="F6" s="39"/>
      <c r="G6" s="41"/>
    </row>
    <row r="7" spans="1:7" s="35" customFormat="1" ht="15.75" x14ac:dyDescent="0.25">
      <c r="A7" s="36"/>
      <c r="B7" s="349" t="s">
        <v>433</v>
      </c>
      <c r="C7" s="355"/>
      <c r="D7" s="355"/>
      <c r="E7" s="355"/>
      <c r="F7" s="355"/>
      <c r="G7" s="41"/>
    </row>
    <row r="8" spans="1:7" s="35" customFormat="1" ht="15.75" customHeight="1" x14ac:dyDescent="0.25">
      <c r="A8" s="36" t="s">
        <v>815</v>
      </c>
      <c r="B8" s="349" t="s">
        <v>455</v>
      </c>
      <c r="C8" s="355"/>
      <c r="D8" s="355"/>
      <c r="E8" s="355"/>
      <c r="F8" s="355"/>
      <c r="G8" s="41"/>
    </row>
    <row r="9" spans="1:7" s="35" customFormat="1" ht="15.75" customHeight="1" x14ac:dyDescent="0.2">
      <c r="A9" s="51" t="s">
        <v>138</v>
      </c>
      <c r="B9" s="348" t="s">
        <v>464</v>
      </c>
      <c r="C9" s="348"/>
      <c r="D9" s="348"/>
      <c r="E9" s="348"/>
      <c r="F9" s="348"/>
      <c r="G9" s="142"/>
    </row>
    <row r="10" spans="1:7" s="35" customFormat="1" ht="16.5" customHeight="1" x14ac:dyDescent="0.25">
      <c r="A10" s="36" t="s">
        <v>148</v>
      </c>
      <c r="B10" s="35" t="s">
        <v>450</v>
      </c>
      <c r="C10" s="37"/>
      <c r="D10" s="38"/>
      <c r="E10" s="39"/>
      <c r="F10" s="39"/>
      <c r="G10" s="41"/>
    </row>
    <row r="11" spans="1:7" s="35" customFormat="1" ht="15.75" x14ac:dyDescent="0.25">
      <c r="A11" s="36" t="s">
        <v>813</v>
      </c>
      <c r="B11" s="35" t="s">
        <v>434</v>
      </c>
      <c r="C11" s="37"/>
      <c r="D11" s="38"/>
      <c r="E11" s="39"/>
      <c r="F11" s="39"/>
      <c r="G11" s="41"/>
    </row>
    <row r="12" spans="1:7" s="35" customFormat="1" ht="15.75" x14ac:dyDescent="0.25">
      <c r="A12" s="36" t="s">
        <v>817</v>
      </c>
      <c r="B12" s="168" t="s">
        <v>435</v>
      </c>
      <c r="C12" s="37"/>
      <c r="D12" s="38"/>
      <c r="E12" s="39"/>
      <c r="F12" s="39"/>
      <c r="G12" s="41"/>
    </row>
    <row r="13" spans="1:7" s="35" customFormat="1" ht="15.75" x14ac:dyDescent="0.25">
      <c r="A13" s="36"/>
      <c r="B13" s="35" t="s">
        <v>451</v>
      </c>
      <c r="C13" s="37"/>
      <c r="D13" s="38"/>
      <c r="E13" s="39"/>
      <c r="F13" s="39"/>
      <c r="G13" s="41"/>
    </row>
    <row r="14" spans="1:7" s="35" customFormat="1" ht="15.75" x14ac:dyDescent="0.25">
      <c r="A14" s="36" t="s">
        <v>139</v>
      </c>
      <c r="B14" s="152" t="s">
        <v>437</v>
      </c>
      <c r="C14" s="37"/>
      <c r="D14" s="38"/>
      <c r="E14" s="39"/>
      <c r="F14" s="39"/>
      <c r="G14" s="41"/>
    </row>
    <row r="15" spans="1:7" s="35" customFormat="1" ht="15.75" x14ac:dyDescent="0.25">
      <c r="A15" s="36"/>
      <c r="B15" s="152" t="s">
        <v>438</v>
      </c>
      <c r="C15" s="37"/>
      <c r="D15" s="38"/>
      <c r="E15" s="39"/>
      <c r="F15" s="39"/>
      <c r="G15" s="41"/>
    </row>
    <row r="16" spans="1:7" s="35" customFormat="1" ht="15.75" x14ac:dyDescent="0.25">
      <c r="A16" s="36"/>
      <c r="B16" s="152" t="s">
        <v>439</v>
      </c>
      <c r="C16" s="37"/>
      <c r="D16" s="38"/>
      <c r="E16" s="39"/>
      <c r="F16" s="39"/>
      <c r="G16" s="41"/>
    </row>
    <row r="17" spans="1:7" s="35" customFormat="1" ht="15.75" x14ac:dyDescent="0.25">
      <c r="A17" s="36"/>
      <c r="B17" s="152" t="s">
        <v>440</v>
      </c>
      <c r="C17" s="37"/>
      <c r="D17" s="38"/>
      <c r="E17" s="39"/>
      <c r="F17" s="39"/>
      <c r="G17" s="41"/>
    </row>
    <row r="18" spans="1:7" s="35" customFormat="1" ht="15.75" x14ac:dyDescent="0.25">
      <c r="A18" s="36" t="s">
        <v>818</v>
      </c>
      <c r="B18" s="35" t="s">
        <v>441</v>
      </c>
      <c r="C18" s="37"/>
      <c r="D18" s="38"/>
      <c r="E18" s="39"/>
      <c r="F18" s="39"/>
      <c r="G18" s="41"/>
    </row>
    <row r="19" spans="1:7" s="35" customFormat="1" ht="15.75" x14ac:dyDescent="0.25">
      <c r="A19" s="36" t="s">
        <v>142</v>
      </c>
      <c r="B19" s="36" t="s">
        <v>1061</v>
      </c>
      <c r="C19" s="37"/>
      <c r="D19" s="38"/>
      <c r="E19" s="39"/>
      <c r="F19" s="39"/>
      <c r="G19" s="41"/>
    </row>
    <row r="20" spans="1:7" s="35" customFormat="1" ht="15.75" x14ac:dyDescent="0.25">
      <c r="A20" s="36"/>
      <c r="B20" s="36" t="s">
        <v>442</v>
      </c>
      <c r="C20" s="37"/>
      <c r="D20" s="38"/>
      <c r="E20" s="39"/>
      <c r="F20" s="39"/>
      <c r="G20" s="41"/>
    </row>
    <row r="21" spans="1:7" s="35" customFormat="1" ht="15.75" x14ac:dyDescent="0.25">
      <c r="A21" s="36"/>
      <c r="B21" s="36" t="s">
        <v>443</v>
      </c>
      <c r="C21" s="37"/>
      <c r="D21" s="38"/>
      <c r="E21" s="39"/>
      <c r="F21" s="39"/>
      <c r="G21" s="41"/>
    </row>
    <row r="22" spans="1:7" s="35" customFormat="1" ht="15.75" x14ac:dyDescent="0.25">
      <c r="A22" s="36" t="s">
        <v>141</v>
      </c>
      <c r="B22" s="36" t="s">
        <v>444</v>
      </c>
      <c r="C22" s="37"/>
      <c r="D22" s="38"/>
      <c r="E22" s="39"/>
      <c r="F22" s="39"/>
      <c r="G22" s="41"/>
    </row>
    <row r="23" spans="1:7" s="35" customFormat="1" ht="15.75" x14ac:dyDescent="0.25">
      <c r="A23" s="36"/>
      <c r="B23" s="36" t="s">
        <v>445</v>
      </c>
      <c r="C23" s="37"/>
      <c r="D23" s="38"/>
      <c r="E23" s="39"/>
      <c r="F23" s="39"/>
      <c r="G23" s="41"/>
    </row>
    <row r="24" spans="1:7" s="35" customFormat="1" ht="15.75" x14ac:dyDescent="0.25">
      <c r="A24" s="36"/>
      <c r="B24" s="36" t="s">
        <v>446</v>
      </c>
      <c r="C24" s="37"/>
      <c r="D24" s="38"/>
      <c r="E24" s="39"/>
      <c r="F24" s="39"/>
      <c r="G24" s="41"/>
    </row>
    <row r="25" spans="1:7" s="35" customFormat="1" ht="15.75" x14ac:dyDescent="0.25">
      <c r="A25" s="36"/>
      <c r="B25" s="35" t="s">
        <v>447</v>
      </c>
      <c r="C25" s="37"/>
      <c r="D25" s="38"/>
      <c r="E25" s="39"/>
      <c r="F25" s="39"/>
      <c r="G25" s="41"/>
    </row>
    <row r="26" spans="1:7" s="35" customFormat="1" ht="15.75" x14ac:dyDescent="0.25">
      <c r="A26" s="36"/>
      <c r="B26" s="35" t="s">
        <v>448</v>
      </c>
      <c r="C26" s="37"/>
      <c r="D26" s="38"/>
      <c r="E26" s="39"/>
      <c r="F26" s="39"/>
      <c r="G26" s="41"/>
    </row>
    <row r="27" spans="1:7" s="35" customFormat="1" ht="15.75" x14ac:dyDescent="0.25">
      <c r="A27" s="36" t="s">
        <v>822</v>
      </c>
      <c r="B27" s="35">
        <v>1364</v>
      </c>
      <c r="C27" s="37"/>
      <c r="D27" s="38"/>
      <c r="E27" s="39"/>
      <c r="F27" s="39"/>
      <c r="G27" s="41"/>
    </row>
    <row r="28" spans="1:7" s="35" customFormat="1" ht="15.75" x14ac:dyDescent="0.25">
      <c r="A28" s="36" t="s">
        <v>143</v>
      </c>
      <c r="B28" s="35" t="s">
        <v>449</v>
      </c>
      <c r="C28" s="37"/>
      <c r="D28" s="38"/>
      <c r="E28" s="39"/>
      <c r="F28" s="39"/>
      <c r="G28" s="41"/>
    </row>
    <row r="29" spans="1:7" s="35" customFormat="1" ht="15.75" x14ac:dyDescent="0.25">
      <c r="A29" s="36" t="s">
        <v>132</v>
      </c>
      <c r="B29" s="35" t="s">
        <v>452</v>
      </c>
      <c r="C29" s="37"/>
      <c r="D29" s="38"/>
      <c r="E29" s="39"/>
      <c r="F29" s="39"/>
      <c r="G29" s="41"/>
    </row>
    <row r="30" spans="1:7" s="35" customFormat="1" ht="15.75" x14ac:dyDescent="0.25">
      <c r="A30" s="36"/>
      <c r="B30" s="35" t="s">
        <v>453</v>
      </c>
      <c r="C30" s="37"/>
      <c r="D30" s="38"/>
      <c r="E30" s="39"/>
      <c r="F30" s="39"/>
      <c r="G30" s="41"/>
    </row>
    <row r="31" spans="1:7" s="35" customFormat="1" ht="15.75" x14ac:dyDescent="0.25">
      <c r="A31" s="36"/>
      <c r="B31" s="35" t="s">
        <v>436</v>
      </c>
      <c r="C31" s="37"/>
      <c r="D31" s="38"/>
      <c r="E31" s="39"/>
      <c r="F31" s="39"/>
      <c r="G31" s="41"/>
    </row>
    <row r="32" spans="1:7" s="35" customFormat="1" ht="15.75" x14ac:dyDescent="0.25">
      <c r="A32" s="36"/>
      <c r="B32" s="35" t="s">
        <v>795</v>
      </c>
      <c r="C32" s="37"/>
      <c r="D32" s="38"/>
      <c r="E32" s="39"/>
      <c r="F32" s="39"/>
      <c r="G32" s="41"/>
    </row>
    <row r="33" spans="1:9" s="35" customFormat="1" ht="15.75" x14ac:dyDescent="0.25">
      <c r="A33" s="36"/>
      <c r="B33" s="35" t="s">
        <v>796</v>
      </c>
      <c r="C33" s="37"/>
      <c r="D33" s="38"/>
      <c r="E33" s="39"/>
      <c r="F33" s="39"/>
      <c r="G33" s="41"/>
    </row>
    <row r="34" spans="1:9" s="35" customFormat="1" ht="15.75" x14ac:dyDescent="0.25">
      <c r="A34" s="36"/>
      <c r="C34" s="37"/>
      <c r="D34" s="38"/>
      <c r="E34" s="39"/>
      <c r="F34" s="39"/>
      <c r="G34" s="41"/>
    </row>
    <row r="35" spans="1:9" s="31" customFormat="1" x14ac:dyDescent="0.2">
      <c r="C35" s="32"/>
      <c r="D35" s="33"/>
      <c r="E35" s="34"/>
      <c r="F35" s="34"/>
      <c r="G35" s="42"/>
    </row>
    <row r="38" spans="1:9" ht="15.75" x14ac:dyDescent="0.2">
      <c r="A38" s="26" t="s">
        <v>220</v>
      </c>
      <c r="B38" s="1" t="s">
        <v>221</v>
      </c>
      <c r="C38" s="2" t="s">
        <v>222</v>
      </c>
      <c r="D38" s="3" t="s">
        <v>223</v>
      </c>
      <c r="E38" s="4" t="s">
        <v>224</v>
      </c>
      <c r="F38" s="4" t="s">
        <v>225</v>
      </c>
      <c r="G38" s="155" t="s">
        <v>132</v>
      </c>
    </row>
    <row r="39" spans="1:9" ht="15.75" x14ac:dyDescent="0.2">
      <c r="A39" s="26">
        <v>1</v>
      </c>
      <c r="B39" s="1" t="s">
        <v>134</v>
      </c>
      <c r="C39" s="6"/>
      <c r="D39" s="7"/>
      <c r="E39" s="8"/>
      <c r="F39" s="8"/>
    </row>
    <row r="40" spans="1:9" x14ac:dyDescent="0.2">
      <c r="A40" s="27">
        <v>1.1000000000000001</v>
      </c>
      <c r="B40" s="9" t="s">
        <v>226</v>
      </c>
      <c r="C40" s="8">
        <f>F$71</f>
        <v>17092831</v>
      </c>
      <c r="D40" s="7" t="s">
        <v>227</v>
      </c>
      <c r="E40" s="16">
        <f>F40/C40</f>
        <v>0</v>
      </c>
      <c r="F40" s="8"/>
    </row>
    <row r="41" spans="1:9" x14ac:dyDescent="0.2">
      <c r="A41" s="27">
        <v>1.2</v>
      </c>
      <c r="B41" s="9" t="s">
        <v>228</v>
      </c>
      <c r="C41" s="8">
        <f>F$71</f>
        <v>17092831</v>
      </c>
      <c r="D41" s="7" t="s">
        <v>227</v>
      </c>
      <c r="E41" s="16">
        <f>F41/C41</f>
        <v>7.0204871270300395E-2</v>
      </c>
      <c r="F41" s="171">
        <v>1200000</v>
      </c>
      <c r="H41" s="76"/>
      <c r="I41" s="77"/>
    </row>
    <row r="42" spans="1:9" x14ac:dyDescent="0.2">
      <c r="A42" s="27">
        <v>1.3</v>
      </c>
      <c r="B42" s="9" t="s">
        <v>229</v>
      </c>
      <c r="C42" s="8">
        <f>F$71</f>
        <v>17092831</v>
      </c>
      <c r="D42" s="7" t="s">
        <v>227</v>
      </c>
      <c r="E42" s="16">
        <f>F42/C42</f>
        <v>5.8504059391916996E-2</v>
      </c>
      <c r="F42" s="171">
        <v>1000000</v>
      </c>
      <c r="H42" s="76"/>
      <c r="I42" s="77"/>
    </row>
    <row r="43" spans="1:9" s="24" customFormat="1" ht="15.75" x14ac:dyDescent="0.25">
      <c r="B43" s="28" t="s">
        <v>248</v>
      </c>
      <c r="C43" s="17">
        <f>F43/F73</f>
        <v>0.11403199457871165</v>
      </c>
      <c r="D43" s="11"/>
      <c r="E43" s="12"/>
      <c r="F43" s="23">
        <f>SUM(F40:F42)</f>
        <v>2200000</v>
      </c>
      <c r="G43" s="43"/>
      <c r="H43" s="76"/>
      <c r="I43" s="77"/>
    </row>
    <row r="44" spans="1:9" x14ac:dyDescent="0.2">
      <c r="A44" s="27"/>
      <c r="B44" s="9"/>
      <c r="C44" s="6"/>
      <c r="D44" s="7"/>
      <c r="E44" s="8"/>
      <c r="F44" s="8"/>
      <c r="H44" s="72" t="s">
        <v>379</v>
      </c>
      <c r="I44" s="72" t="s">
        <v>383</v>
      </c>
    </row>
    <row r="45" spans="1:9" ht="15.75" x14ac:dyDescent="0.2">
      <c r="A45" s="26">
        <v>2</v>
      </c>
      <c r="B45" s="1" t="s">
        <v>230</v>
      </c>
      <c r="C45" s="6"/>
      <c r="D45" s="7"/>
      <c r="E45" s="8"/>
      <c r="F45" s="8"/>
      <c r="H45" s="72"/>
      <c r="I45" s="72"/>
    </row>
    <row r="46" spans="1:9" x14ac:dyDescent="0.2">
      <c r="A46" s="27">
        <v>2.1</v>
      </c>
      <c r="B46" s="9" t="s">
        <v>236</v>
      </c>
      <c r="C46" s="172">
        <v>5.5</v>
      </c>
      <c r="D46" s="7" t="s">
        <v>231</v>
      </c>
      <c r="E46" s="137">
        <f>F46/C46</f>
        <v>19004.282623393425</v>
      </c>
      <c r="F46" s="171">
        <v>104523.55442866383</v>
      </c>
      <c r="H46" s="177">
        <v>102000</v>
      </c>
      <c r="I46" s="77">
        <f t="shared" ref="I46:I56" si="0">(F46-H46)/H46</f>
        <v>2.4740729692782671E-2</v>
      </c>
    </row>
    <row r="47" spans="1:9" x14ac:dyDescent="0.2">
      <c r="A47" s="27">
        <v>2.2000000000000002</v>
      </c>
      <c r="B47" s="9" t="s">
        <v>237</v>
      </c>
      <c r="C47" s="173">
        <v>580000</v>
      </c>
      <c r="D47" s="7" t="s">
        <v>232</v>
      </c>
      <c r="E47" s="6">
        <f>F47/C47</f>
        <v>7.5423007482391782</v>
      </c>
      <c r="F47" s="171">
        <v>4374534.4339787234</v>
      </c>
      <c r="H47" s="177">
        <v>3991267</v>
      </c>
      <c r="I47" s="77">
        <f t="shared" si="0"/>
        <v>9.6026508369077626E-2</v>
      </c>
    </row>
    <row r="48" spans="1:9" x14ac:dyDescent="0.2">
      <c r="A48" s="27">
        <v>2.2999999999999998</v>
      </c>
      <c r="B48" s="5" t="s">
        <v>238</v>
      </c>
      <c r="C48" s="173">
        <v>30000</v>
      </c>
      <c r="D48" s="14" t="s">
        <v>233</v>
      </c>
      <c r="E48" s="6">
        <f>F48/C48</f>
        <v>87.850624061669365</v>
      </c>
      <c r="F48" s="171">
        <v>2635518.7218500809</v>
      </c>
      <c r="G48" s="40" t="s">
        <v>454</v>
      </c>
      <c r="H48" s="177">
        <v>1528849</v>
      </c>
      <c r="I48" s="77">
        <f t="shared" si="0"/>
        <v>0.72385809314725058</v>
      </c>
    </row>
    <row r="49" spans="1:9" x14ac:dyDescent="0.2">
      <c r="A49" s="27">
        <v>2.4</v>
      </c>
      <c r="B49" s="9" t="s">
        <v>239</v>
      </c>
      <c r="C49" s="174">
        <f>C46</f>
        <v>5.5</v>
      </c>
      <c r="D49" s="7" t="s">
        <v>231</v>
      </c>
      <c r="E49" s="137">
        <f t="shared" ref="E49:E56" si="1">F49/C49</f>
        <v>385605.16576700885</v>
      </c>
      <c r="F49" s="171">
        <v>2120828.4117185487</v>
      </c>
      <c r="H49" s="177">
        <v>1557516.5</v>
      </c>
      <c r="I49" s="77">
        <f t="shared" si="0"/>
        <v>0.36167315833800073</v>
      </c>
    </row>
    <row r="50" spans="1:9" x14ac:dyDescent="0.2">
      <c r="A50" s="27">
        <v>2.5</v>
      </c>
      <c r="B50" s="9" t="s">
        <v>240</v>
      </c>
      <c r="C50" s="173">
        <v>79700</v>
      </c>
      <c r="D50" s="7" t="s">
        <v>233</v>
      </c>
      <c r="E50" s="137">
        <f t="shared" si="1"/>
        <v>24.398048424077981</v>
      </c>
      <c r="F50" s="175">
        <v>1944524.4593990152</v>
      </c>
      <c r="H50" s="177">
        <v>1837868</v>
      </c>
      <c r="I50" s="77">
        <f t="shared" si="0"/>
        <v>5.8032709312646598E-2</v>
      </c>
    </row>
    <row r="51" spans="1:9" x14ac:dyDescent="0.2">
      <c r="A51" s="27">
        <v>2.6</v>
      </c>
      <c r="B51" s="9" t="s">
        <v>241</v>
      </c>
      <c r="C51" s="173">
        <v>484</v>
      </c>
      <c r="D51" s="7" t="s">
        <v>233</v>
      </c>
      <c r="E51" s="137">
        <f t="shared" si="1"/>
        <v>1983.3340252719599</v>
      </c>
      <c r="F51" s="171">
        <v>959933.6682316286</v>
      </c>
      <c r="H51" s="177">
        <v>756117.7</v>
      </c>
      <c r="I51" s="77">
        <f t="shared" si="0"/>
        <v>0.26955587500679939</v>
      </c>
    </row>
    <row r="52" spans="1:9" x14ac:dyDescent="0.2">
      <c r="A52" s="27">
        <v>2.7</v>
      </c>
      <c r="B52" s="9" t="s">
        <v>242</v>
      </c>
      <c r="C52" s="173">
        <v>3110</v>
      </c>
      <c r="D52" s="7" t="s">
        <v>233</v>
      </c>
      <c r="E52" s="137">
        <f t="shared" si="1"/>
        <v>441.4305858570691</v>
      </c>
      <c r="F52" s="173">
        <v>1372849.1220154848</v>
      </c>
      <c r="H52" s="177">
        <v>1292620</v>
      </c>
      <c r="I52" s="77">
        <f t="shared" si="0"/>
        <v>6.2067059163160743E-2</v>
      </c>
    </row>
    <row r="53" spans="1:9" x14ac:dyDescent="0.2">
      <c r="A53" s="27">
        <v>2.8</v>
      </c>
      <c r="B53" s="9" t="s">
        <v>243</v>
      </c>
      <c r="C53" s="174">
        <f>C46</f>
        <v>5.5</v>
      </c>
      <c r="D53" s="7" t="s">
        <v>231</v>
      </c>
      <c r="E53" s="137">
        <f t="shared" si="1"/>
        <v>91218.750961073485</v>
      </c>
      <c r="F53" s="171">
        <v>501703.13028590416</v>
      </c>
      <c r="H53" s="177">
        <v>497094</v>
      </c>
      <c r="I53" s="77">
        <f t="shared" si="0"/>
        <v>9.2721503094065922E-3</v>
      </c>
    </row>
    <row r="54" spans="1:9" x14ac:dyDescent="0.2">
      <c r="A54" s="27">
        <v>2.9</v>
      </c>
      <c r="B54" s="9" t="s">
        <v>235</v>
      </c>
      <c r="C54" s="174">
        <f>C46</f>
        <v>5.5</v>
      </c>
      <c r="D54" s="7" t="s">
        <v>231</v>
      </c>
      <c r="E54" s="137">
        <f t="shared" si="1"/>
        <v>4866.1427523052662</v>
      </c>
      <c r="F54" s="171">
        <v>26763.785137678966</v>
      </c>
      <c r="H54" s="177">
        <v>4300</v>
      </c>
      <c r="I54" s="77">
        <f t="shared" si="0"/>
        <v>5.224136078529992</v>
      </c>
    </row>
    <row r="55" spans="1:9" x14ac:dyDescent="0.2">
      <c r="A55" s="29">
        <v>2.1</v>
      </c>
      <c r="B55" s="9" t="s">
        <v>244</v>
      </c>
      <c r="C55" s="174">
        <f>C46</f>
        <v>5.5</v>
      </c>
      <c r="D55" s="7" t="s">
        <v>231</v>
      </c>
      <c r="E55" s="137">
        <f t="shared" si="1"/>
        <v>224221.3824942997</v>
      </c>
      <c r="F55" s="171">
        <v>1233217.6037186484</v>
      </c>
      <c r="H55" s="177">
        <v>778724.6</v>
      </c>
      <c r="I55" s="77">
        <f t="shared" si="0"/>
        <v>0.58363766050109178</v>
      </c>
    </row>
    <row r="56" spans="1:9" x14ac:dyDescent="0.2">
      <c r="A56" s="27">
        <v>2.11</v>
      </c>
      <c r="B56" s="9" t="s">
        <v>245</v>
      </c>
      <c r="C56" s="176">
        <f>C46</f>
        <v>5.5</v>
      </c>
      <c r="D56" s="7" t="s">
        <v>231</v>
      </c>
      <c r="E56" s="137">
        <f t="shared" si="1"/>
        <v>54089.056656528541</v>
      </c>
      <c r="F56" s="171">
        <v>297489.81161090697</v>
      </c>
      <c r="H56" s="178">
        <v>290000</v>
      </c>
      <c r="I56" s="77">
        <f t="shared" si="0"/>
        <v>2.5826936589334368E-2</v>
      </c>
    </row>
    <row r="57" spans="1:9" x14ac:dyDescent="0.2">
      <c r="A57" s="27"/>
      <c r="C57" s="6"/>
      <c r="D57" s="7"/>
      <c r="E57" s="8"/>
      <c r="H57" s="76"/>
      <c r="I57" s="77"/>
    </row>
    <row r="58" spans="1:9" s="24" customFormat="1" ht="15.75" x14ac:dyDescent="0.25">
      <c r="B58" s="28" t="s">
        <v>246</v>
      </c>
      <c r="C58" s="17">
        <f>F58/F73</f>
        <v>0.80713331819344114</v>
      </c>
      <c r="D58" s="11"/>
      <c r="E58" s="12"/>
      <c r="F58" s="25">
        <f>SUM(F46:F57)</f>
        <v>15571886.702375285</v>
      </c>
      <c r="G58" s="43"/>
      <c r="H58" s="76"/>
      <c r="I58" s="77"/>
    </row>
    <row r="59" spans="1:9" x14ac:dyDescent="0.2">
      <c r="A59" s="27"/>
      <c r="B59" s="9"/>
      <c r="C59" s="6"/>
      <c r="D59" s="7"/>
      <c r="E59" s="8"/>
      <c r="F59" s="8"/>
      <c r="H59" s="76"/>
      <c r="I59" s="77"/>
    </row>
    <row r="60" spans="1:9" x14ac:dyDescent="0.2">
      <c r="A60" s="27">
        <v>2.12</v>
      </c>
      <c r="B60" s="9" t="s">
        <v>131</v>
      </c>
      <c r="C60" s="8">
        <f>F58</f>
        <v>15571886.702375285</v>
      </c>
      <c r="D60" s="7" t="s">
        <v>227</v>
      </c>
      <c r="E60" s="16">
        <f>F60/C60</f>
        <v>9.7672448219952468E-2</v>
      </c>
      <c r="F60" s="8">
        <v>1520944.2976247165</v>
      </c>
      <c r="H60" s="177">
        <v>885475</v>
      </c>
      <c r="I60" s="77">
        <f>(F60-H60)/H60</f>
        <v>0.71765921976873037</v>
      </c>
    </row>
    <row r="61" spans="1:9" x14ac:dyDescent="0.2">
      <c r="A61" s="27"/>
      <c r="B61" s="9"/>
      <c r="D61" s="7"/>
      <c r="E61" s="8"/>
      <c r="F61" s="8"/>
      <c r="H61" s="76"/>
      <c r="I61" s="77"/>
    </row>
    <row r="62" spans="1:9" s="24" customFormat="1" ht="15.75" x14ac:dyDescent="0.25">
      <c r="B62" s="28" t="s">
        <v>251</v>
      </c>
      <c r="C62" s="21">
        <f>F60/F73</f>
        <v>7.8834687227847311E-2</v>
      </c>
      <c r="D62" s="11"/>
      <c r="E62" s="12"/>
      <c r="F62" s="25">
        <f>F60+F58</f>
        <v>17092831</v>
      </c>
      <c r="G62" s="43"/>
      <c r="H62" s="78">
        <f>SUM(H46:H60)</f>
        <v>13521831.799999999</v>
      </c>
      <c r="I62" s="77">
        <f>(F62-H62)/H62</f>
        <v>0.26409137850686781</v>
      </c>
    </row>
    <row r="63" spans="1:9" x14ac:dyDescent="0.2">
      <c r="A63" s="30"/>
      <c r="H63" s="72"/>
      <c r="I63" s="72"/>
    </row>
    <row r="64" spans="1:9" ht="15.75" x14ac:dyDescent="0.2">
      <c r="A64" s="26">
        <v>3</v>
      </c>
      <c r="B64" s="1" t="s">
        <v>247</v>
      </c>
      <c r="C64" s="6"/>
      <c r="D64" s="7"/>
      <c r="E64" s="8"/>
      <c r="F64" s="8"/>
    </row>
    <row r="65" spans="1:9" x14ac:dyDescent="0.2">
      <c r="A65" s="27">
        <v>3.1</v>
      </c>
      <c r="B65" s="9"/>
      <c r="C65" s="157"/>
      <c r="D65" s="7"/>
      <c r="E65" s="8"/>
      <c r="F65" s="8"/>
      <c r="H65" s="158"/>
      <c r="I65" s="77"/>
    </row>
    <row r="66" spans="1:9" x14ac:dyDescent="0.2">
      <c r="A66" s="27"/>
      <c r="B66" s="9"/>
      <c r="C66" s="16"/>
      <c r="D66" s="7"/>
      <c r="E66" s="8"/>
      <c r="F66" s="8"/>
    </row>
    <row r="67" spans="1:9" x14ac:dyDescent="0.2">
      <c r="A67" s="30"/>
    </row>
    <row r="68" spans="1:9" s="24" customFormat="1" ht="15.75" x14ac:dyDescent="0.25">
      <c r="B68" s="28" t="s">
        <v>249</v>
      </c>
      <c r="C68" s="17">
        <f>F68/F73</f>
        <v>0</v>
      </c>
      <c r="D68" s="11"/>
      <c r="E68" s="12"/>
      <c r="F68" s="25">
        <f>SUM(F65:F67)</f>
        <v>0</v>
      </c>
      <c r="G68" s="43"/>
      <c r="H68" s="165"/>
    </row>
    <row r="69" spans="1:9" x14ac:dyDescent="0.2">
      <c r="A69" s="30"/>
    </row>
    <row r="70" spans="1:9" x14ac:dyDescent="0.2">
      <c r="A70" s="30"/>
    </row>
    <row r="71" spans="1:9" s="24" customFormat="1" ht="15.75" x14ac:dyDescent="0.25">
      <c r="B71" s="28" t="s">
        <v>133</v>
      </c>
      <c r="C71" s="10">
        <f>C46</f>
        <v>5.5</v>
      </c>
      <c r="D71" s="11" t="s">
        <v>231</v>
      </c>
      <c r="E71" s="12">
        <f>F71/C71</f>
        <v>3107787.4545454546</v>
      </c>
      <c r="F71" s="25">
        <f>F62+F68</f>
        <v>17092831</v>
      </c>
      <c r="G71" s="43"/>
      <c r="H71" s="167">
        <f>H62+H65</f>
        <v>13521831.799999999</v>
      </c>
    </row>
    <row r="72" spans="1:9" x14ac:dyDescent="0.2">
      <c r="A72" s="30"/>
    </row>
    <row r="73" spans="1:9" s="24" customFormat="1" ht="15.75" x14ac:dyDescent="0.25">
      <c r="B73" s="28" t="s">
        <v>250</v>
      </c>
      <c r="C73" s="10"/>
      <c r="D73" s="11"/>
      <c r="E73" s="12"/>
      <c r="F73" s="25">
        <f>F68+F62+F43</f>
        <v>19292831</v>
      </c>
      <c r="G73" s="43"/>
      <c r="H73" s="143"/>
    </row>
  </sheetData>
  <mergeCells count="3">
    <mergeCell ref="B7:F7"/>
    <mergeCell ref="B8:F8"/>
    <mergeCell ref="B9:F9"/>
  </mergeCells>
  <phoneticPr fontId="21" type="noConversion"/>
  <pageMargins left="0.75" right="0.75" top="1" bottom="1" header="0.5" footer="0.5"/>
  <pageSetup paperSize="9" scale="64" orientation="portrait"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75"/>
  <sheetViews>
    <sheetView topLeftCell="A22" zoomScaleNormal="100" workbookViewId="0">
      <selection activeCell="C45" sqref="C45"/>
    </sheetView>
  </sheetViews>
  <sheetFormatPr defaultColWidth="9.140625" defaultRowHeight="15" x14ac:dyDescent="0.2"/>
  <cols>
    <col min="1" max="1" width="17" style="5" customWidth="1"/>
    <col min="2" max="2" width="56.140625" style="5" bestFit="1" customWidth="1"/>
    <col min="3" max="3" width="18" style="13" bestFit="1" customWidth="1"/>
    <col min="4" max="4" width="6.5703125" style="14" customWidth="1"/>
    <col min="5" max="5" width="19.5703125" style="15" bestFit="1" customWidth="1"/>
    <col min="6" max="6" width="17.85546875" style="15" bestFit="1" customWidth="1"/>
    <col min="7" max="7" width="47.5703125" style="40" customWidth="1"/>
    <col min="8" max="8" width="17.5703125" style="5" bestFit="1" customWidth="1"/>
    <col min="9" max="9" width="10.140625" style="5" bestFit="1" customWidth="1"/>
    <col min="10" max="16384" width="9.140625" style="5"/>
  </cols>
  <sheetData>
    <row r="1" spans="1:7" ht="15.75" x14ac:dyDescent="0.25">
      <c r="A1" s="24" t="s">
        <v>1042</v>
      </c>
    </row>
    <row r="4" spans="1:7" s="35" customFormat="1" ht="15.75" x14ac:dyDescent="0.25">
      <c r="A4" s="36" t="s">
        <v>135</v>
      </c>
      <c r="B4" s="35" t="s">
        <v>1040</v>
      </c>
      <c r="C4" s="37"/>
      <c r="D4" s="38"/>
      <c r="E4" s="39"/>
      <c r="F4" s="39"/>
      <c r="G4" s="41"/>
    </row>
    <row r="5" spans="1:7" s="35" customFormat="1" ht="15.75" x14ac:dyDescent="0.25">
      <c r="A5" s="36" t="s">
        <v>136</v>
      </c>
      <c r="B5" s="35" t="s">
        <v>1043</v>
      </c>
      <c r="C5" s="37"/>
      <c r="D5" s="38"/>
      <c r="E5" s="39"/>
      <c r="F5" s="39"/>
      <c r="G5" s="41"/>
    </row>
    <row r="6" spans="1:7" s="35" customFormat="1" ht="15.75" x14ac:dyDescent="0.25">
      <c r="A6" s="36"/>
      <c r="B6" s="35" t="s">
        <v>1044</v>
      </c>
      <c r="C6" s="37"/>
      <c r="D6" s="38"/>
      <c r="E6" s="39"/>
      <c r="F6" s="39"/>
      <c r="G6" s="41"/>
    </row>
    <row r="7" spans="1:7" s="35" customFormat="1" ht="15.75" x14ac:dyDescent="0.25">
      <c r="A7" s="36"/>
      <c r="B7" s="349" t="s">
        <v>1045</v>
      </c>
      <c r="C7" s="353"/>
      <c r="D7" s="353"/>
      <c r="E7" s="353"/>
      <c r="F7" s="353"/>
      <c r="G7" s="41"/>
    </row>
    <row r="8" spans="1:7" s="35" customFormat="1" ht="15.75" customHeight="1" x14ac:dyDescent="0.25">
      <c r="A8" s="36" t="s">
        <v>815</v>
      </c>
      <c r="B8" s="349" t="s">
        <v>1046</v>
      </c>
      <c r="C8" s="353"/>
      <c r="D8" s="353"/>
      <c r="E8" s="353"/>
      <c r="F8" s="353"/>
      <c r="G8" s="41"/>
    </row>
    <row r="9" spans="1:7" s="35" customFormat="1" ht="15.75" customHeight="1" x14ac:dyDescent="0.2">
      <c r="A9" s="51" t="s">
        <v>138</v>
      </c>
      <c r="B9" s="348" t="s">
        <v>1047</v>
      </c>
      <c r="C9" s="348"/>
      <c r="D9" s="348"/>
      <c r="E9" s="348"/>
      <c r="F9" s="348"/>
      <c r="G9" s="142"/>
    </row>
    <row r="10" spans="1:7" s="35" customFormat="1" ht="16.5" customHeight="1" x14ac:dyDescent="0.25">
      <c r="A10" s="36" t="s">
        <v>148</v>
      </c>
      <c r="B10" s="35" t="s">
        <v>1048</v>
      </c>
      <c r="C10" s="37"/>
      <c r="D10" s="38"/>
      <c r="E10" s="39"/>
      <c r="F10" s="39"/>
      <c r="G10" s="41"/>
    </row>
    <row r="11" spans="1:7" s="35" customFormat="1" ht="15.75" x14ac:dyDescent="0.25">
      <c r="A11" s="36" t="s">
        <v>813</v>
      </c>
      <c r="B11" s="35" t="s">
        <v>1049</v>
      </c>
      <c r="C11" s="37"/>
      <c r="D11" s="38"/>
      <c r="E11" s="39"/>
      <c r="F11" s="39"/>
      <c r="G11" s="41"/>
    </row>
    <row r="12" spans="1:7" s="35" customFormat="1" ht="15.75" x14ac:dyDescent="0.25">
      <c r="A12" s="36" t="s">
        <v>817</v>
      </c>
      <c r="B12" s="168" t="s">
        <v>1050</v>
      </c>
      <c r="C12" s="37"/>
      <c r="D12" s="38"/>
      <c r="E12" s="39"/>
      <c r="F12" s="39"/>
      <c r="G12" s="41"/>
    </row>
    <row r="13" spans="1:7" s="35" customFormat="1" ht="15.75" x14ac:dyDescent="0.25">
      <c r="A13" s="36"/>
      <c r="B13" s="35" t="s">
        <v>1051</v>
      </c>
      <c r="C13" s="37"/>
      <c r="D13" s="38"/>
      <c r="E13" s="39"/>
      <c r="F13" s="39"/>
      <c r="G13" s="41"/>
    </row>
    <row r="14" spans="1:7" s="35" customFormat="1" ht="15.75" x14ac:dyDescent="0.25">
      <c r="A14" s="36"/>
      <c r="B14" s="35" t="s">
        <v>1052</v>
      </c>
      <c r="C14" s="37"/>
      <c r="D14" s="38"/>
      <c r="E14" s="39"/>
      <c r="F14" s="39"/>
      <c r="G14" s="41"/>
    </row>
    <row r="15" spans="1:7" s="35" customFormat="1" ht="15.75" x14ac:dyDescent="0.25">
      <c r="A15" s="36" t="s">
        <v>139</v>
      </c>
      <c r="B15" s="152" t="s">
        <v>1053</v>
      </c>
      <c r="C15" s="37"/>
      <c r="D15" s="38"/>
      <c r="E15" s="39"/>
      <c r="F15" s="39"/>
      <c r="G15" s="41"/>
    </row>
    <row r="16" spans="1:7" s="35" customFormat="1" ht="15.75" x14ac:dyDescent="0.25">
      <c r="A16" s="36"/>
      <c r="B16" s="152" t="s">
        <v>1054</v>
      </c>
      <c r="C16" s="37"/>
      <c r="D16" s="38"/>
      <c r="E16" s="39"/>
      <c r="F16" s="39"/>
      <c r="G16" s="41"/>
    </row>
    <row r="17" spans="1:7" s="35" customFormat="1" ht="15.75" x14ac:dyDescent="0.25">
      <c r="A17" s="36"/>
      <c r="B17" s="152" t="s">
        <v>1055</v>
      </c>
      <c r="C17" s="37"/>
      <c r="D17" s="38"/>
      <c r="E17" s="39"/>
      <c r="F17" s="39"/>
      <c r="G17" s="41"/>
    </row>
    <row r="18" spans="1:7" s="35" customFormat="1" ht="15.75" x14ac:dyDescent="0.25">
      <c r="A18" s="36"/>
      <c r="B18" s="152" t="s">
        <v>1056</v>
      </c>
      <c r="C18" s="37"/>
      <c r="D18" s="38"/>
      <c r="E18" s="39"/>
      <c r="F18" s="39"/>
      <c r="G18" s="41"/>
    </row>
    <row r="19" spans="1:7" s="35" customFormat="1" ht="15.75" x14ac:dyDescent="0.25">
      <c r="A19" s="36"/>
      <c r="B19" s="152" t="s">
        <v>1057</v>
      </c>
      <c r="C19" s="37"/>
      <c r="D19" s="38"/>
      <c r="E19" s="39"/>
      <c r="F19" s="39"/>
      <c r="G19" s="41"/>
    </row>
    <row r="20" spans="1:7" s="35" customFormat="1" ht="15.75" x14ac:dyDescent="0.25">
      <c r="A20" s="36" t="s">
        <v>818</v>
      </c>
      <c r="B20" s="35" t="s">
        <v>1058</v>
      </c>
      <c r="C20" s="37"/>
      <c r="D20" s="38"/>
      <c r="E20" s="39"/>
      <c r="F20" s="39"/>
      <c r="G20" s="41"/>
    </row>
    <row r="21" spans="1:7" s="35" customFormat="1" ht="15.75" x14ac:dyDescent="0.25">
      <c r="A21" s="36"/>
      <c r="B21" s="152" t="s">
        <v>1059</v>
      </c>
      <c r="C21" s="37"/>
      <c r="D21" s="38"/>
      <c r="E21" s="39"/>
      <c r="F21" s="39"/>
      <c r="G21" s="41"/>
    </row>
    <row r="22" spans="1:7" s="35" customFormat="1" ht="15.75" x14ac:dyDescent="0.25">
      <c r="A22" s="36" t="s">
        <v>142</v>
      </c>
      <c r="B22" s="36" t="s">
        <v>1061</v>
      </c>
      <c r="C22" s="37"/>
      <c r="D22" s="38"/>
      <c r="E22" s="39"/>
      <c r="F22" s="39"/>
      <c r="G22" s="41"/>
    </row>
    <row r="23" spans="1:7" s="35" customFormat="1" ht="15.75" x14ac:dyDescent="0.25">
      <c r="A23" s="36"/>
      <c r="B23" s="36" t="s">
        <v>1060</v>
      </c>
      <c r="C23" s="37"/>
      <c r="D23" s="38"/>
      <c r="E23" s="39"/>
      <c r="F23" s="39"/>
      <c r="G23" s="41"/>
    </row>
    <row r="24" spans="1:7" s="35" customFormat="1" ht="15.75" x14ac:dyDescent="0.25">
      <c r="A24" s="36"/>
      <c r="B24" s="36" t="s">
        <v>1062</v>
      </c>
      <c r="C24" s="37"/>
      <c r="D24" s="38"/>
      <c r="E24" s="39"/>
      <c r="F24" s="39"/>
      <c r="G24" s="41"/>
    </row>
    <row r="25" spans="1:7" s="35" customFormat="1" ht="15.75" x14ac:dyDescent="0.25">
      <c r="A25" s="36" t="s">
        <v>141</v>
      </c>
      <c r="B25" s="36" t="s">
        <v>1063</v>
      </c>
      <c r="C25" s="37"/>
      <c r="D25" s="38"/>
      <c r="E25" s="39"/>
      <c r="F25" s="39"/>
      <c r="G25" s="41"/>
    </row>
    <row r="26" spans="1:7" s="35" customFormat="1" ht="15.75" x14ac:dyDescent="0.25">
      <c r="A26" s="36"/>
      <c r="B26" s="36" t="s">
        <v>9</v>
      </c>
      <c r="C26" s="37"/>
      <c r="D26" s="38"/>
      <c r="E26" s="39"/>
      <c r="F26" s="39"/>
      <c r="G26" s="41"/>
    </row>
    <row r="27" spans="1:7" s="35" customFormat="1" ht="15.75" x14ac:dyDescent="0.25">
      <c r="A27" s="36"/>
      <c r="B27" s="36" t="s">
        <v>10</v>
      </c>
      <c r="C27" s="37"/>
      <c r="D27" s="38"/>
      <c r="E27" s="39"/>
      <c r="F27" s="39"/>
      <c r="G27" s="41"/>
    </row>
    <row r="28" spans="1:7" s="35" customFormat="1" ht="15.75" x14ac:dyDescent="0.25">
      <c r="A28" s="36"/>
      <c r="B28" s="35" t="s">
        <v>1064</v>
      </c>
      <c r="C28" s="37"/>
      <c r="D28" s="38"/>
      <c r="E28" s="39"/>
      <c r="F28" s="39"/>
      <c r="G28" s="41"/>
    </row>
    <row r="29" spans="1:7" s="35" customFormat="1" ht="15.75" x14ac:dyDescent="0.25">
      <c r="A29" s="36"/>
      <c r="B29" s="35" t="s">
        <v>1065</v>
      </c>
      <c r="C29" s="37"/>
      <c r="D29" s="38"/>
      <c r="E29" s="39"/>
      <c r="F29" s="39"/>
      <c r="G29" s="41"/>
    </row>
    <row r="30" spans="1:7" s="35" customFormat="1" ht="15.75" x14ac:dyDescent="0.25">
      <c r="A30" s="36" t="s">
        <v>822</v>
      </c>
      <c r="B30" s="35">
        <v>1510</v>
      </c>
      <c r="C30" s="37"/>
      <c r="D30" s="38"/>
      <c r="E30" s="39"/>
      <c r="F30" s="39"/>
      <c r="G30" s="41"/>
    </row>
    <row r="31" spans="1:7" s="35" customFormat="1" ht="15.75" x14ac:dyDescent="0.25">
      <c r="A31" s="36" t="s">
        <v>143</v>
      </c>
      <c r="B31" s="35" t="s">
        <v>1066</v>
      </c>
      <c r="C31" s="37"/>
      <c r="D31" s="38"/>
      <c r="E31" s="39"/>
      <c r="F31" s="39"/>
      <c r="G31" s="41"/>
    </row>
    <row r="32" spans="1:7" s="35" customFormat="1" ht="15.75" x14ac:dyDescent="0.25">
      <c r="A32" s="36" t="s">
        <v>132</v>
      </c>
      <c r="B32" s="35" t="s">
        <v>1067</v>
      </c>
      <c r="C32" s="37"/>
      <c r="D32" s="38"/>
      <c r="E32" s="39"/>
      <c r="F32" s="39"/>
      <c r="G32" s="41"/>
    </row>
    <row r="33" spans="1:9" s="35" customFormat="1" ht="15.75" x14ac:dyDescent="0.25">
      <c r="A33" s="36"/>
      <c r="B33" s="35" t="s">
        <v>1068</v>
      </c>
      <c r="C33" s="37"/>
      <c r="D33" s="38"/>
      <c r="E33" s="39"/>
      <c r="F33" s="39"/>
      <c r="G33" s="41"/>
    </row>
    <row r="34" spans="1:9" s="35" customFormat="1" ht="15.75" x14ac:dyDescent="0.25">
      <c r="A34" s="36"/>
      <c r="B34" s="35" t="s">
        <v>430</v>
      </c>
      <c r="C34" s="37"/>
      <c r="D34" s="38"/>
      <c r="E34" s="39"/>
      <c r="F34" s="39"/>
      <c r="G34" s="41"/>
    </row>
    <row r="35" spans="1:9" s="35" customFormat="1" ht="15.75" x14ac:dyDescent="0.25">
      <c r="A35" s="36"/>
      <c r="B35" s="35" t="s">
        <v>1070</v>
      </c>
      <c r="C35" s="37"/>
      <c r="D35" s="38"/>
      <c r="E35" s="39"/>
      <c r="F35" s="39"/>
      <c r="G35" s="41"/>
    </row>
    <row r="36" spans="1:9" s="35" customFormat="1" ht="15.75" x14ac:dyDescent="0.25">
      <c r="A36" s="36"/>
      <c r="B36" s="35" t="s">
        <v>1069</v>
      </c>
      <c r="C36" s="37"/>
      <c r="D36" s="38"/>
      <c r="E36" s="39"/>
      <c r="F36" s="39"/>
      <c r="G36" s="41"/>
    </row>
    <row r="37" spans="1:9" s="31" customFormat="1" x14ac:dyDescent="0.2">
      <c r="C37" s="32"/>
      <c r="D37" s="33"/>
      <c r="E37" s="34"/>
      <c r="F37" s="34"/>
      <c r="G37" s="42"/>
    </row>
    <row r="40" spans="1:9" ht="15.75" x14ac:dyDescent="0.2">
      <c r="A40" s="26" t="s">
        <v>220</v>
      </c>
      <c r="B40" s="1" t="s">
        <v>221</v>
      </c>
      <c r="C40" s="2" t="s">
        <v>222</v>
      </c>
      <c r="D40" s="3" t="s">
        <v>223</v>
      </c>
      <c r="E40" s="4" t="s">
        <v>224</v>
      </c>
      <c r="F40" s="4" t="s">
        <v>225</v>
      </c>
      <c r="G40" s="155" t="s">
        <v>132</v>
      </c>
    </row>
    <row r="41" spans="1:9" ht="15.75" x14ac:dyDescent="0.2">
      <c r="A41" s="26">
        <v>1</v>
      </c>
      <c r="B41" s="1" t="s">
        <v>134</v>
      </c>
      <c r="C41" s="6"/>
      <c r="D41" s="7"/>
      <c r="E41" s="8"/>
      <c r="F41" s="8"/>
    </row>
    <row r="42" spans="1:9" x14ac:dyDescent="0.2">
      <c r="A42" s="27">
        <v>1.1000000000000001</v>
      </c>
      <c r="B42" s="9" t="s">
        <v>226</v>
      </c>
      <c r="C42" s="8">
        <f>F$73</f>
        <v>49958722.938444115</v>
      </c>
      <c r="D42" s="7" t="s">
        <v>227</v>
      </c>
      <c r="E42" s="16">
        <f>F42/C42</f>
        <v>0</v>
      </c>
      <c r="F42" s="8"/>
    </row>
    <row r="43" spans="1:9" x14ac:dyDescent="0.2">
      <c r="A43" s="27">
        <v>1.2</v>
      </c>
      <c r="B43" s="9" t="s">
        <v>228</v>
      </c>
      <c r="C43" s="8">
        <f>F$73</f>
        <v>49958722.938444115</v>
      </c>
      <c r="D43" s="7" t="s">
        <v>227</v>
      </c>
      <c r="E43" s="16">
        <f>F43/C43</f>
        <v>5.2042963612251469E-2</v>
      </c>
      <c r="F43" s="8">
        <v>2600000</v>
      </c>
      <c r="H43" s="76"/>
      <c r="I43" s="77"/>
    </row>
    <row r="44" spans="1:9" x14ac:dyDescent="0.2">
      <c r="A44" s="27">
        <v>1.3</v>
      </c>
      <c r="B44" s="9" t="s">
        <v>229</v>
      </c>
      <c r="C44" s="8">
        <f>F$73</f>
        <v>49958722.938444115</v>
      </c>
      <c r="D44" s="7" t="s">
        <v>227</v>
      </c>
      <c r="E44" s="16">
        <f>F44/C44</f>
        <v>9.253639260747637E-2</v>
      </c>
      <c r="F44" s="8">
        <f>3200000+69000+324000+105000+45000+880000</f>
        <v>4623000</v>
      </c>
      <c r="G44" s="40" t="s">
        <v>456</v>
      </c>
      <c r="H44" s="76"/>
      <c r="I44" s="77"/>
    </row>
    <row r="45" spans="1:9" s="24" customFormat="1" ht="15.75" x14ac:dyDescent="0.25">
      <c r="B45" s="28" t="s">
        <v>248</v>
      </c>
      <c r="C45" s="17">
        <f>F45/F75</f>
        <v>0.12631658559458814</v>
      </c>
      <c r="D45" s="11"/>
      <c r="E45" s="12"/>
      <c r="F45" s="23">
        <f>SUM(F42:F44)</f>
        <v>7223000</v>
      </c>
      <c r="G45" s="43"/>
      <c r="H45" s="76"/>
      <c r="I45" s="77"/>
    </row>
    <row r="46" spans="1:9" x14ac:dyDescent="0.2">
      <c r="A46" s="27"/>
      <c r="B46" s="9"/>
      <c r="C46" s="6"/>
      <c r="D46" s="7"/>
      <c r="E46" s="8"/>
      <c r="F46" s="8"/>
      <c r="H46" s="72" t="s">
        <v>379</v>
      </c>
      <c r="I46" s="72" t="s">
        <v>383</v>
      </c>
    </row>
    <row r="47" spans="1:9" ht="15.75" x14ac:dyDescent="0.2">
      <c r="A47" s="26">
        <v>2</v>
      </c>
      <c r="B47" s="1" t="s">
        <v>230</v>
      </c>
      <c r="C47" s="6"/>
      <c r="D47" s="7"/>
      <c r="E47" s="8"/>
      <c r="F47" s="8"/>
      <c r="H47" s="72"/>
      <c r="I47" s="72"/>
    </row>
    <row r="48" spans="1:9" x14ac:dyDescent="0.2">
      <c r="A48" s="27">
        <v>2.1</v>
      </c>
      <c r="B48" s="9" t="s">
        <v>236</v>
      </c>
      <c r="C48" s="18">
        <v>0.9</v>
      </c>
      <c r="D48" s="7" t="s">
        <v>231</v>
      </c>
      <c r="E48" s="137">
        <f>F48/C48</f>
        <v>1464667.7617264534</v>
      </c>
      <c r="F48" s="8">
        <v>1318200.985553808</v>
      </c>
      <c r="G48" s="40" t="s">
        <v>457</v>
      </c>
      <c r="H48" s="76">
        <v>862493.31</v>
      </c>
      <c r="I48" s="77">
        <f t="shared" ref="I48:I58" si="0">(F48-H48)/H48</f>
        <v>0.5283608235219911</v>
      </c>
    </row>
    <row r="49" spans="1:9" x14ac:dyDescent="0.2">
      <c r="A49" s="27">
        <v>2.2000000000000002</v>
      </c>
      <c r="B49" s="9" t="s">
        <v>237</v>
      </c>
      <c r="C49" s="15">
        <v>67000</v>
      </c>
      <c r="D49" s="7" t="s">
        <v>232</v>
      </c>
      <c r="E49" s="6">
        <f>F49/C49</f>
        <v>43.095102192689311</v>
      </c>
      <c r="F49" s="8">
        <v>2887371.8469101838</v>
      </c>
      <c r="H49" s="76">
        <v>2022550.1400674998</v>
      </c>
      <c r="I49" s="77">
        <f t="shared" si="0"/>
        <v>0.42758974905503294</v>
      </c>
    </row>
    <row r="50" spans="1:9" x14ac:dyDescent="0.2">
      <c r="A50" s="27">
        <v>2.2999999999999998</v>
      </c>
      <c r="B50" s="5" t="s">
        <v>238</v>
      </c>
      <c r="C50" s="15">
        <v>5250</v>
      </c>
      <c r="D50" s="14" t="s">
        <v>233</v>
      </c>
      <c r="E50" s="6">
        <f>F50/C50</f>
        <v>257.1129152282117</v>
      </c>
      <c r="F50" s="8">
        <v>1349842.8049481115</v>
      </c>
      <c r="G50" s="40" t="s">
        <v>1071</v>
      </c>
      <c r="H50" s="76">
        <v>931916.46</v>
      </c>
      <c r="I50" s="77">
        <f t="shared" si="0"/>
        <v>0.44845902276273947</v>
      </c>
    </row>
    <row r="51" spans="1:9" x14ac:dyDescent="0.2">
      <c r="A51" s="27">
        <v>2.4</v>
      </c>
      <c r="B51" s="9" t="s">
        <v>239</v>
      </c>
      <c r="C51" s="19">
        <f>C48</f>
        <v>0.9</v>
      </c>
      <c r="D51" s="7" t="s">
        <v>231</v>
      </c>
      <c r="E51" s="137">
        <f t="shared" ref="E51:E58" si="1">F51/C51</f>
        <v>1461935.9331392702</v>
      </c>
      <c r="F51" s="8">
        <v>1315742.3398253431</v>
      </c>
      <c r="H51" s="76">
        <v>1043721.81</v>
      </c>
      <c r="I51" s="77">
        <f t="shared" si="0"/>
        <v>0.26062551076262652</v>
      </c>
    </row>
    <row r="52" spans="1:9" x14ac:dyDescent="0.2">
      <c r="A52" s="27">
        <v>2.5</v>
      </c>
      <c r="B52" s="9" t="s">
        <v>240</v>
      </c>
      <c r="C52" s="15">
        <v>8757</v>
      </c>
      <c r="D52" s="7" t="s">
        <v>233</v>
      </c>
      <c r="E52" s="137">
        <f t="shared" si="1"/>
        <v>219.19582632023375</v>
      </c>
      <c r="F52" s="22">
        <v>1919497.8510862868</v>
      </c>
      <c r="H52" s="76">
        <v>1389692.3</v>
      </c>
      <c r="I52" s="77">
        <f t="shared" si="0"/>
        <v>0.38123946652527813</v>
      </c>
    </row>
    <row r="53" spans="1:9" x14ac:dyDescent="0.2">
      <c r="A53" s="27">
        <v>2.6</v>
      </c>
      <c r="B53" s="9" t="s">
        <v>241</v>
      </c>
      <c r="C53" s="15">
        <v>147</v>
      </c>
      <c r="D53" s="7" t="s">
        <v>233</v>
      </c>
      <c r="E53" s="137">
        <f t="shared" si="1"/>
        <v>1012.5520505708374</v>
      </c>
      <c r="F53" s="8">
        <v>148845.1514339131</v>
      </c>
      <c r="G53" s="40" t="s">
        <v>1072</v>
      </c>
      <c r="H53" s="76">
        <v>149994.15399999998</v>
      </c>
      <c r="I53" s="77">
        <f t="shared" si="0"/>
        <v>-7.6603156552813734E-3</v>
      </c>
    </row>
    <row r="54" spans="1:9" x14ac:dyDescent="0.2">
      <c r="A54" s="27">
        <v>2.7</v>
      </c>
      <c r="B54" s="9" t="s">
        <v>242</v>
      </c>
      <c r="C54" s="15">
        <v>4242.8599999999997</v>
      </c>
      <c r="D54" s="7" t="s">
        <v>233</v>
      </c>
      <c r="E54" s="137">
        <f t="shared" si="1"/>
        <v>2415.512153597957</v>
      </c>
      <c r="F54" s="15">
        <v>10248679.896014627</v>
      </c>
      <c r="G54" s="40" t="s">
        <v>1073</v>
      </c>
      <c r="H54" s="76">
        <v>9693704.3457999956</v>
      </c>
      <c r="I54" s="77">
        <f t="shared" si="0"/>
        <v>5.7251132324361277E-2</v>
      </c>
    </row>
    <row r="55" spans="1:9" x14ac:dyDescent="0.2">
      <c r="A55" s="27">
        <v>2.8</v>
      </c>
      <c r="B55" s="9" t="s">
        <v>243</v>
      </c>
      <c r="C55" s="19">
        <f>C48</f>
        <v>0.9</v>
      </c>
      <c r="D55" s="7" t="s">
        <v>231</v>
      </c>
      <c r="E55" s="137">
        <f t="shared" si="1"/>
        <v>2575471.1845575557</v>
      </c>
      <c r="F55" s="8">
        <v>2317924.0661018002</v>
      </c>
      <c r="H55" s="76">
        <v>1506148.09</v>
      </c>
      <c r="I55" s="77">
        <f t="shared" si="0"/>
        <v>0.53897487338167394</v>
      </c>
    </row>
    <row r="56" spans="1:9" x14ac:dyDescent="0.2">
      <c r="A56" s="27">
        <v>2.9</v>
      </c>
      <c r="B56" s="9" t="s">
        <v>235</v>
      </c>
      <c r="C56" s="19">
        <f>C48</f>
        <v>0.9</v>
      </c>
      <c r="D56" s="7" t="s">
        <v>231</v>
      </c>
      <c r="E56" s="137">
        <f t="shared" si="1"/>
        <v>9636374.7611798309</v>
      </c>
      <c r="F56" s="8">
        <v>8672737.2850618474</v>
      </c>
      <c r="G56" s="40" t="s">
        <v>1138</v>
      </c>
      <c r="H56" s="76">
        <v>6283416.0599999987</v>
      </c>
      <c r="I56" s="77">
        <f t="shared" si="0"/>
        <v>0.3802583184443542</v>
      </c>
    </row>
    <row r="57" spans="1:9" x14ac:dyDescent="0.2">
      <c r="A57" s="29">
        <v>2.1</v>
      </c>
      <c r="B57" s="9" t="s">
        <v>244</v>
      </c>
      <c r="C57" s="19">
        <f>C48</f>
        <v>0.9</v>
      </c>
      <c r="D57" s="7" t="s">
        <v>231</v>
      </c>
      <c r="E57" s="137">
        <f t="shared" si="1"/>
        <v>10704195.038532453</v>
      </c>
      <c r="F57" s="8">
        <v>9633775.534679208</v>
      </c>
      <c r="G57" s="40" t="s">
        <v>1074</v>
      </c>
      <c r="H57" s="76">
        <v>6376312.8329999959</v>
      </c>
      <c r="I57" s="77">
        <f t="shared" si="0"/>
        <v>0.51086933577357219</v>
      </c>
    </row>
    <row r="58" spans="1:9" x14ac:dyDescent="0.2">
      <c r="A58" s="27">
        <v>2.11</v>
      </c>
      <c r="B58" s="9" t="s">
        <v>245</v>
      </c>
      <c r="C58" s="20">
        <f>C48</f>
        <v>0.9</v>
      </c>
      <c r="D58" s="7" t="s">
        <v>231</v>
      </c>
      <c r="E58" s="137">
        <f t="shared" si="1"/>
        <v>875975.77892463224</v>
      </c>
      <c r="F58" s="8">
        <v>788378.20103216905</v>
      </c>
      <c r="H58" s="104">
        <v>607025.19999999995</v>
      </c>
      <c r="I58" s="77">
        <f t="shared" si="0"/>
        <v>0.29875695610687847</v>
      </c>
    </row>
    <row r="59" spans="1:9" x14ac:dyDescent="0.2">
      <c r="A59" s="27"/>
      <c r="C59" s="6"/>
      <c r="D59" s="7"/>
      <c r="E59" s="8"/>
      <c r="H59" s="76"/>
      <c r="I59" s="77"/>
    </row>
    <row r="60" spans="1:9" s="24" customFormat="1" ht="15.75" x14ac:dyDescent="0.25">
      <c r="B60" s="28" t="s">
        <v>246</v>
      </c>
      <c r="C60" s="17">
        <f>F60/F75</f>
        <v>0.71003449837204269</v>
      </c>
      <c r="D60" s="11"/>
      <c r="E60" s="12"/>
      <c r="F60" s="25">
        <f>SUM(F48:F59)</f>
        <v>40600995.962647296</v>
      </c>
      <c r="G60" s="43"/>
      <c r="H60" s="76"/>
      <c r="I60" s="77"/>
    </row>
    <row r="61" spans="1:9" x14ac:dyDescent="0.2">
      <c r="A61" s="27"/>
      <c r="B61" s="9"/>
      <c r="C61" s="6"/>
      <c r="D61" s="7"/>
      <c r="E61" s="8"/>
      <c r="F61" s="8"/>
      <c r="H61" s="76"/>
      <c r="I61" s="77"/>
    </row>
    <row r="62" spans="1:9" x14ac:dyDescent="0.2">
      <c r="A62" s="27">
        <v>2.12</v>
      </c>
      <c r="B62" s="9" t="s">
        <v>131</v>
      </c>
      <c r="C62" s="8">
        <f>F60</f>
        <v>40600995.962647296</v>
      </c>
      <c r="D62" s="7" t="s">
        <v>227</v>
      </c>
      <c r="E62" s="16">
        <f>F62/C62</f>
        <v>0.23048023216981869</v>
      </c>
      <c r="F62" s="8">
        <v>9357726.9757968206</v>
      </c>
      <c r="H62" s="76">
        <v>7482515.3300000001</v>
      </c>
      <c r="I62" s="77">
        <f>(F62-H62)/H62</f>
        <v>0.25061246961679401</v>
      </c>
    </row>
    <row r="63" spans="1:9" x14ac:dyDescent="0.2">
      <c r="A63" s="27"/>
      <c r="B63" s="9"/>
      <c r="D63" s="7"/>
      <c r="E63" s="8"/>
      <c r="F63" s="8"/>
      <c r="H63" s="76"/>
      <c r="I63" s="77"/>
    </row>
    <row r="64" spans="1:9" s="24" customFormat="1" ht="15.75" x14ac:dyDescent="0.25">
      <c r="B64" s="28" t="s">
        <v>251</v>
      </c>
      <c r="C64" s="21">
        <f>F62/F75</f>
        <v>0.16364891603336917</v>
      </c>
      <c r="D64" s="11"/>
      <c r="E64" s="12"/>
      <c r="F64" s="25">
        <f>F62+F60</f>
        <v>49958722.938444115</v>
      </c>
      <c r="G64" s="43"/>
      <c r="H64" s="78">
        <f>SUM(H48:H62)</f>
        <v>38349490.032867491</v>
      </c>
      <c r="I64" s="77">
        <f>(F64-H64)/H64</f>
        <v>0.30272196307244015</v>
      </c>
    </row>
    <row r="65" spans="1:9" x14ac:dyDescent="0.2">
      <c r="A65" s="30"/>
      <c r="H65" s="72"/>
      <c r="I65" s="72"/>
    </row>
    <row r="66" spans="1:9" ht="15.75" x14ac:dyDescent="0.2">
      <c r="A66" s="26">
        <v>3</v>
      </c>
      <c r="B66" s="1" t="s">
        <v>247</v>
      </c>
      <c r="C66" s="6"/>
      <c r="D66" s="7"/>
      <c r="E66" s="8"/>
      <c r="F66" s="8"/>
    </row>
    <row r="67" spans="1:9" x14ac:dyDescent="0.2">
      <c r="A67" s="27">
        <v>3.1</v>
      </c>
      <c r="B67" s="9"/>
      <c r="C67" s="157"/>
      <c r="D67" s="7"/>
      <c r="E67" s="8"/>
      <c r="F67" s="8"/>
      <c r="H67" s="158"/>
      <c r="I67" s="77"/>
    </row>
    <row r="68" spans="1:9" x14ac:dyDescent="0.2">
      <c r="A68" s="27"/>
      <c r="B68" s="9"/>
      <c r="C68" s="16"/>
      <c r="D68" s="7"/>
      <c r="E68" s="8"/>
      <c r="F68" s="8"/>
    </row>
    <row r="69" spans="1:9" x14ac:dyDescent="0.2">
      <c r="A69" s="30"/>
    </row>
    <row r="70" spans="1:9" s="24" customFormat="1" ht="15.75" x14ac:dyDescent="0.25">
      <c r="B70" s="28" t="s">
        <v>249</v>
      </c>
      <c r="C70" s="17">
        <f>F70/F75</f>
        <v>0</v>
      </c>
      <c r="D70" s="11"/>
      <c r="E70" s="12"/>
      <c r="F70" s="25">
        <f>SUM(F67:F69)</f>
        <v>0</v>
      </c>
      <c r="G70" s="43"/>
      <c r="H70" s="165"/>
    </row>
    <row r="71" spans="1:9" x14ac:dyDescent="0.2">
      <c r="A71" s="30"/>
    </row>
    <row r="72" spans="1:9" x14ac:dyDescent="0.2">
      <c r="A72" s="30"/>
    </row>
    <row r="73" spans="1:9" s="24" customFormat="1" ht="15.75" x14ac:dyDescent="0.25">
      <c r="B73" s="28" t="s">
        <v>133</v>
      </c>
      <c r="C73" s="10">
        <f>C48</f>
        <v>0.9</v>
      </c>
      <c r="D73" s="11" t="s">
        <v>231</v>
      </c>
      <c r="E73" s="12">
        <f>F73/C73</f>
        <v>55509692.153826796</v>
      </c>
      <c r="F73" s="25">
        <f>F64+F70</f>
        <v>49958722.938444115</v>
      </c>
      <c r="G73" s="43"/>
      <c r="H73" s="167">
        <f>H64+H67</f>
        <v>38349490.032867491</v>
      </c>
    </row>
    <row r="74" spans="1:9" x14ac:dyDescent="0.2">
      <c r="A74" s="30"/>
    </row>
    <row r="75" spans="1:9" s="24" customFormat="1" ht="15.75" x14ac:dyDescent="0.25">
      <c r="B75" s="28" t="s">
        <v>250</v>
      </c>
      <c r="C75" s="10"/>
      <c r="D75" s="11"/>
      <c r="E75" s="12"/>
      <c r="F75" s="25">
        <f>F70+F64+F45</f>
        <v>57181722.938444115</v>
      </c>
      <c r="G75" s="43"/>
      <c r="H75" s="143"/>
    </row>
  </sheetData>
  <mergeCells count="3">
    <mergeCell ref="B7:F7"/>
    <mergeCell ref="B8:F8"/>
    <mergeCell ref="B9:F9"/>
  </mergeCells>
  <phoneticPr fontId="21" type="noConversion"/>
  <pageMargins left="0.75" right="0.75" top="1" bottom="1" header="0.5" footer="0.5"/>
  <pageSetup paperSize="9" scale="60" orientation="portrait" horizontalDpi="0" verticalDpi="0" r:id="rId1"/>
  <headerFooter alignWithMargins="0"/>
  <colBreaks count="1" manualBreakCount="1">
    <brk id="6" max="71" man="1"/>
  </col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71"/>
  <sheetViews>
    <sheetView view="pageBreakPreview" topLeftCell="A13" zoomScaleNormal="100" workbookViewId="0">
      <selection activeCell="C45" sqref="C45"/>
    </sheetView>
  </sheetViews>
  <sheetFormatPr defaultColWidth="9.140625" defaultRowHeight="15" x14ac:dyDescent="0.2"/>
  <cols>
    <col min="1" max="1" width="17" style="5" customWidth="1"/>
    <col min="2" max="2" width="56.140625" style="5" bestFit="1" customWidth="1"/>
    <col min="3" max="3" width="18" style="13" bestFit="1" customWidth="1"/>
    <col min="4" max="4" width="6.5703125" style="14" customWidth="1"/>
    <col min="5" max="5" width="19.5703125" style="15" bestFit="1" customWidth="1"/>
    <col min="6" max="6" width="17.85546875" style="15" bestFit="1" customWidth="1"/>
    <col min="7" max="7" width="47.5703125" style="40" customWidth="1"/>
    <col min="8" max="8" width="17.5703125" style="5" bestFit="1" customWidth="1"/>
    <col min="9" max="9" width="10.140625" style="5" bestFit="1" customWidth="1"/>
    <col min="10" max="16384" width="9.140625" style="5"/>
  </cols>
  <sheetData>
    <row r="1" spans="1:7" ht="15.75" x14ac:dyDescent="0.25">
      <c r="A1" s="24" t="s">
        <v>618</v>
      </c>
    </row>
    <row r="4" spans="1:7" s="35" customFormat="1" ht="15.75" x14ac:dyDescent="0.25">
      <c r="A4" s="36" t="s">
        <v>135</v>
      </c>
      <c r="B4" s="35" t="s">
        <v>619</v>
      </c>
      <c r="C4" s="37"/>
      <c r="D4" s="38"/>
      <c r="E4" s="39"/>
      <c r="F4" s="39"/>
      <c r="G4" s="41"/>
    </row>
    <row r="5" spans="1:7" s="35" customFormat="1" ht="15.75" x14ac:dyDescent="0.25">
      <c r="A5" s="36" t="s">
        <v>136</v>
      </c>
      <c r="B5" s="35" t="s">
        <v>620</v>
      </c>
      <c r="C5" s="37"/>
      <c r="D5" s="38"/>
      <c r="E5" s="39"/>
      <c r="F5" s="39"/>
      <c r="G5" s="41"/>
    </row>
    <row r="6" spans="1:7" s="35" customFormat="1" ht="15.75" x14ac:dyDescent="0.25">
      <c r="A6" s="36"/>
      <c r="B6" s="349"/>
      <c r="C6" s="353"/>
      <c r="D6" s="353"/>
      <c r="E6" s="353"/>
      <c r="F6" s="353"/>
      <c r="G6" s="41"/>
    </row>
    <row r="7" spans="1:7" s="35" customFormat="1" ht="15.75" customHeight="1" x14ac:dyDescent="0.25">
      <c r="A7" s="36" t="s">
        <v>815</v>
      </c>
      <c r="B7" s="349" t="s">
        <v>315</v>
      </c>
      <c r="C7" s="353"/>
      <c r="D7" s="353"/>
      <c r="E7" s="353"/>
      <c r="F7" s="353"/>
      <c r="G7" s="41"/>
    </row>
    <row r="8" spans="1:7" s="35" customFormat="1" ht="15.75" customHeight="1" x14ac:dyDescent="0.2">
      <c r="A8" s="51" t="s">
        <v>138</v>
      </c>
      <c r="B8" s="348" t="s">
        <v>621</v>
      </c>
      <c r="C8" s="348"/>
      <c r="D8" s="348"/>
      <c r="E8" s="348"/>
      <c r="F8" s="348"/>
      <c r="G8" s="142"/>
    </row>
    <row r="9" spans="1:7" s="35" customFormat="1" ht="16.5" customHeight="1" x14ac:dyDescent="0.25">
      <c r="A9" s="36" t="s">
        <v>148</v>
      </c>
      <c r="B9" s="35" t="s">
        <v>85</v>
      </c>
      <c r="C9" s="37"/>
      <c r="D9" s="38"/>
      <c r="E9" s="39"/>
      <c r="F9" s="39"/>
      <c r="G9" s="41"/>
    </row>
    <row r="10" spans="1:7" s="35" customFormat="1" ht="15.75" x14ac:dyDescent="0.25">
      <c r="A10" s="36" t="s">
        <v>813</v>
      </c>
      <c r="B10" s="35" t="s">
        <v>622</v>
      </c>
      <c r="C10" s="37"/>
      <c r="D10" s="38"/>
      <c r="E10" s="39"/>
      <c r="F10" s="39"/>
      <c r="G10" s="41"/>
    </row>
    <row r="11" spans="1:7" s="35" customFormat="1" ht="15.75" x14ac:dyDescent="0.25">
      <c r="A11" s="36" t="s">
        <v>817</v>
      </c>
      <c r="B11" s="168" t="s">
        <v>623</v>
      </c>
      <c r="C11" s="37"/>
      <c r="D11" s="38"/>
      <c r="E11" s="39"/>
      <c r="F11" s="39"/>
      <c r="G11" s="41"/>
    </row>
    <row r="12" spans="1:7" s="35" customFormat="1" ht="15.75" x14ac:dyDescent="0.25">
      <c r="A12" s="36"/>
      <c r="B12" s="35" t="s">
        <v>629</v>
      </c>
      <c r="C12" s="37"/>
      <c r="D12" s="38"/>
      <c r="E12" s="39"/>
      <c r="F12" s="39"/>
      <c r="G12" s="41"/>
    </row>
    <row r="13" spans="1:7" s="35" customFormat="1" ht="15.75" x14ac:dyDescent="0.25">
      <c r="A13" s="36"/>
      <c r="C13" s="37"/>
      <c r="D13" s="38"/>
      <c r="E13" s="39"/>
      <c r="F13" s="39"/>
      <c r="G13" s="41"/>
    </row>
    <row r="14" spans="1:7" s="35" customFormat="1" ht="15.75" x14ac:dyDescent="0.25">
      <c r="A14" s="36" t="s">
        <v>139</v>
      </c>
      <c r="B14" s="152" t="s">
        <v>86</v>
      </c>
      <c r="C14" s="37"/>
      <c r="D14" s="38"/>
      <c r="E14" s="39"/>
      <c r="F14" s="39"/>
      <c r="G14" s="41"/>
    </row>
    <row r="15" spans="1:7" s="35" customFormat="1" ht="15.75" x14ac:dyDescent="0.25">
      <c r="A15" s="36"/>
      <c r="B15" s="152" t="s">
        <v>626</v>
      </c>
      <c r="C15" s="37"/>
      <c r="D15" s="38"/>
      <c r="E15" s="39"/>
      <c r="F15" s="39"/>
      <c r="G15" s="41"/>
    </row>
    <row r="16" spans="1:7" s="35" customFormat="1" ht="15.75" x14ac:dyDescent="0.25">
      <c r="A16" s="36"/>
      <c r="B16" s="152" t="s">
        <v>627</v>
      </c>
      <c r="C16" s="37"/>
      <c r="D16" s="38"/>
      <c r="E16" s="39"/>
      <c r="F16" s="39"/>
      <c r="G16" s="41"/>
    </row>
    <row r="17" spans="1:7" s="35" customFormat="1" ht="15.75" x14ac:dyDescent="0.25">
      <c r="A17" s="36"/>
      <c r="B17" s="152" t="s">
        <v>628</v>
      </c>
      <c r="C17" s="37"/>
      <c r="D17" s="38"/>
      <c r="E17" s="39"/>
      <c r="F17" s="39"/>
      <c r="G17" s="41"/>
    </row>
    <row r="18" spans="1:7" s="35" customFormat="1" ht="15.75" x14ac:dyDescent="0.25">
      <c r="A18" s="36" t="s">
        <v>818</v>
      </c>
      <c r="B18" s="35" t="s">
        <v>630</v>
      </c>
      <c r="C18" s="37"/>
      <c r="D18" s="38"/>
      <c r="E18" s="39"/>
      <c r="F18" s="39"/>
      <c r="G18" s="41"/>
    </row>
    <row r="19" spans="1:7" s="35" customFormat="1" ht="15.75" x14ac:dyDescent="0.25">
      <c r="A19" s="36"/>
      <c r="B19" s="152"/>
      <c r="C19" s="37"/>
      <c r="D19" s="38"/>
      <c r="E19" s="39"/>
      <c r="F19" s="39"/>
      <c r="G19" s="41"/>
    </row>
    <row r="20" spans="1:7" s="35" customFormat="1" ht="15.75" x14ac:dyDescent="0.25">
      <c r="A20" s="36" t="s">
        <v>142</v>
      </c>
      <c r="B20" s="36" t="s">
        <v>631</v>
      </c>
      <c r="C20" s="37"/>
      <c r="D20" s="38"/>
      <c r="E20" s="39"/>
      <c r="F20" s="39"/>
      <c r="G20" s="41"/>
    </row>
    <row r="21" spans="1:7" s="35" customFormat="1" ht="15.75" x14ac:dyDescent="0.25">
      <c r="A21" s="36"/>
      <c r="B21" s="36" t="s">
        <v>632</v>
      </c>
      <c r="C21" s="37"/>
      <c r="D21" s="38"/>
      <c r="E21" s="39"/>
      <c r="F21" s="39"/>
      <c r="G21" s="41"/>
    </row>
    <row r="22" spans="1:7" s="35" customFormat="1" ht="15.75" x14ac:dyDescent="0.25">
      <c r="A22" s="36"/>
      <c r="B22" s="36" t="s">
        <v>633</v>
      </c>
      <c r="C22" s="37"/>
      <c r="D22" s="38"/>
      <c r="E22" s="39"/>
      <c r="F22" s="39"/>
      <c r="G22" s="41"/>
    </row>
    <row r="23" spans="1:7" s="35" customFormat="1" ht="15.75" x14ac:dyDescent="0.25">
      <c r="A23" s="36" t="s">
        <v>141</v>
      </c>
      <c r="B23" s="36" t="s">
        <v>631</v>
      </c>
      <c r="C23" s="37"/>
      <c r="D23" s="38"/>
      <c r="E23" s="39"/>
      <c r="F23" s="39"/>
      <c r="G23" s="41"/>
    </row>
    <row r="24" spans="1:7" s="35" customFormat="1" ht="15.75" x14ac:dyDescent="0.25">
      <c r="A24" s="36"/>
      <c r="B24" s="36" t="s">
        <v>634</v>
      </c>
      <c r="C24" s="37"/>
      <c r="D24" s="38"/>
      <c r="E24" s="39"/>
      <c r="F24" s="39"/>
      <c r="G24" s="41"/>
    </row>
    <row r="25" spans="1:7" s="35" customFormat="1" ht="15.75" x14ac:dyDescent="0.25">
      <c r="A25" s="36"/>
      <c r="B25" s="36" t="s">
        <v>635</v>
      </c>
      <c r="C25" s="37"/>
      <c r="D25" s="38"/>
      <c r="E25" s="39"/>
      <c r="F25" s="39"/>
      <c r="G25" s="41"/>
    </row>
    <row r="26" spans="1:7" s="35" customFormat="1" ht="15.75" x14ac:dyDescent="0.25">
      <c r="A26" s="36"/>
      <c r="B26" s="35" t="s">
        <v>636</v>
      </c>
      <c r="C26" s="37"/>
      <c r="D26" s="38"/>
      <c r="E26" s="39"/>
      <c r="F26" s="39"/>
      <c r="G26" s="41"/>
    </row>
    <row r="27" spans="1:7" s="35" customFormat="1" ht="15.75" x14ac:dyDescent="0.25">
      <c r="A27" s="36"/>
      <c r="C27" s="37"/>
      <c r="D27" s="38"/>
      <c r="E27" s="39"/>
      <c r="F27" s="39"/>
      <c r="G27" s="41"/>
    </row>
    <row r="28" spans="1:7" s="35" customFormat="1" ht="15.75" x14ac:dyDescent="0.25">
      <c r="A28" s="36" t="s">
        <v>822</v>
      </c>
      <c r="B28" s="35">
        <v>1407</v>
      </c>
      <c r="C28" s="37"/>
      <c r="D28" s="38"/>
      <c r="E28" s="39"/>
      <c r="F28" s="39"/>
      <c r="G28" s="41"/>
    </row>
    <row r="29" spans="1:7" s="35" customFormat="1" ht="15.75" x14ac:dyDescent="0.25">
      <c r="A29" s="36" t="s">
        <v>143</v>
      </c>
      <c r="B29" s="35" t="s">
        <v>637</v>
      </c>
      <c r="C29" s="37"/>
      <c r="D29" s="38"/>
      <c r="E29" s="39"/>
      <c r="F29" s="39"/>
      <c r="G29" s="41"/>
    </row>
    <row r="30" spans="1:7" s="35" customFormat="1" ht="15.75" x14ac:dyDescent="0.25">
      <c r="A30" s="36" t="s">
        <v>132</v>
      </c>
      <c r="B30" s="35" t="s">
        <v>81</v>
      </c>
      <c r="C30" s="37"/>
      <c r="D30" s="38"/>
      <c r="E30" s="39"/>
      <c r="F30" s="39"/>
      <c r="G30" s="41"/>
    </row>
    <row r="31" spans="1:7" s="35" customFormat="1" ht="15.75" x14ac:dyDescent="0.25">
      <c r="A31" s="36"/>
      <c r="B31" s="35" t="s">
        <v>82</v>
      </c>
      <c r="C31" s="37"/>
      <c r="D31" s="38"/>
      <c r="E31" s="39"/>
      <c r="F31" s="39"/>
      <c r="G31" s="41"/>
    </row>
    <row r="32" spans="1:7" s="35" customFormat="1" ht="15.75" x14ac:dyDescent="0.25">
      <c r="A32" s="36"/>
      <c r="B32" s="35" t="s">
        <v>80</v>
      </c>
      <c r="C32" s="37"/>
      <c r="D32" s="38"/>
      <c r="E32" s="39"/>
      <c r="F32" s="39"/>
      <c r="G32" s="41"/>
    </row>
    <row r="33" spans="1:9" s="31" customFormat="1" x14ac:dyDescent="0.2">
      <c r="C33" s="32"/>
      <c r="D33" s="33"/>
      <c r="E33" s="34"/>
      <c r="F33" s="34"/>
      <c r="G33" s="42"/>
    </row>
    <row r="36" spans="1:9" ht="15.75" x14ac:dyDescent="0.2">
      <c r="A36" s="26" t="s">
        <v>220</v>
      </c>
      <c r="B36" s="1" t="s">
        <v>221</v>
      </c>
      <c r="C36" s="2" t="s">
        <v>222</v>
      </c>
      <c r="D36" s="3" t="s">
        <v>223</v>
      </c>
      <c r="E36" s="4" t="s">
        <v>224</v>
      </c>
      <c r="F36" s="4" t="s">
        <v>225</v>
      </c>
      <c r="G36" s="155" t="s">
        <v>132</v>
      </c>
    </row>
    <row r="37" spans="1:9" ht="15.75" x14ac:dyDescent="0.2">
      <c r="A37" s="26">
        <v>1</v>
      </c>
      <c r="B37" s="1" t="s">
        <v>134</v>
      </c>
      <c r="C37" s="6"/>
      <c r="D37" s="7"/>
      <c r="E37" s="8"/>
      <c r="F37" s="8"/>
    </row>
    <row r="38" spans="1:9" x14ac:dyDescent="0.2">
      <c r="A38" s="27">
        <v>1.1000000000000001</v>
      </c>
      <c r="B38" s="9" t="s">
        <v>226</v>
      </c>
      <c r="C38" s="8">
        <f>F$69</f>
        <v>33607525</v>
      </c>
      <c r="D38" s="7" t="s">
        <v>227</v>
      </c>
      <c r="E38" s="16">
        <f>F38/C38</f>
        <v>0</v>
      </c>
      <c r="F38" s="8"/>
    </row>
    <row r="39" spans="1:9" x14ac:dyDescent="0.2">
      <c r="A39" s="27">
        <v>1.2</v>
      </c>
      <c r="B39" s="9" t="s">
        <v>228</v>
      </c>
      <c r="C39" s="8">
        <f>F$69</f>
        <v>33607525</v>
      </c>
      <c r="D39" s="7" t="s">
        <v>227</v>
      </c>
      <c r="E39" s="16">
        <f>F39/C39</f>
        <v>2.6928790501532022E-2</v>
      </c>
      <c r="F39" s="8">
        <v>905010</v>
      </c>
      <c r="H39" s="76"/>
      <c r="I39" s="77"/>
    </row>
    <row r="40" spans="1:9" x14ac:dyDescent="0.2">
      <c r="A40" s="27">
        <v>1.3</v>
      </c>
      <c r="B40" s="9" t="s">
        <v>229</v>
      </c>
      <c r="C40" s="8">
        <f>F$69</f>
        <v>33607525</v>
      </c>
      <c r="D40" s="7" t="s">
        <v>227</v>
      </c>
      <c r="E40" s="16">
        <f>F40/C40</f>
        <v>6.0271174387283799E-2</v>
      </c>
      <c r="F40" s="8">
        <v>2025565</v>
      </c>
      <c r="H40" s="76"/>
      <c r="I40" s="77"/>
    </row>
    <row r="41" spans="1:9" s="24" customFormat="1" ht="15.75" x14ac:dyDescent="0.25">
      <c r="B41" s="28" t="s">
        <v>248</v>
      </c>
      <c r="C41" s="17">
        <f>F41/F71</f>
        <v>8.0206004143619947E-2</v>
      </c>
      <c r="D41" s="11"/>
      <c r="E41" s="12"/>
      <c r="F41" s="23">
        <f>SUM(F38:F40)</f>
        <v>2930575</v>
      </c>
      <c r="G41" s="43"/>
      <c r="H41" s="76"/>
      <c r="I41" s="77"/>
    </row>
    <row r="42" spans="1:9" x14ac:dyDescent="0.2">
      <c r="A42" s="27"/>
      <c r="B42" s="9"/>
      <c r="C42" s="6"/>
      <c r="D42" s="7"/>
      <c r="E42" s="8"/>
      <c r="F42" s="8"/>
      <c r="H42" s="72" t="s">
        <v>379</v>
      </c>
      <c r="I42" s="72" t="s">
        <v>383</v>
      </c>
    </row>
    <row r="43" spans="1:9" ht="15.75" x14ac:dyDescent="0.2">
      <c r="A43" s="26">
        <v>2</v>
      </c>
      <c r="B43" s="1" t="s">
        <v>230</v>
      </c>
      <c r="C43" s="6"/>
      <c r="D43" s="7"/>
      <c r="E43" s="8"/>
      <c r="F43" s="8"/>
      <c r="H43" s="72"/>
      <c r="I43" s="72"/>
    </row>
    <row r="44" spans="1:9" x14ac:dyDescent="0.2">
      <c r="A44" s="27">
        <v>2.1</v>
      </c>
      <c r="B44" s="9" t="s">
        <v>236</v>
      </c>
      <c r="C44" s="18">
        <v>1.43</v>
      </c>
      <c r="D44" s="7" t="s">
        <v>231</v>
      </c>
      <c r="E44" s="137">
        <f>F44/C44</f>
        <v>458103.14206568513</v>
      </c>
      <c r="F44" s="8">
        <v>655087.49315392971</v>
      </c>
      <c r="H44" s="76">
        <v>468411</v>
      </c>
      <c r="I44" s="77">
        <f t="shared" ref="I44:I54" si="0">(F44-H44)/H44</f>
        <v>0.39853140330592091</v>
      </c>
    </row>
    <row r="45" spans="1:9" x14ac:dyDescent="0.2">
      <c r="A45" s="27">
        <v>2.2000000000000002</v>
      </c>
      <c r="B45" s="9" t="s">
        <v>237</v>
      </c>
      <c r="C45" s="15">
        <v>85000</v>
      </c>
      <c r="D45" s="7" t="s">
        <v>232</v>
      </c>
      <c r="E45" s="6">
        <f>F45/C45</f>
        <v>57.56643020577522</v>
      </c>
      <c r="F45" s="8">
        <v>4893146.5674908934</v>
      </c>
      <c r="H45" s="76">
        <v>3307901.6</v>
      </c>
      <c r="I45" s="77">
        <f t="shared" si="0"/>
        <v>0.47922978346480843</v>
      </c>
    </row>
    <row r="46" spans="1:9" x14ac:dyDescent="0.2">
      <c r="A46" s="27">
        <v>2.2999999999999998</v>
      </c>
      <c r="B46" s="5" t="s">
        <v>238</v>
      </c>
      <c r="C46" s="15">
        <v>21000</v>
      </c>
      <c r="D46" s="14" t="s">
        <v>233</v>
      </c>
      <c r="E46" s="6">
        <f>F46/C46</f>
        <v>1.7538544666236267</v>
      </c>
      <c r="F46" s="8">
        <v>36830.94379909616</v>
      </c>
      <c r="G46" s="40" t="s">
        <v>78</v>
      </c>
      <c r="H46" s="76">
        <v>14840</v>
      </c>
      <c r="I46" s="77">
        <f t="shared" si="0"/>
        <v>1.4818695282409811</v>
      </c>
    </row>
    <row r="47" spans="1:9" x14ac:dyDescent="0.2">
      <c r="A47" s="27">
        <v>2.4</v>
      </c>
      <c r="B47" s="9" t="s">
        <v>239</v>
      </c>
      <c r="C47" s="19">
        <f>C44</f>
        <v>1.43</v>
      </c>
      <c r="D47" s="7" t="s">
        <v>231</v>
      </c>
      <c r="E47" s="137">
        <f t="shared" ref="E47:E54" si="1">F47/C47</f>
        <v>443219.30133314116</v>
      </c>
      <c r="F47" s="8">
        <v>633803.60090639186</v>
      </c>
      <c r="H47" s="76">
        <v>569100.55000000005</v>
      </c>
      <c r="I47" s="77">
        <f t="shared" si="0"/>
        <v>0.11369353079414843</v>
      </c>
    </row>
    <row r="48" spans="1:9" x14ac:dyDescent="0.2">
      <c r="A48" s="27">
        <v>2.5</v>
      </c>
      <c r="B48" s="9" t="s">
        <v>240</v>
      </c>
      <c r="C48" s="15">
        <v>29300</v>
      </c>
      <c r="D48" s="7" t="s">
        <v>233</v>
      </c>
      <c r="E48" s="137">
        <f t="shared" si="1"/>
        <v>44.884735318304614</v>
      </c>
      <c r="F48" s="22">
        <v>1315122.7448263252</v>
      </c>
      <c r="H48" s="76">
        <v>1180977.8</v>
      </c>
      <c r="I48" s="77">
        <f t="shared" si="0"/>
        <v>0.11358803258310628</v>
      </c>
    </row>
    <row r="49" spans="1:9" x14ac:dyDescent="0.2">
      <c r="A49" s="27">
        <v>2.6</v>
      </c>
      <c r="B49" s="9" t="s">
        <v>241</v>
      </c>
      <c r="C49" s="15">
        <v>9400</v>
      </c>
      <c r="D49" s="7" t="s">
        <v>233</v>
      </c>
      <c r="E49" s="137">
        <f t="shared" si="1"/>
        <v>1673.3624233673793</v>
      </c>
      <c r="F49" s="8">
        <v>15729606.779653365</v>
      </c>
      <c r="H49" s="76">
        <v>13878588</v>
      </c>
      <c r="I49" s="77">
        <f t="shared" si="0"/>
        <v>0.13337226954596279</v>
      </c>
    </row>
    <row r="50" spans="1:9" x14ac:dyDescent="0.2">
      <c r="A50" s="27">
        <v>2.7</v>
      </c>
      <c r="B50" s="9" t="s">
        <v>242</v>
      </c>
      <c r="C50" s="15">
        <v>800</v>
      </c>
      <c r="D50" s="7" t="s">
        <v>233</v>
      </c>
      <c r="E50" s="137">
        <f t="shared" si="1"/>
        <v>605.87382396783289</v>
      </c>
      <c r="F50" s="15">
        <v>484699.05917426629</v>
      </c>
      <c r="H50" s="76">
        <v>0</v>
      </c>
      <c r="I50" s="77" t="e">
        <f t="shared" si="0"/>
        <v>#DIV/0!</v>
      </c>
    </row>
    <row r="51" spans="1:9" x14ac:dyDescent="0.2">
      <c r="A51" s="27">
        <v>2.8</v>
      </c>
      <c r="B51" s="9" t="s">
        <v>243</v>
      </c>
      <c r="C51" s="19">
        <f>C44</f>
        <v>1.43</v>
      </c>
      <c r="D51" s="7" t="s">
        <v>231</v>
      </c>
      <c r="E51" s="137">
        <f t="shared" si="1"/>
        <v>723555.24843716179</v>
      </c>
      <c r="F51" s="8">
        <v>1034684.0052651413</v>
      </c>
      <c r="H51" s="76">
        <v>879089.01</v>
      </c>
      <c r="I51" s="77">
        <f t="shared" si="0"/>
        <v>0.17699572340819189</v>
      </c>
    </row>
    <row r="52" spans="1:9" x14ac:dyDescent="0.2">
      <c r="A52" s="27">
        <v>2.9</v>
      </c>
      <c r="B52" s="9" t="s">
        <v>235</v>
      </c>
      <c r="C52" s="19">
        <f>C44</f>
        <v>1.43</v>
      </c>
      <c r="D52" s="7" t="s">
        <v>231</v>
      </c>
      <c r="E52" s="137">
        <f t="shared" si="1"/>
        <v>1205747.6928507844</v>
      </c>
      <c r="F52" s="8">
        <v>1724219.2007766217</v>
      </c>
      <c r="H52" s="76">
        <v>1144000</v>
      </c>
      <c r="I52" s="77">
        <f t="shared" si="0"/>
        <v>0.50718461606348053</v>
      </c>
    </row>
    <row r="53" spans="1:9" x14ac:dyDescent="0.2">
      <c r="A53" s="29">
        <v>2.1</v>
      </c>
      <c r="B53" s="9" t="s">
        <v>244</v>
      </c>
      <c r="C53" s="19">
        <f>C44</f>
        <v>1.43</v>
      </c>
      <c r="D53" s="7" t="s">
        <v>231</v>
      </c>
      <c r="E53" s="137">
        <f t="shared" si="1"/>
        <v>525199.7347066825</v>
      </c>
      <c r="F53" s="8">
        <v>751035.62063055602</v>
      </c>
      <c r="H53" s="76">
        <v>557154.24</v>
      </c>
      <c r="I53" s="77">
        <f t="shared" si="0"/>
        <v>0.34798511204106791</v>
      </c>
    </row>
    <row r="54" spans="1:9" x14ac:dyDescent="0.2">
      <c r="A54" s="27">
        <v>2.11</v>
      </c>
      <c r="B54" s="9" t="s">
        <v>245</v>
      </c>
      <c r="C54" s="20">
        <f>C44</f>
        <v>1.43</v>
      </c>
      <c r="D54" s="7" t="s">
        <v>231</v>
      </c>
      <c r="E54" s="137">
        <f t="shared" si="1"/>
        <v>337175.66453078238</v>
      </c>
      <c r="F54" s="8">
        <v>482161.20027901878</v>
      </c>
      <c r="H54" s="104">
        <v>272717</v>
      </c>
      <c r="I54" s="77">
        <f t="shared" si="0"/>
        <v>0.76799099535056037</v>
      </c>
    </row>
    <row r="55" spans="1:9" x14ac:dyDescent="0.2">
      <c r="A55" s="27"/>
      <c r="C55" s="6"/>
      <c r="D55" s="7"/>
      <c r="E55" s="8"/>
      <c r="H55" s="76"/>
      <c r="I55" s="77"/>
    </row>
    <row r="56" spans="1:9" s="24" customFormat="1" ht="15.75" x14ac:dyDescent="0.25">
      <c r="B56" s="28" t="s">
        <v>246</v>
      </c>
      <c r="C56" s="17">
        <f>F56/F71</f>
        <v>0.75921838343963166</v>
      </c>
      <c r="D56" s="11"/>
      <c r="E56" s="12"/>
      <c r="F56" s="25">
        <f>SUM(F44:F55)</f>
        <v>27740397.215955608</v>
      </c>
      <c r="G56" s="43"/>
      <c r="H56" s="76"/>
      <c r="I56" s="77"/>
    </row>
    <row r="57" spans="1:9" x14ac:dyDescent="0.2">
      <c r="A57" s="27"/>
      <c r="B57" s="9"/>
      <c r="C57" s="6"/>
      <c r="D57" s="7"/>
      <c r="E57" s="8"/>
      <c r="F57" s="8"/>
      <c r="H57" s="76"/>
      <c r="I57" s="77"/>
    </row>
    <row r="58" spans="1:9" x14ac:dyDescent="0.2">
      <c r="A58" s="27">
        <v>2.12</v>
      </c>
      <c r="B58" s="9" t="s">
        <v>131</v>
      </c>
      <c r="C58" s="8">
        <f>F56</f>
        <v>27740397.215955608</v>
      </c>
      <c r="D58" s="7" t="s">
        <v>227</v>
      </c>
      <c r="E58" s="16">
        <f>F58/C58</f>
        <v>0.19195787798530839</v>
      </c>
      <c r="F58" s="8">
        <v>5324987.7840443952</v>
      </c>
      <c r="H58" s="76">
        <v>6135059</v>
      </c>
      <c r="I58" s="77">
        <f>(F58-H58)/H58</f>
        <v>-0.13203967817678766</v>
      </c>
    </row>
    <row r="59" spans="1:9" x14ac:dyDescent="0.2">
      <c r="A59" s="27"/>
      <c r="B59" s="9"/>
      <c r="D59" s="7"/>
      <c r="E59" s="8"/>
      <c r="F59" s="8"/>
      <c r="H59" s="76"/>
      <c r="I59" s="77"/>
    </row>
    <row r="60" spans="1:9" s="24" customFormat="1" ht="15.75" x14ac:dyDescent="0.25">
      <c r="B60" s="28" t="s">
        <v>251</v>
      </c>
      <c r="C60" s="21">
        <f>F58/F71</f>
        <v>0.1457379498125079</v>
      </c>
      <c r="D60" s="11"/>
      <c r="E60" s="12"/>
      <c r="F60" s="25">
        <f>F58+F56</f>
        <v>33065385.000000004</v>
      </c>
      <c r="G60" s="43"/>
      <c r="H60" s="78">
        <f>SUM(H44:H58)</f>
        <v>28407838.199999999</v>
      </c>
      <c r="I60" s="77">
        <f>(F60-H60)/H60</f>
        <v>0.16395287692113103</v>
      </c>
    </row>
    <row r="61" spans="1:9" x14ac:dyDescent="0.2">
      <c r="A61" s="30"/>
      <c r="H61" s="72"/>
      <c r="I61" s="72"/>
    </row>
    <row r="62" spans="1:9" ht="15.75" x14ac:dyDescent="0.2">
      <c r="A62" s="26">
        <v>3</v>
      </c>
      <c r="B62" s="1" t="s">
        <v>247</v>
      </c>
      <c r="C62" s="6"/>
      <c r="D62" s="7"/>
      <c r="E62" s="8"/>
      <c r="F62" s="8"/>
    </row>
    <row r="63" spans="1:9" x14ac:dyDescent="0.2">
      <c r="A63" s="27">
        <v>3.1</v>
      </c>
      <c r="B63" s="9" t="s">
        <v>79</v>
      </c>
      <c r="C63" s="157"/>
      <c r="D63" s="7"/>
      <c r="E63" s="8"/>
      <c r="F63" s="8">
        <v>542140</v>
      </c>
      <c r="G63" s="40" t="s">
        <v>79</v>
      </c>
      <c r="H63" s="166"/>
      <c r="I63" s="77" t="e">
        <f>(F63-H63)/H63</f>
        <v>#DIV/0!</v>
      </c>
    </row>
    <row r="64" spans="1:9" x14ac:dyDescent="0.2">
      <c r="A64" s="27"/>
      <c r="B64" s="9" t="s">
        <v>84</v>
      </c>
      <c r="C64" s="16"/>
      <c r="D64" s="7"/>
      <c r="E64" s="8"/>
      <c r="F64" s="8"/>
      <c r="G64" s="40" t="s">
        <v>83</v>
      </c>
    </row>
    <row r="65" spans="1:8" x14ac:dyDescent="0.2">
      <c r="A65" s="30"/>
    </row>
    <row r="66" spans="1:8" s="24" customFormat="1" ht="15.75" x14ac:dyDescent="0.25">
      <c r="B66" s="28" t="s">
        <v>249</v>
      </c>
      <c r="C66" s="17">
        <f>F66/F71</f>
        <v>1.4837662604240505E-2</v>
      </c>
      <c r="D66" s="11"/>
      <c r="E66" s="12"/>
      <c r="F66" s="25">
        <f>SUM(F63:F65)</f>
        <v>542140</v>
      </c>
      <c r="G66" s="43"/>
      <c r="H66" s="165"/>
    </row>
    <row r="67" spans="1:8" x14ac:dyDescent="0.2">
      <c r="A67" s="30"/>
    </row>
    <row r="68" spans="1:8" x14ac:dyDescent="0.2">
      <c r="A68" s="30"/>
    </row>
    <row r="69" spans="1:8" s="24" customFormat="1" ht="15.75" x14ac:dyDescent="0.25">
      <c r="B69" s="28" t="s">
        <v>133</v>
      </c>
      <c r="C69" s="10">
        <f>C44</f>
        <v>1.43</v>
      </c>
      <c r="D69" s="11" t="s">
        <v>231</v>
      </c>
      <c r="E69" s="12">
        <f>F69/C69</f>
        <v>23501765.734265734</v>
      </c>
      <c r="F69" s="25">
        <f>F60+F66</f>
        <v>33607525</v>
      </c>
      <c r="G69" s="43"/>
      <c r="H69" s="167">
        <f>H60+H63</f>
        <v>28407838.199999999</v>
      </c>
    </row>
    <row r="70" spans="1:8" x14ac:dyDescent="0.2">
      <c r="A70" s="30"/>
    </row>
    <row r="71" spans="1:8" s="24" customFormat="1" ht="15.75" x14ac:dyDescent="0.25">
      <c r="B71" s="28" t="s">
        <v>250</v>
      </c>
      <c r="C71" s="10"/>
      <c r="D71" s="11"/>
      <c r="E71" s="12"/>
      <c r="F71" s="25">
        <f>F66+F60+F41</f>
        <v>36538100</v>
      </c>
      <c r="G71" s="43"/>
      <c r="H71" s="143"/>
    </row>
  </sheetData>
  <mergeCells count="3">
    <mergeCell ref="B6:F6"/>
    <mergeCell ref="B7:F7"/>
    <mergeCell ref="B8:F8"/>
  </mergeCells>
  <phoneticPr fontId="21" type="noConversion"/>
  <pageMargins left="0.75" right="0.75" top="1" bottom="1" header="0.5" footer="0.5"/>
  <pageSetup paperSize="9" scale="65" orientation="portrait"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75"/>
  <sheetViews>
    <sheetView topLeftCell="A10" zoomScaleNormal="100" workbookViewId="0">
      <selection activeCell="C45" sqref="C45"/>
    </sheetView>
  </sheetViews>
  <sheetFormatPr defaultColWidth="9.140625" defaultRowHeight="15" x14ac:dyDescent="0.2"/>
  <cols>
    <col min="1" max="1" width="17" style="5" customWidth="1"/>
    <col min="2" max="2" width="56.140625" style="5" bestFit="1" customWidth="1"/>
    <col min="3" max="3" width="18" style="13" bestFit="1" customWidth="1"/>
    <col min="4" max="4" width="6.5703125" style="14" customWidth="1"/>
    <col min="5" max="5" width="19.5703125" style="15" bestFit="1" customWidth="1"/>
    <col min="6" max="6" width="17.85546875" style="15" bestFit="1" customWidth="1"/>
    <col min="7" max="7" width="47.5703125" style="40" customWidth="1"/>
    <col min="8" max="8" width="17.5703125" style="5" bestFit="1" customWidth="1"/>
    <col min="9" max="9" width="10.140625" style="5" bestFit="1" customWidth="1"/>
    <col min="10" max="16384" width="9.140625" style="5"/>
  </cols>
  <sheetData>
    <row r="1" spans="1:7" ht="15.75" x14ac:dyDescent="0.25">
      <c r="A1" s="24" t="s">
        <v>657</v>
      </c>
    </row>
    <row r="4" spans="1:7" s="35" customFormat="1" ht="15.75" x14ac:dyDescent="0.25">
      <c r="A4" s="36" t="s">
        <v>135</v>
      </c>
      <c r="B4" s="35" t="s">
        <v>658</v>
      </c>
      <c r="C4" s="37"/>
      <c r="D4" s="38"/>
      <c r="E4" s="39"/>
      <c r="F4" s="39"/>
      <c r="G4" s="41"/>
    </row>
    <row r="5" spans="1:7" s="35" customFormat="1" ht="15.75" x14ac:dyDescent="0.25">
      <c r="A5" s="36" t="s">
        <v>136</v>
      </c>
      <c r="B5" s="35" t="s">
        <v>659</v>
      </c>
      <c r="C5" s="37"/>
      <c r="D5" s="38"/>
      <c r="E5" s="39"/>
      <c r="F5" s="39"/>
      <c r="G5" s="41"/>
    </row>
    <row r="6" spans="1:7" s="35" customFormat="1" ht="15.75" x14ac:dyDescent="0.25">
      <c r="A6" s="36"/>
      <c r="B6" s="35" t="s">
        <v>660</v>
      </c>
      <c r="C6" s="37"/>
      <c r="D6" s="38"/>
      <c r="E6" s="39"/>
      <c r="F6" s="39"/>
      <c r="G6" s="41"/>
    </row>
    <row r="7" spans="1:7" s="35" customFormat="1" ht="15.75" x14ac:dyDescent="0.25">
      <c r="A7" s="36"/>
      <c r="B7" s="349" t="s">
        <v>661</v>
      </c>
      <c r="C7" s="353"/>
      <c r="D7" s="353"/>
      <c r="E7" s="353"/>
      <c r="F7" s="353"/>
      <c r="G7" s="41"/>
    </row>
    <row r="8" spans="1:7" s="35" customFormat="1" ht="15.75" customHeight="1" x14ac:dyDescent="0.25">
      <c r="A8" s="36" t="s">
        <v>815</v>
      </c>
      <c r="B8" s="349" t="s">
        <v>662</v>
      </c>
      <c r="C8" s="353"/>
      <c r="D8" s="353"/>
      <c r="E8" s="353"/>
      <c r="F8" s="353"/>
      <c r="G8" s="41"/>
    </row>
    <row r="9" spans="1:7" s="35" customFormat="1" ht="15.75" customHeight="1" x14ac:dyDescent="0.2">
      <c r="A9" s="51" t="s">
        <v>138</v>
      </c>
      <c r="B9" s="348" t="s">
        <v>663</v>
      </c>
      <c r="C9" s="348"/>
      <c r="D9" s="348"/>
      <c r="E9" s="348"/>
      <c r="F9" s="348"/>
      <c r="G9" s="142"/>
    </row>
    <row r="10" spans="1:7" s="35" customFormat="1" ht="16.5" customHeight="1" x14ac:dyDescent="0.25">
      <c r="A10" s="36" t="s">
        <v>148</v>
      </c>
      <c r="B10" s="35" t="s">
        <v>664</v>
      </c>
      <c r="C10" s="37"/>
      <c r="D10" s="38"/>
      <c r="E10" s="39"/>
      <c r="F10" s="39"/>
      <c r="G10" s="41"/>
    </row>
    <row r="11" spans="1:7" s="35" customFormat="1" ht="15.75" x14ac:dyDescent="0.25">
      <c r="A11" s="36" t="s">
        <v>813</v>
      </c>
      <c r="B11" s="35" t="s">
        <v>665</v>
      </c>
      <c r="C11" s="37"/>
      <c r="D11" s="38"/>
      <c r="E11" s="39"/>
      <c r="F11" s="39"/>
      <c r="G11" s="41"/>
    </row>
    <row r="12" spans="1:7" s="35" customFormat="1" ht="15.75" x14ac:dyDescent="0.25">
      <c r="A12" s="36" t="s">
        <v>817</v>
      </c>
      <c r="B12" s="168" t="s">
        <v>666</v>
      </c>
      <c r="C12" s="37"/>
      <c r="D12" s="38"/>
      <c r="E12" s="39"/>
      <c r="F12" s="39"/>
      <c r="G12" s="41"/>
    </row>
    <row r="13" spans="1:7" s="35" customFormat="1" ht="15.75" x14ac:dyDescent="0.25">
      <c r="A13" s="36"/>
      <c r="B13" s="35" t="s">
        <v>667</v>
      </c>
      <c r="C13" s="37"/>
      <c r="D13" s="38"/>
      <c r="E13" s="39"/>
      <c r="F13" s="39"/>
      <c r="G13" s="41"/>
    </row>
    <row r="14" spans="1:7" s="35" customFormat="1" ht="15.75" x14ac:dyDescent="0.25">
      <c r="A14" s="36"/>
      <c r="B14" s="35" t="s">
        <v>668</v>
      </c>
      <c r="C14" s="37"/>
      <c r="D14" s="38"/>
      <c r="E14" s="39"/>
      <c r="F14" s="39"/>
      <c r="G14" s="41"/>
    </row>
    <row r="15" spans="1:7" s="35" customFormat="1" ht="15.75" x14ac:dyDescent="0.25">
      <c r="A15" s="36" t="s">
        <v>139</v>
      </c>
      <c r="B15" s="152" t="s">
        <v>4</v>
      </c>
      <c r="C15" s="37"/>
      <c r="D15" s="38"/>
      <c r="E15" s="39"/>
      <c r="F15" s="39"/>
      <c r="G15" s="41"/>
    </row>
    <row r="16" spans="1:7" s="35" customFormat="1" ht="15.75" x14ac:dyDescent="0.25">
      <c r="A16" s="36"/>
      <c r="B16" s="152" t="s">
        <v>0</v>
      </c>
      <c r="C16" s="37"/>
      <c r="D16" s="38"/>
      <c r="E16" s="39"/>
      <c r="F16" s="39"/>
      <c r="G16" s="41"/>
    </row>
    <row r="17" spans="1:7" s="35" customFormat="1" ht="15.75" x14ac:dyDescent="0.25">
      <c r="A17" s="36"/>
      <c r="B17" s="152" t="s">
        <v>1</v>
      </c>
      <c r="C17" s="37"/>
      <c r="D17" s="38"/>
      <c r="E17" s="39"/>
      <c r="F17" s="39"/>
      <c r="G17" s="41"/>
    </row>
    <row r="18" spans="1:7" s="35" customFormat="1" ht="15.75" x14ac:dyDescent="0.25">
      <c r="A18" s="36"/>
      <c r="B18" s="152" t="s">
        <v>2</v>
      </c>
      <c r="C18" s="37"/>
      <c r="D18" s="38"/>
      <c r="E18" s="39"/>
      <c r="F18" s="39"/>
      <c r="G18" s="41"/>
    </row>
    <row r="19" spans="1:7" s="35" customFormat="1" ht="15.75" x14ac:dyDescent="0.25">
      <c r="A19" s="36" t="s">
        <v>818</v>
      </c>
      <c r="B19" s="35" t="s">
        <v>3</v>
      </c>
      <c r="C19" s="37"/>
      <c r="D19" s="38"/>
      <c r="E19" s="39"/>
      <c r="F19" s="39"/>
      <c r="G19" s="41"/>
    </row>
    <row r="20" spans="1:7" s="35" customFormat="1" ht="15.75" x14ac:dyDescent="0.25">
      <c r="A20" s="36" t="s">
        <v>142</v>
      </c>
      <c r="B20" s="36" t="s">
        <v>5</v>
      </c>
      <c r="C20" s="37"/>
      <c r="D20" s="38"/>
      <c r="E20" s="39"/>
      <c r="F20" s="39"/>
      <c r="G20" s="41"/>
    </row>
    <row r="21" spans="1:7" s="35" customFormat="1" ht="15.75" x14ac:dyDescent="0.25">
      <c r="A21" s="36"/>
      <c r="B21" s="36" t="s">
        <v>6</v>
      </c>
      <c r="C21" s="37"/>
      <c r="D21" s="38"/>
      <c r="E21" s="39"/>
      <c r="F21" s="39"/>
      <c r="G21" s="41"/>
    </row>
    <row r="22" spans="1:7" s="35" customFormat="1" ht="15.75" x14ac:dyDescent="0.25">
      <c r="A22" s="36"/>
      <c r="B22" s="36" t="s">
        <v>7</v>
      </c>
      <c r="C22" s="37"/>
      <c r="D22" s="38"/>
      <c r="E22" s="39"/>
      <c r="F22" s="39"/>
      <c r="G22" s="41"/>
    </row>
    <row r="23" spans="1:7" s="35" customFormat="1" ht="15.75" x14ac:dyDescent="0.25">
      <c r="A23" s="36" t="s">
        <v>141</v>
      </c>
      <c r="B23" s="36" t="s">
        <v>8</v>
      </c>
      <c r="C23" s="37"/>
      <c r="D23" s="38"/>
      <c r="E23" s="39"/>
      <c r="F23" s="39"/>
      <c r="G23" s="41"/>
    </row>
    <row r="24" spans="1:7" s="35" customFormat="1" ht="15.75" x14ac:dyDescent="0.25">
      <c r="A24" s="36"/>
      <c r="B24" s="36" t="s">
        <v>9</v>
      </c>
      <c r="C24" s="37"/>
      <c r="D24" s="38"/>
      <c r="E24" s="39"/>
      <c r="F24" s="39"/>
      <c r="G24" s="41"/>
    </row>
    <row r="25" spans="1:7" s="35" customFormat="1" ht="15.75" x14ac:dyDescent="0.25">
      <c r="A25" s="36"/>
      <c r="B25" s="36" t="s">
        <v>10</v>
      </c>
      <c r="C25" s="37"/>
      <c r="D25" s="38"/>
      <c r="E25" s="39"/>
      <c r="F25" s="39"/>
      <c r="G25" s="41"/>
    </row>
    <row r="26" spans="1:7" s="35" customFormat="1" ht="15.75" x14ac:dyDescent="0.25">
      <c r="A26" s="36"/>
      <c r="B26" s="36" t="s">
        <v>11</v>
      </c>
      <c r="C26" s="37"/>
      <c r="D26" s="38"/>
      <c r="E26" s="39"/>
      <c r="F26" s="39"/>
      <c r="G26" s="41"/>
    </row>
    <row r="27" spans="1:7" s="35" customFormat="1" ht="15.75" x14ac:dyDescent="0.25">
      <c r="A27" s="36" t="s">
        <v>822</v>
      </c>
      <c r="B27" s="35">
        <v>1364</v>
      </c>
      <c r="C27" s="37"/>
      <c r="D27" s="38"/>
      <c r="E27" s="39"/>
      <c r="F27" s="39"/>
      <c r="G27" s="41"/>
    </row>
    <row r="28" spans="1:7" s="35" customFormat="1" ht="15.75" x14ac:dyDescent="0.25">
      <c r="A28" s="36" t="s">
        <v>143</v>
      </c>
      <c r="B28" s="35" t="s">
        <v>12</v>
      </c>
      <c r="C28" s="37"/>
      <c r="D28" s="38"/>
      <c r="E28" s="39"/>
      <c r="F28" s="39"/>
      <c r="G28" s="41"/>
    </row>
    <row r="29" spans="1:7" s="35" customFormat="1" ht="15.75" x14ac:dyDescent="0.25">
      <c r="A29" s="36" t="s">
        <v>132</v>
      </c>
      <c r="B29" s="35" t="s">
        <v>13</v>
      </c>
      <c r="C29" s="37"/>
      <c r="D29" s="38"/>
      <c r="E29" s="39"/>
      <c r="F29" s="39"/>
      <c r="G29" s="41"/>
    </row>
    <row r="30" spans="1:7" s="35" customFormat="1" ht="15.75" x14ac:dyDescent="0.25">
      <c r="A30" s="36"/>
      <c r="B30" s="35" t="s">
        <v>14</v>
      </c>
      <c r="C30" s="37"/>
      <c r="D30" s="38"/>
      <c r="E30" s="39"/>
      <c r="F30" s="39"/>
      <c r="G30" s="41"/>
    </row>
    <row r="31" spans="1:7" s="35" customFormat="1" ht="15.75" x14ac:dyDescent="0.25">
      <c r="A31" s="36"/>
      <c r="B31" s="35" t="s">
        <v>278</v>
      </c>
      <c r="C31" s="37"/>
      <c r="D31" s="38"/>
      <c r="E31" s="39"/>
      <c r="F31" s="39"/>
      <c r="G31" s="41"/>
    </row>
    <row r="32" spans="1:7" s="35" customFormat="1" ht="15.75" x14ac:dyDescent="0.25">
      <c r="A32" s="36"/>
      <c r="B32" s="35" t="s">
        <v>15</v>
      </c>
      <c r="C32" s="37"/>
      <c r="D32" s="38"/>
      <c r="E32" s="39"/>
      <c r="F32" s="39"/>
      <c r="G32" s="41"/>
    </row>
    <row r="33" spans="1:9" s="35" customFormat="1" ht="15.75" x14ac:dyDescent="0.25">
      <c r="A33" s="36"/>
      <c r="B33" s="35" t="s">
        <v>16</v>
      </c>
      <c r="C33" s="37"/>
      <c r="D33" s="38"/>
      <c r="E33" s="39"/>
      <c r="F33" s="39"/>
      <c r="G33" s="41"/>
    </row>
    <row r="34" spans="1:9" s="35" customFormat="1" ht="15.75" x14ac:dyDescent="0.25">
      <c r="A34" s="36"/>
      <c r="B34" s="35" t="s">
        <v>17</v>
      </c>
      <c r="C34" s="37"/>
      <c r="D34" s="38"/>
      <c r="E34" s="39"/>
      <c r="F34" s="39"/>
      <c r="G34" s="41"/>
    </row>
    <row r="35" spans="1:9" s="35" customFormat="1" ht="15.75" x14ac:dyDescent="0.25">
      <c r="A35" s="36"/>
      <c r="C35" s="37"/>
      <c r="D35" s="38"/>
      <c r="E35" s="39"/>
      <c r="F35" s="39"/>
      <c r="G35" s="41"/>
    </row>
    <row r="36" spans="1:9" s="35" customFormat="1" ht="15.75" x14ac:dyDescent="0.25">
      <c r="A36" s="36"/>
      <c r="C36" s="37"/>
      <c r="D36" s="38"/>
      <c r="E36" s="39"/>
      <c r="F36" s="39"/>
      <c r="G36" s="41"/>
    </row>
    <row r="37" spans="1:9" s="31" customFormat="1" x14ac:dyDescent="0.2">
      <c r="C37" s="32"/>
      <c r="D37" s="33"/>
      <c r="E37" s="34"/>
      <c r="F37" s="34"/>
      <c r="G37" s="42"/>
    </row>
    <row r="40" spans="1:9" ht="15.75" x14ac:dyDescent="0.2">
      <c r="A40" s="26" t="s">
        <v>220</v>
      </c>
      <c r="B40" s="1" t="s">
        <v>221</v>
      </c>
      <c r="C40" s="2" t="s">
        <v>222</v>
      </c>
      <c r="D40" s="3" t="s">
        <v>223</v>
      </c>
      <c r="E40" s="4" t="s">
        <v>224</v>
      </c>
      <c r="F40" s="4" t="s">
        <v>225</v>
      </c>
      <c r="G40" s="155" t="s">
        <v>132</v>
      </c>
    </row>
    <row r="41" spans="1:9" ht="15.75" x14ac:dyDescent="0.2">
      <c r="A41" s="26">
        <v>1</v>
      </c>
      <c r="B41" s="1" t="s">
        <v>134</v>
      </c>
      <c r="C41" s="6"/>
      <c r="D41" s="7"/>
      <c r="E41" s="8"/>
      <c r="F41" s="8"/>
    </row>
    <row r="42" spans="1:9" x14ac:dyDescent="0.2">
      <c r="A42" s="27">
        <v>1.1000000000000001</v>
      </c>
      <c r="B42" s="9" t="s">
        <v>226</v>
      </c>
      <c r="C42" s="8">
        <f>F$73</f>
        <v>4553690.2989999996</v>
      </c>
      <c r="D42" s="7" t="s">
        <v>227</v>
      </c>
      <c r="E42" s="16">
        <f>F42/C42</f>
        <v>1.7612089258158839E-2</v>
      </c>
      <c r="F42" s="8">
        <v>80200</v>
      </c>
    </row>
    <row r="43" spans="1:9" x14ac:dyDescent="0.2">
      <c r="A43" s="27">
        <v>1.2</v>
      </c>
      <c r="B43" s="9" t="s">
        <v>228</v>
      </c>
      <c r="C43" s="8">
        <f>F$73</f>
        <v>4553690.2989999996</v>
      </c>
      <c r="D43" s="7" t="s">
        <v>227</v>
      </c>
      <c r="E43" s="16">
        <f>F43/C43</f>
        <v>3.370892395420675E-2</v>
      </c>
      <c r="F43" s="8">
        <v>153500</v>
      </c>
      <c r="H43" s="76"/>
      <c r="I43" s="77"/>
    </row>
    <row r="44" spans="1:9" x14ac:dyDescent="0.2">
      <c r="A44" s="27">
        <v>1.3</v>
      </c>
      <c r="B44" s="9" t="s">
        <v>229</v>
      </c>
      <c r="C44" s="8">
        <f>F$73</f>
        <v>4553690.2989999996</v>
      </c>
      <c r="D44" s="7" t="s">
        <v>227</v>
      </c>
      <c r="E44" s="16">
        <f>F44/C44</f>
        <v>3.0480772930579134E-2</v>
      </c>
      <c r="F44" s="8">
        <v>138800</v>
      </c>
      <c r="H44" s="76"/>
      <c r="I44" s="77"/>
    </row>
    <row r="45" spans="1:9" s="24" customFormat="1" ht="15.75" x14ac:dyDescent="0.25">
      <c r="B45" s="28" t="s">
        <v>248</v>
      </c>
      <c r="C45" s="17">
        <f>F45/F75</f>
        <v>7.5616242449183552E-2</v>
      </c>
      <c r="D45" s="11"/>
      <c r="E45" s="12"/>
      <c r="F45" s="23">
        <f>SUM(F42:F44)</f>
        <v>372500</v>
      </c>
      <c r="G45" s="43"/>
      <c r="H45" s="76"/>
      <c r="I45" s="77"/>
    </row>
    <row r="46" spans="1:9" x14ac:dyDescent="0.2">
      <c r="A46" s="27"/>
      <c r="B46" s="9"/>
      <c r="C46" s="6"/>
      <c r="D46" s="7"/>
      <c r="E46" s="8"/>
      <c r="F46" s="8"/>
      <c r="H46" s="72" t="s">
        <v>379</v>
      </c>
      <c r="I46" s="72" t="s">
        <v>383</v>
      </c>
    </row>
    <row r="47" spans="1:9" ht="15.75" x14ac:dyDescent="0.2">
      <c r="A47" s="26">
        <v>2</v>
      </c>
      <c r="B47" s="1" t="s">
        <v>230</v>
      </c>
      <c r="C47" s="6"/>
      <c r="D47" s="7"/>
      <c r="E47" s="8"/>
      <c r="F47" s="8"/>
      <c r="H47" s="72"/>
      <c r="I47" s="72"/>
    </row>
    <row r="48" spans="1:9" x14ac:dyDescent="0.2">
      <c r="A48" s="27">
        <v>2.1</v>
      </c>
      <c r="B48" s="9" t="s">
        <v>236</v>
      </c>
      <c r="C48" s="18">
        <v>3.16</v>
      </c>
      <c r="D48" s="7" t="s">
        <v>231</v>
      </c>
      <c r="E48" s="137"/>
      <c r="F48" s="8">
        <v>0</v>
      </c>
      <c r="H48" s="76"/>
      <c r="I48" s="77"/>
    </row>
    <row r="49" spans="1:9" x14ac:dyDescent="0.2">
      <c r="A49" s="27">
        <v>2.2000000000000002</v>
      </c>
      <c r="B49" s="9" t="s">
        <v>237</v>
      </c>
      <c r="C49" s="15">
        <v>162878</v>
      </c>
      <c r="D49" s="7" t="s">
        <v>232</v>
      </c>
      <c r="E49" s="6">
        <f>F49/C49</f>
        <v>5.7192467523990125</v>
      </c>
      <c r="F49" s="8">
        <v>931539.47253724642</v>
      </c>
      <c r="H49" s="76">
        <v>693143</v>
      </c>
      <c r="I49" s="77">
        <f t="shared" ref="I49:I58" si="0">(F49-H49)/H49</f>
        <v>0.34393548306373495</v>
      </c>
    </row>
    <row r="50" spans="1:9" x14ac:dyDescent="0.2">
      <c r="A50" s="27">
        <v>2.2999999999999998</v>
      </c>
      <c r="B50" s="5" t="s">
        <v>238</v>
      </c>
      <c r="C50" s="15">
        <v>1950</v>
      </c>
      <c r="D50" s="14" t="s">
        <v>233</v>
      </c>
      <c r="E50" s="6">
        <f>F50/C50</f>
        <v>6.0929731995185312</v>
      </c>
      <c r="F50" s="8">
        <v>11881.297739061136</v>
      </c>
      <c r="H50" s="76">
        <v>11700</v>
      </c>
      <c r="I50" s="77">
        <f t="shared" si="0"/>
        <v>1.5495533253088537E-2</v>
      </c>
    </row>
    <row r="51" spans="1:9" x14ac:dyDescent="0.2">
      <c r="A51" s="27">
        <v>2.4</v>
      </c>
      <c r="B51" s="9" t="s">
        <v>239</v>
      </c>
      <c r="C51" s="19">
        <f>C48</f>
        <v>3.16</v>
      </c>
      <c r="D51" s="7" t="s">
        <v>231</v>
      </c>
      <c r="E51" s="137">
        <f t="shared" ref="E51:E58" si="1">F51/C51</f>
        <v>51545.717733627251</v>
      </c>
      <c r="F51" s="8">
        <v>162884.46803826213</v>
      </c>
      <c r="H51" s="76">
        <v>141900</v>
      </c>
      <c r="I51" s="77">
        <f t="shared" si="0"/>
        <v>0.14788208624568097</v>
      </c>
    </row>
    <row r="52" spans="1:9" x14ac:dyDescent="0.2">
      <c r="A52" s="27">
        <v>2.5</v>
      </c>
      <c r="B52" s="9" t="s">
        <v>240</v>
      </c>
      <c r="C52" s="15">
        <v>40200</v>
      </c>
      <c r="D52" s="7" t="s">
        <v>233</v>
      </c>
      <c r="E52" s="137">
        <f t="shared" si="1"/>
        <v>18.775396880428005</v>
      </c>
      <c r="F52" s="22">
        <v>754770.95459320582</v>
      </c>
      <c r="H52" s="76">
        <v>495648</v>
      </c>
      <c r="I52" s="77">
        <f t="shared" si="0"/>
        <v>0.52279632842905821</v>
      </c>
    </row>
    <row r="53" spans="1:9" x14ac:dyDescent="0.2">
      <c r="A53" s="27">
        <v>2.6</v>
      </c>
      <c r="B53" s="9" t="s">
        <v>241</v>
      </c>
      <c r="C53" s="15">
        <v>642.61</v>
      </c>
      <c r="D53" s="7" t="s">
        <v>233</v>
      </c>
      <c r="E53" s="137">
        <f t="shared" si="1"/>
        <v>2415.2392887838332</v>
      </c>
      <c r="F53" s="8">
        <v>1552056.919365379</v>
      </c>
      <c r="H53" s="76">
        <v>1293038</v>
      </c>
      <c r="I53" s="77">
        <f t="shared" si="0"/>
        <v>0.20031810307615014</v>
      </c>
    </row>
    <row r="54" spans="1:9" x14ac:dyDescent="0.2">
      <c r="A54" s="27">
        <v>2.7</v>
      </c>
      <c r="B54" s="9" t="s">
        <v>242</v>
      </c>
      <c r="C54" s="15"/>
      <c r="D54" s="7" t="s">
        <v>233</v>
      </c>
      <c r="E54" s="137"/>
      <c r="H54" s="76"/>
      <c r="I54" s="77"/>
    </row>
    <row r="55" spans="1:9" x14ac:dyDescent="0.2">
      <c r="A55" s="27">
        <v>2.8</v>
      </c>
      <c r="B55" s="9" t="s">
        <v>243</v>
      </c>
      <c r="C55" s="19">
        <f>C48</f>
        <v>3.16</v>
      </c>
      <c r="D55" s="7" t="s">
        <v>231</v>
      </c>
      <c r="E55" s="137">
        <f t="shared" si="1"/>
        <v>70699.763103117919</v>
      </c>
      <c r="F55" s="8">
        <v>223411.25140585264</v>
      </c>
      <c r="H55" s="76">
        <v>115630</v>
      </c>
      <c r="I55" s="77">
        <f t="shared" si="0"/>
        <v>0.93212186634828886</v>
      </c>
    </row>
    <row r="56" spans="1:9" x14ac:dyDescent="0.2">
      <c r="A56" s="27">
        <v>2.9</v>
      </c>
      <c r="B56" s="9" t="s">
        <v>235</v>
      </c>
      <c r="C56" s="19">
        <f>C48</f>
        <v>3.16</v>
      </c>
      <c r="D56" s="7" t="s">
        <v>231</v>
      </c>
      <c r="E56" s="137">
        <f t="shared" si="1"/>
        <v>43230.264110043659</v>
      </c>
      <c r="F56" s="8">
        <v>136607.63458773796</v>
      </c>
      <c r="H56" s="76">
        <v>138900</v>
      </c>
      <c r="I56" s="77">
        <f t="shared" si="0"/>
        <v>-1.6503710671432942E-2</v>
      </c>
    </row>
    <row r="57" spans="1:9" x14ac:dyDescent="0.2">
      <c r="A57" s="29">
        <v>2.1</v>
      </c>
      <c r="B57" s="9" t="s">
        <v>244</v>
      </c>
      <c r="C57" s="19">
        <f>C48</f>
        <v>3.16</v>
      </c>
      <c r="D57" s="7" t="s">
        <v>231</v>
      </c>
      <c r="E57" s="137">
        <f t="shared" si="1"/>
        <v>18306.556502308682</v>
      </c>
      <c r="F57" s="8">
        <v>57848.718547295437</v>
      </c>
      <c r="H57" s="76">
        <v>55416</v>
      </c>
      <c r="I57" s="77">
        <f t="shared" si="0"/>
        <v>4.389920866348053E-2</v>
      </c>
    </row>
    <row r="58" spans="1:9" x14ac:dyDescent="0.2">
      <c r="A58" s="27">
        <v>2.11</v>
      </c>
      <c r="B58" s="9" t="s">
        <v>245</v>
      </c>
      <c r="C58" s="20">
        <f>C48</f>
        <v>3.16</v>
      </c>
      <c r="D58" s="7" t="s">
        <v>231</v>
      </c>
      <c r="E58" s="137">
        <f t="shared" si="1"/>
        <v>83553.429951203478</v>
      </c>
      <c r="F58" s="8">
        <v>264028.83864580299</v>
      </c>
      <c r="H58" s="104">
        <v>225000</v>
      </c>
      <c r="I58" s="77">
        <f t="shared" si="0"/>
        <v>0.17346150509245772</v>
      </c>
    </row>
    <row r="59" spans="1:9" x14ac:dyDescent="0.2">
      <c r="A59" s="27"/>
      <c r="C59" s="6"/>
      <c r="D59" s="7"/>
      <c r="E59" s="8"/>
      <c r="H59" s="76"/>
      <c r="I59" s="77"/>
    </row>
    <row r="60" spans="1:9" s="24" customFormat="1" ht="15.75" x14ac:dyDescent="0.25">
      <c r="B60" s="28" t="s">
        <v>246</v>
      </c>
      <c r="C60" s="17">
        <f>F60/F75</f>
        <v>0.83127717503952714</v>
      </c>
      <c r="D60" s="11"/>
      <c r="E60" s="12"/>
      <c r="F60" s="25">
        <f>SUM(F48:F59)</f>
        <v>4095029.5554598435</v>
      </c>
      <c r="G60" s="43"/>
      <c r="H60" s="76"/>
      <c r="I60" s="77"/>
    </row>
    <row r="61" spans="1:9" x14ac:dyDescent="0.2">
      <c r="A61" s="27"/>
      <c r="B61" s="9"/>
      <c r="C61" s="6"/>
      <c r="D61" s="7"/>
      <c r="E61" s="8"/>
      <c r="F61" s="8"/>
      <c r="H61" s="76"/>
      <c r="I61" s="77"/>
    </row>
    <row r="62" spans="1:9" x14ac:dyDescent="0.2">
      <c r="A62" s="27">
        <v>2.12</v>
      </c>
      <c r="B62" s="9" t="s">
        <v>131</v>
      </c>
      <c r="C62" s="8">
        <f>F60</f>
        <v>4095029.5554598435</v>
      </c>
      <c r="D62" s="7" t="s">
        <v>227</v>
      </c>
      <c r="E62" s="16">
        <f>F62/C62</f>
        <v>0.11200425719238845</v>
      </c>
      <c r="F62" s="8">
        <v>458660.74354015646</v>
      </c>
      <c r="H62" s="76">
        <v>421500</v>
      </c>
      <c r="I62" s="77">
        <f>(F62-H62)/H62</f>
        <v>8.8163092621960759E-2</v>
      </c>
    </row>
    <row r="63" spans="1:9" x14ac:dyDescent="0.2">
      <c r="A63" s="27"/>
      <c r="B63" s="9"/>
      <c r="D63" s="7"/>
      <c r="E63" s="8"/>
      <c r="F63" s="8"/>
      <c r="H63" s="76"/>
      <c r="I63" s="77"/>
    </row>
    <row r="64" spans="1:9" s="24" customFormat="1" ht="15.75" x14ac:dyDescent="0.25">
      <c r="B64" s="28" t="s">
        <v>251</v>
      </c>
      <c r="C64" s="21">
        <f>F62/F75</f>
        <v>9.3106582511289324E-2</v>
      </c>
      <c r="D64" s="11"/>
      <c r="E64" s="12"/>
      <c r="F64" s="25">
        <f>F62+F60</f>
        <v>4553690.2989999996</v>
      </c>
      <c r="G64" s="43"/>
      <c r="H64" s="78">
        <f>SUM(H48:H62)</f>
        <v>3591875</v>
      </c>
      <c r="I64" s="77">
        <f>(F64-H64)/H64</f>
        <v>0.26777527029754644</v>
      </c>
    </row>
    <row r="65" spans="1:9" x14ac:dyDescent="0.2">
      <c r="A65" s="30"/>
      <c r="H65" s="72"/>
      <c r="I65" s="72"/>
    </row>
    <row r="66" spans="1:9" ht="15.75" x14ac:dyDescent="0.2">
      <c r="A66" s="26">
        <v>3</v>
      </c>
      <c r="B66" s="1" t="s">
        <v>247</v>
      </c>
      <c r="C66" s="6"/>
      <c r="D66" s="7"/>
      <c r="E66" s="8"/>
      <c r="F66" s="8"/>
    </row>
    <row r="67" spans="1:9" x14ac:dyDescent="0.2">
      <c r="A67" s="27">
        <v>3.1</v>
      </c>
      <c r="B67" s="9" t="s">
        <v>285</v>
      </c>
      <c r="C67" s="157"/>
      <c r="D67" s="7"/>
      <c r="E67" s="8"/>
      <c r="F67" s="8"/>
      <c r="H67" s="158">
        <v>35500</v>
      </c>
      <c r="I67" s="77"/>
    </row>
    <row r="68" spans="1:9" x14ac:dyDescent="0.2">
      <c r="A68" s="27"/>
      <c r="B68" s="9"/>
      <c r="C68" s="16"/>
      <c r="D68" s="7"/>
      <c r="E68" s="8"/>
      <c r="F68" s="8"/>
    </row>
    <row r="69" spans="1:9" x14ac:dyDescent="0.2">
      <c r="A69" s="30"/>
    </row>
    <row r="70" spans="1:9" s="24" customFormat="1" ht="15.75" x14ac:dyDescent="0.25">
      <c r="B70" s="28" t="s">
        <v>249</v>
      </c>
      <c r="C70" s="17">
        <f>F70/F75</f>
        <v>0</v>
      </c>
      <c r="D70" s="11"/>
      <c r="E70" s="12"/>
      <c r="F70" s="25">
        <f>SUM(F67:F69)</f>
        <v>0</v>
      </c>
      <c r="G70" s="43"/>
      <c r="H70" s="165"/>
    </row>
    <row r="71" spans="1:9" x14ac:dyDescent="0.2">
      <c r="A71" s="30"/>
    </row>
    <row r="72" spans="1:9" x14ac:dyDescent="0.2">
      <c r="A72" s="30"/>
    </row>
    <row r="73" spans="1:9" s="24" customFormat="1" ht="15.75" x14ac:dyDescent="0.25">
      <c r="B73" s="28" t="s">
        <v>133</v>
      </c>
      <c r="C73" s="10">
        <f>C48</f>
        <v>3.16</v>
      </c>
      <c r="D73" s="11" t="s">
        <v>231</v>
      </c>
      <c r="E73" s="12">
        <f>F73/C73</f>
        <v>1441041.2338607593</v>
      </c>
      <c r="F73" s="25">
        <f>F64+F70</f>
        <v>4553690.2989999996</v>
      </c>
      <c r="G73" s="43"/>
      <c r="H73" s="167">
        <f>H64+H67</f>
        <v>3627375</v>
      </c>
    </row>
    <row r="74" spans="1:9" x14ac:dyDescent="0.2">
      <c r="A74" s="30"/>
    </row>
    <row r="75" spans="1:9" s="24" customFormat="1" ht="15.75" x14ac:dyDescent="0.25">
      <c r="B75" s="28" t="s">
        <v>250</v>
      </c>
      <c r="C75" s="10"/>
      <c r="D75" s="11"/>
      <c r="E75" s="12"/>
      <c r="F75" s="25">
        <f>F70+F64+F45</f>
        <v>4926190.2989999996</v>
      </c>
      <c r="G75" s="43"/>
      <c r="H75" s="143"/>
    </row>
  </sheetData>
  <mergeCells count="3">
    <mergeCell ref="B7:F7"/>
    <mergeCell ref="B8:F8"/>
    <mergeCell ref="B9:F9"/>
  </mergeCells>
  <phoneticPr fontId="21" type="noConversion"/>
  <pageMargins left="0.75" right="0.75" top="1" bottom="1" header="0.5" footer="0.5"/>
  <pageSetup paperSize="9" orientation="portrait" horizontalDpi="0" verticalDpi="0"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76"/>
  <sheetViews>
    <sheetView zoomScaleNormal="100" workbookViewId="0">
      <selection activeCell="C45" sqref="C45"/>
    </sheetView>
  </sheetViews>
  <sheetFormatPr defaultColWidth="9.140625" defaultRowHeight="15" x14ac:dyDescent="0.2"/>
  <cols>
    <col min="1" max="1" width="17" style="5" customWidth="1"/>
    <col min="2" max="2" width="56.140625" style="5" bestFit="1" customWidth="1"/>
    <col min="3" max="3" width="18" style="13" bestFit="1" customWidth="1"/>
    <col min="4" max="4" width="6.5703125" style="14" customWidth="1"/>
    <col min="5" max="5" width="19.5703125" style="15" bestFit="1" customWidth="1"/>
    <col min="6" max="6" width="17.85546875" style="15" bestFit="1" customWidth="1"/>
    <col min="7" max="7" width="47.5703125" style="40" customWidth="1"/>
    <col min="8" max="8" width="17.5703125" style="5" bestFit="1" customWidth="1"/>
    <col min="9" max="9" width="10.140625" style="5" bestFit="1" customWidth="1"/>
    <col min="10" max="16384" width="9.140625" style="5"/>
  </cols>
  <sheetData>
    <row r="1" spans="1:7" ht="15.75" x14ac:dyDescent="0.25">
      <c r="A1" s="24" t="s">
        <v>252</v>
      </c>
    </row>
    <row r="4" spans="1:7" s="35" customFormat="1" ht="15.75" x14ac:dyDescent="0.25">
      <c r="A4" s="36" t="s">
        <v>135</v>
      </c>
      <c r="B4" s="35" t="s">
        <v>253</v>
      </c>
      <c r="C4" s="37"/>
      <c r="D4" s="38"/>
      <c r="E4" s="39"/>
      <c r="F4" s="39"/>
      <c r="G4" s="41"/>
    </row>
    <row r="5" spans="1:7" s="35" customFormat="1" ht="15.75" x14ac:dyDescent="0.25">
      <c r="A5" s="36" t="s">
        <v>136</v>
      </c>
      <c r="B5" s="35" t="s">
        <v>254</v>
      </c>
      <c r="C5" s="37"/>
      <c r="D5" s="38"/>
      <c r="E5" s="39"/>
      <c r="F5" s="39"/>
      <c r="G5" s="41"/>
    </row>
    <row r="6" spans="1:7" s="35" customFormat="1" ht="15.75" x14ac:dyDescent="0.25">
      <c r="A6" s="36"/>
      <c r="B6" s="35" t="s">
        <v>255</v>
      </c>
      <c r="C6" s="37"/>
      <c r="D6" s="38"/>
      <c r="E6" s="39"/>
      <c r="F6" s="39"/>
      <c r="G6" s="41"/>
    </row>
    <row r="7" spans="1:7" s="35" customFormat="1" ht="15.75" x14ac:dyDescent="0.25">
      <c r="A7" s="36"/>
      <c r="B7" s="349" t="s">
        <v>256</v>
      </c>
      <c r="C7" s="353"/>
      <c r="D7" s="353"/>
      <c r="E7" s="353"/>
      <c r="F7" s="353"/>
      <c r="G7" s="41"/>
    </row>
    <row r="8" spans="1:7" s="35" customFormat="1" ht="15.75" customHeight="1" x14ac:dyDescent="0.25">
      <c r="A8" s="36" t="s">
        <v>815</v>
      </c>
      <c r="B8" s="349" t="s">
        <v>257</v>
      </c>
      <c r="C8" s="353"/>
      <c r="D8" s="353"/>
      <c r="E8" s="353"/>
      <c r="F8" s="353"/>
      <c r="G8" s="41"/>
    </row>
    <row r="9" spans="1:7" s="35" customFormat="1" ht="15.75" customHeight="1" x14ac:dyDescent="0.2">
      <c r="A9" s="51" t="s">
        <v>138</v>
      </c>
      <c r="B9" s="348" t="s">
        <v>258</v>
      </c>
      <c r="C9" s="348"/>
      <c r="D9" s="348"/>
      <c r="E9" s="348"/>
      <c r="F9" s="348"/>
      <c r="G9" s="142"/>
    </row>
    <row r="10" spans="1:7" s="35" customFormat="1" ht="16.5" customHeight="1" x14ac:dyDescent="0.25">
      <c r="A10" s="36" t="s">
        <v>148</v>
      </c>
      <c r="B10" s="35" t="s">
        <v>260</v>
      </c>
      <c r="C10" s="37"/>
      <c r="D10" s="38"/>
      <c r="E10" s="39"/>
      <c r="F10" s="39"/>
      <c r="G10" s="41"/>
    </row>
    <row r="11" spans="1:7" s="35" customFormat="1" ht="15.75" x14ac:dyDescent="0.25">
      <c r="A11" s="36" t="s">
        <v>813</v>
      </c>
      <c r="B11" s="35" t="s">
        <v>259</v>
      </c>
      <c r="C11" s="37"/>
      <c r="D11" s="38"/>
      <c r="E11" s="39"/>
      <c r="F11" s="39"/>
      <c r="G11" s="41"/>
    </row>
    <row r="12" spans="1:7" s="35" customFormat="1" ht="15.75" x14ac:dyDescent="0.25">
      <c r="A12" s="36" t="s">
        <v>817</v>
      </c>
      <c r="B12" s="168" t="s">
        <v>261</v>
      </c>
      <c r="C12" s="37"/>
      <c r="D12" s="38"/>
      <c r="E12" s="39"/>
      <c r="F12" s="39"/>
      <c r="G12" s="41"/>
    </row>
    <row r="13" spans="1:7" s="35" customFormat="1" ht="15.75" x14ac:dyDescent="0.25">
      <c r="A13" s="36"/>
      <c r="B13" s="35" t="s">
        <v>262</v>
      </c>
      <c r="C13" s="37"/>
      <c r="D13" s="38"/>
      <c r="E13" s="39"/>
      <c r="F13" s="39"/>
      <c r="G13" s="41"/>
    </row>
    <row r="14" spans="1:7" s="35" customFormat="1" ht="15.75" x14ac:dyDescent="0.25">
      <c r="A14" s="36"/>
      <c r="B14" s="35" t="s">
        <v>284</v>
      </c>
      <c r="C14" s="37"/>
      <c r="D14" s="38"/>
      <c r="E14" s="39"/>
      <c r="F14" s="39"/>
      <c r="G14" s="41"/>
    </row>
    <row r="15" spans="1:7" s="35" customFormat="1" ht="15.75" x14ac:dyDescent="0.25">
      <c r="A15" s="36" t="s">
        <v>139</v>
      </c>
      <c r="B15" s="152" t="s">
        <v>270</v>
      </c>
      <c r="C15" s="37"/>
      <c r="D15" s="38"/>
      <c r="E15" s="39"/>
      <c r="F15" s="39"/>
      <c r="G15" s="41"/>
    </row>
    <row r="16" spans="1:7" s="35" customFormat="1" ht="15.75" x14ac:dyDescent="0.25">
      <c r="A16" s="36"/>
      <c r="B16" s="152" t="s">
        <v>263</v>
      </c>
      <c r="C16" s="37"/>
      <c r="D16" s="38"/>
      <c r="E16" s="39"/>
      <c r="F16" s="39"/>
      <c r="G16" s="41"/>
    </row>
    <row r="17" spans="1:7" s="35" customFormat="1" ht="15.75" x14ac:dyDescent="0.25">
      <c r="A17" s="36"/>
      <c r="B17" s="152" t="s">
        <v>264</v>
      </c>
      <c r="C17" s="37"/>
      <c r="D17" s="38"/>
      <c r="E17" s="39"/>
      <c r="F17" s="39"/>
      <c r="G17" s="41"/>
    </row>
    <row r="18" spans="1:7" s="35" customFormat="1" ht="15.75" x14ac:dyDescent="0.25">
      <c r="A18" s="36"/>
      <c r="B18" s="152" t="s">
        <v>265</v>
      </c>
      <c r="C18" s="37"/>
      <c r="D18" s="38"/>
      <c r="E18" s="39"/>
      <c r="F18" s="39"/>
      <c r="G18" s="41"/>
    </row>
    <row r="19" spans="1:7" s="35" customFormat="1" ht="15.75" x14ac:dyDescent="0.25">
      <c r="A19" s="36"/>
      <c r="B19" s="152" t="s">
        <v>266</v>
      </c>
      <c r="C19" s="37"/>
      <c r="D19" s="38"/>
      <c r="E19" s="39"/>
      <c r="F19" s="39"/>
      <c r="G19" s="41"/>
    </row>
    <row r="20" spans="1:7" s="35" customFormat="1" ht="15.75" x14ac:dyDescent="0.25">
      <c r="A20" s="36"/>
      <c r="B20" s="152" t="s">
        <v>267</v>
      </c>
      <c r="C20" s="37"/>
      <c r="D20" s="38"/>
      <c r="E20" s="39"/>
      <c r="F20" s="39"/>
      <c r="G20" s="41"/>
    </row>
    <row r="21" spans="1:7" s="35" customFormat="1" ht="15.75" x14ac:dyDescent="0.25">
      <c r="A21" s="36" t="s">
        <v>818</v>
      </c>
      <c r="B21" s="35" t="s">
        <v>268</v>
      </c>
      <c r="C21" s="37"/>
      <c r="D21" s="38"/>
      <c r="E21" s="39"/>
      <c r="F21" s="39"/>
      <c r="G21" s="41"/>
    </row>
    <row r="22" spans="1:7" s="35" customFormat="1" ht="15.75" x14ac:dyDescent="0.25">
      <c r="A22" s="36"/>
      <c r="B22" s="152" t="s">
        <v>269</v>
      </c>
      <c r="C22" s="37"/>
      <c r="D22" s="38"/>
      <c r="E22" s="39"/>
      <c r="F22" s="39"/>
      <c r="G22" s="41"/>
    </row>
    <row r="23" spans="1:7" s="35" customFormat="1" ht="15.75" x14ac:dyDescent="0.25">
      <c r="A23" s="36" t="s">
        <v>142</v>
      </c>
      <c r="B23" s="36" t="s">
        <v>271</v>
      </c>
      <c r="C23" s="37"/>
      <c r="D23" s="38"/>
      <c r="E23" s="39"/>
      <c r="F23" s="39"/>
      <c r="G23" s="41"/>
    </row>
    <row r="24" spans="1:7" s="35" customFormat="1" ht="15.75" x14ac:dyDescent="0.25">
      <c r="A24" s="36"/>
      <c r="B24" s="36" t="s">
        <v>273</v>
      </c>
      <c r="C24" s="37"/>
      <c r="D24" s="38"/>
      <c r="E24" s="39"/>
      <c r="F24" s="39"/>
      <c r="G24" s="41"/>
    </row>
    <row r="25" spans="1:7" s="35" customFormat="1" ht="15.75" x14ac:dyDescent="0.25">
      <c r="A25" s="36"/>
      <c r="B25" s="36" t="s">
        <v>272</v>
      </c>
      <c r="C25" s="37"/>
      <c r="D25" s="38"/>
      <c r="E25" s="39"/>
      <c r="F25" s="39"/>
      <c r="G25" s="41"/>
    </row>
    <row r="26" spans="1:7" s="35" customFormat="1" ht="15.75" x14ac:dyDescent="0.25">
      <c r="A26" s="36" t="s">
        <v>141</v>
      </c>
      <c r="B26" s="36" t="s">
        <v>274</v>
      </c>
      <c r="C26" s="37"/>
      <c r="D26" s="38"/>
      <c r="E26" s="39"/>
      <c r="F26" s="39"/>
      <c r="G26" s="41"/>
    </row>
    <row r="27" spans="1:7" s="35" customFormat="1" ht="15.75" x14ac:dyDescent="0.25">
      <c r="A27" s="36"/>
      <c r="B27" s="36" t="s">
        <v>275</v>
      </c>
      <c r="C27" s="37"/>
      <c r="D27" s="38"/>
      <c r="E27" s="39"/>
      <c r="F27" s="39"/>
      <c r="G27" s="41"/>
    </row>
    <row r="28" spans="1:7" s="35" customFormat="1" ht="15.75" x14ac:dyDescent="0.25">
      <c r="A28" s="36"/>
      <c r="B28" s="36" t="s">
        <v>276</v>
      </c>
      <c r="C28" s="37"/>
      <c r="D28" s="38"/>
      <c r="E28" s="39"/>
      <c r="F28" s="39"/>
      <c r="G28" s="41"/>
    </row>
    <row r="29" spans="1:7" s="35" customFormat="1" ht="15.75" x14ac:dyDescent="0.25">
      <c r="A29" s="36"/>
      <c r="B29" s="36" t="s">
        <v>277</v>
      </c>
      <c r="C29" s="37"/>
      <c r="D29" s="38"/>
      <c r="E29" s="39"/>
      <c r="F29" s="39"/>
      <c r="G29" s="41"/>
    </row>
    <row r="30" spans="1:7" s="35" customFormat="1" ht="15.75" x14ac:dyDescent="0.25">
      <c r="A30" s="36"/>
      <c r="C30" s="37"/>
      <c r="D30" s="38"/>
      <c r="E30" s="39"/>
      <c r="F30" s="39"/>
      <c r="G30" s="41"/>
    </row>
    <row r="31" spans="1:7" s="35" customFormat="1" ht="15.75" x14ac:dyDescent="0.25">
      <c r="A31" s="36" t="s">
        <v>822</v>
      </c>
      <c r="B31" s="35">
        <v>1310</v>
      </c>
      <c r="C31" s="37"/>
      <c r="D31" s="38"/>
      <c r="E31" s="39"/>
      <c r="F31" s="39"/>
      <c r="G31" s="41"/>
    </row>
    <row r="32" spans="1:7" s="35" customFormat="1" ht="15.75" x14ac:dyDescent="0.25">
      <c r="A32" s="36" t="s">
        <v>143</v>
      </c>
      <c r="B32" s="35" t="s">
        <v>283</v>
      </c>
      <c r="C32" s="37"/>
      <c r="D32" s="38"/>
      <c r="E32" s="39"/>
      <c r="F32" s="39"/>
      <c r="G32" s="41"/>
    </row>
    <row r="33" spans="1:9" s="35" customFormat="1" ht="15.75" x14ac:dyDescent="0.25">
      <c r="A33" s="36" t="s">
        <v>132</v>
      </c>
      <c r="B33" s="35" t="s">
        <v>282</v>
      </c>
      <c r="C33" s="37"/>
      <c r="D33" s="38"/>
      <c r="E33" s="39"/>
      <c r="F33" s="39"/>
      <c r="G33" s="41"/>
    </row>
    <row r="34" spans="1:9" s="35" customFormat="1" ht="15.75" x14ac:dyDescent="0.25">
      <c r="A34" s="36"/>
      <c r="B34" s="35" t="s">
        <v>281</v>
      </c>
      <c r="C34" s="37"/>
      <c r="D34" s="38"/>
      <c r="E34" s="39"/>
      <c r="F34" s="39"/>
      <c r="G34" s="41"/>
    </row>
    <row r="35" spans="1:9" s="35" customFormat="1" ht="15.75" x14ac:dyDescent="0.25">
      <c r="A35" s="36"/>
      <c r="B35" s="35" t="s">
        <v>278</v>
      </c>
      <c r="C35" s="37"/>
      <c r="D35" s="38"/>
      <c r="E35" s="39"/>
      <c r="F35" s="39"/>
      <c r="G35" s="41"/>
    </row>
    <row r="36" spans="1:9" s="35" customFormat="1" ht="15.75" x14ac:dyDescent="0.25">
      <c r="A36" s="36"/>
      <c r="B36" s="35" t="s">
        <v>280</v>
      </c>
      <c r="C36" s="37"/>
      <c r="D36" s="38"/>
      <c r="E36" s="39"/>
      <c r="F36" s="39"/>
      <c r="G36" s="41"/>
    </row>
    <row r="37" spans="1:9" s="35" customFormat="1" ht="15.75" x14ac:dyDescent="0.25">
      <c r="A37" s="36"/>
      <c r="B37" s="35" t="s">
        <v>279</v>
      </c>
      <c r="C37" s="37"/>
      <c r="D37" s="38"/>
      <c r="E37" s="39"/>
      <c r="F37" s="39"/>
      <c r="G37" s="41"/>
    </row>
    <row r="38" spans="1:9" s="31" customFormat="1" x14ac:dyDescent="0.2">
      <c r="C38" s="32"/>
      <c r="D38" s="33"/>
      <c r="E38" s="34"/>
      <c r="F38" s="34"/>
      <c r="G38" s="42"/>
    </row>
    <row r="41" spans="1:9" ht="15.75" x14ac:dyDescent="0.2">
      <c r="A41" s="26" t="s">
        <v>220</v>
      </c>
      <c r="B41" s="1" t="s">
        <v>221</v>
      </c>
      <c r="C41" s="2" t="s">
        <v>222</v>
      </c>
      <c r="D41" s="3" t="s">
        <v>223</v>
      </c>
      <c r="E41" s="4" t="s">
        <v>224</v>
      </c>
      <c r="F41" s="4" t="s">
        <v>225</v>
      </c>
      <c r="G41" s="155" t="s">
        <v>132</v>
      </c>
    </row>
    <row r="42" spans="1:9" ht="15.75" x14ac:dyDescent="0.2">
      <c r="A42" s="26">
        <v>1</v>
      </c>
      <c r="B42" s="1" t="s">
        <v>134</v>
      </c>
      <c r="C42" s="6"/>
      <c r="D42" s="7"/>
      <c r="E42" s="8"/>
      <c r="F42" s="8"/>
    </row>
    <row r="43" spans="1:9" x14ac:dyDescent="0.2">
      <c r="A43" s="27">
        <v>1.1000000000000001</v>
      </c>
      <c r="B43" s="9" t="s">
        <v>226</v>
      </c>
      <c r="C43" s="8">
        <f>F$74</f>
        <v>9161310.6500000004</v>
      </c>
      <c r="D43" s="7" t="s">
        <v>227</v>
      </c>
      <c r="E43" s="16">
        <f>F43/C43</f>
        <v>0</v>
      </c>
      <c r="F43" s="8"/>
    </row>
    <row r="44" spans="1:9" x14ac:dyDescent="0.2">
      <c r="A44" s="27">
        <v>1.2</v>
      </c>
      <c r="B44" s="9" t="s">
        <v>228</v>
      </c>
      <c r="C44" s="8">
        <f>F$74</f>
        <v>9161310.6500000004</v>
      </c>
      <c r="D44" s="7" t="s">
        <v>227</v>
      </c>
      <c r="E44" s="16">
        <f>F44/C44</f>
        <v>0</v>
      </c>
      <c r="F44" s="8"/>
      <c r="H44" s="76"/>
      <c r="I44" s="77"/>
    </row>
    <row r="45" spans="1:9" x14ac:dyDescent="0.2">
      <c r="A45" s="27">
        <v>1.3</v>
      </c>
      <c r="B45" s="9" t="s">
        <v>229</v>
      </c>
      <c r="C45" s="8">
        <f>F$74</f>
        <v>9161310.6500000004</v>
      </c>
      <c r="D45" s="7" t="s">
        <v>227</v>
      </c>
      <c r="E45" s="16">
        <f>F45/C45</f>
        <v>0</v>
      </c>
      <c r="F45" s="8"/>
      <c r="H45" s="76"/>
      <c r="I45" s="77"/>
    </row>
    <row r="46" spans="1:9" s="24" customFormat="1" ht="15.75" x14ac:dyDescent="0.25">
      <c r="B46" s="28" t="s">
        <v>248</v>
      </c>
      <c r="C46" s="17">
        <f>F46/F76</f>
        <v>0</v>
      </c>
      <c r="D46" s="11"/>
      <c r="E46" s="12"/>
      <c r="F46" s="23">
        <f>SUM(F43:F45)</f>
        <v>0</v>
      </c>
      <c r="G46" s="43"/>
      <c r="H46" s="76"/>
      <c r="I46" s="77"/>
    </row>
    <row r="47" spans="1:9" x14ac:dyDescent="0.2">
      <c r="A47" s="27"/>
      <c r="B47" s="9"/>
      <c r="C47" s="6"/>
      <c r="D47" s="7"/>
      <c r="E47" s="8"/>
      <c r="F47" s="8"/>
      <c r="H47" s="72" t="s">
        <v>379</v>
      </c>
      <c r="I47" s="72" t="s">
        <v>383</v>
      </c>
    </row>
    <row r="48" spans="1:9" ht="15.75" x14ac:dyDescent="0.2">
      <c r="A48" s="26">
        <v>2</v>
      </c>
      <c r="B48" s="1" t="s">
        <v>230</v>
      </c>
      <c r="C48" s="6"/>
      <c r="D48" s="7"/>
      <c r="E48" s="8"/>
      <c r="F48" s="8"/>
      <c r="H48" s="72"/>
      <c r="I48" s="72"/>
    </row>
    <row r="49" spans="1:9" x14ac:dyDescent="0.2">
      <c r="A49" s="27">
        <v>2.1</v>
      </c>
      <c r="B49" s="9" t="s">
        <v>236</v>
      </c>
      <c r="C49" s="18">
        <v>1.28</v>
      </c>
      <c r="D49" s="7" t="s">
        <v>231</v>
      </c>
      <c r="E49" s="137">
        <f>F49/C49</f>
        <v>97670.703125</v>
      </c>
      <c r="F49" s="8">
        <v>125018.5</v>
      </c>
      <c r="H49" s="76">
        <v>135000</v>
      </c>
      <c r="I49" s="77">
        <f t="shared" ref="I49:I59" si="0">(F49-H49)/H49</f>
        <v>-7.3937037037037037E-2</v>
      </c>
    </row>
    <row r="50" spans="1:9" x14ac:dyDescent="0.2">
      <c r="A50" s="27">
        <v>2.2000000000000002</v>
      </c>
      <c r="B50" s="9" t="s">
        <v>237</v>
      </c>
      <c r="C50" s="15">
        <v>61412</v>
      </c>
      <c r="D50" s="7" t="s">
        <v>232</v>
      </c>
      <c r="E50" s="6">
        <f>F50/C50</f>
        <v>31.559765192470529</v>
      </c>
      <c r="F50" s="8">
        <v>1938148.3</v>
      </c>
      <c r="H50" s="76">
        <v>4638988</v>
      </c>
      <c r="I50" s="77">
        <f t="shared" si="0"/>
        <v>-0.58220450236129095</v>
      </c>
    </row>
    <row r="51" spans="1:9" x14ac:dyDescent="0.2">
      <c r="A51" s="27">
        <v>2.2999999999999998</v>
      </c>
      <c r="B51" s="5" t="s">
        <v>238</v>
      </c>
      <c r="C51" s="15">
        <v>500</v>
      </c>
      <c r="D51" s="14" t="s">
        <v>233</v>
      </c>
      <c r="E51" s="6">
        <f>F51/C51</f>
        <v>50.2</v>
      </c>
      <c r="F51" s="8">
        <v>25100</v>
      </c>
      <c r="H51" s="76">
        <v>75460</v>
      </c>
      <c r="I51" s="77">
        <f t="shared" si="0"/>
        <v>-0.66737344288364697</v>
      </c>
    </row>
    <row r="52" spans="1:9" x14ac:dyDescent="0.2">
      <c r="A52" s="27">
        <v>2.4</v>
      </c>
      <c r="B52" s="9" t="s">
        <v>239</v>
      </c>
      <c r="C52" s="19">
        <f>C49</f>
        <v>1.28</v>
      </c>
      <c r="D52" s="7" t="s">
        <v>231</v>
      </c>
      <c r="E52" s="137">
        <f t="shared" ref="E52:E59" si="1">F52/C52</f>
        <v>386403.125</v>
      </c>
      <c r="F52" s="8">
        <v>494596</v>
      </c>
      <c r="H52" s="76">
        <v>377170</v>
      </c>
      <c r="I52" s="77">
        <f t="shared" si="0"/>
        <v>0.3113344115385635</v>
      </c>
    </row>
    <row r="53" spans="1:9" x14ac:dyDescent="0.2">
      <c r="A53" s="27">
        <v>2.5</v>
      </c>
      <c r="B53" s="9" t="s">
        <v>240</v>
      </c>
      <c r="C53" s="15">
        <v>13152</v>
      </c>
      <c r="D53" s="7" t="s">
        <v>233</v>
      </c>
      <c r="E53" s="137">
        <f t="shared" si="1"/>
        <v>96.03649635036497</v>
      </c>
      <c r="F53" s="22">
        <v>1263072</v>
      </c>
      <c r="H53" s="76">
        <v>1337362</v>
      </c>
      <c r="I53" s="77">
        <f t="shared" si="0"/>
        <v>-5.5549656712243954E-2</v>
      </c>
    </row>
    <row r="54" spans="1:9" x14ac:dyDescent="0.2">
      <c r="A54" s="27">
        <v>2.6</v>
      </c>
      <c r="B54" s="9" t="s">
        <v>241</v>
      </c>
      <c r="C54" s="15"/>
      <c r="D54" s="7" t="s">
        <v>233</v>
      </c>
      <c r="E54" s="137"/>
      <c r="F54" s="8"/>
      <c r="H54" s="76"/>
      <c r="I54" s="77"/>
    </row>
    <row r="55" spans="1:9" x14ac:dyDescent="0.2">
      <c r="A55" s="27">
        <v>2.7</v>
      </c>
      <c r="B55" s="9" t="s">
        <v>242</v>
      </c>
      <c r="C55" s="15">
        <v>1065</v>
      </c>
      <c r="D55" s="7" t="s">
        <v>233</v>
      </c>
      <c r="E55" s="137">
        <f t="shared" si="1"/>
        <v>2091.8850704225351</v>
      </c>
      <c r="F55" s="15">
        <v>2227857.6</v>
      </c>
      <c r="H55" s="76">
        <v>1658376</v>
      </c>
      <c r="I55" s="77">
        <f t="shared" si="0"/>
        <v>0.34339715480687133</v>
      </c>
    </row>
    <row r="56" spans="1:9" x14ac:dyDescent="0.2">
      <c r="A56" s="27">
        <v>2.8</v>
      </c>
      <c r="B56" s="9" t="s">
        <v>243</v>
      </c>
      <c r="C56" s="19">
        <f>C49</f>
        <v>1.28</v>
      </c>
      <c r="D56" s="7" t="s">
        <v>231</v>
      </c>
      <c r="E56" s="137">
        <f t="shared" si="1"/>
        <v>918028.984375</v>
      </c>
      <c r="F56" s="8">
        <v>1175077.1000000001</v>
      </c>
      <c r="H56" s="76">
        <v>712882</v>
      </c>
      <c r="I56" s="77">
        <f t="shared" si="0"/>
        <v>0.64834727205905063</v>
      </c>
    </row>
    <row r="57" spans="1:9" x14ac:dyDescent="0.2">
      <c r="A57" s="27">
        <v>2.9</v>
      </c>
      <c r="B57" s="9" t="s">
        <v>235</v>
      </c>
      <c r="C57" s="19">
        <f>C49</f>
        <v>1.28</v>
      </c>
      <c r="D57" s="7" t="s">
        <v>231</v>
      </c>
      <c r="E57" s="137">
        <f t="shared" si="1"/>
        <v>380612.5</v>
      </c>
      <c r="F57" s="8">
        <v>487184</v>
      </c>
      <c r="H57" s="76">
        <v>554830</v>
      </c>
      <c r="I57" s="77">
        <f t="shared" si="0"/>
        <v>-0.12192203017140385</v>
      </c>
    </row>
    <row r="58" spans="1:9" x14ac:dyDescent="0.2">
      <c r="A58" s="29">
        <v>2.1</v>
      </c>
      <c r="B58" s="9" t="s">
        <v>244</v>
      </c>
      <c r="C58" s="19">
        <f>C49</f>
        <v>1.28</v>
      </c>
      <c r="D58" s="7" t="s">
        <v>231</v>
      </c>
      <c r="E58" s="137">
        <f t="shared" si="1"/>
        <v>220580.78125</v>
      </c>
      <c r="F58" s="8">
        <v>282343.40000000002</v>
      </c>
      <c r="H58" s="76">
        <v>298933.5</v>
      </c>
      <c r="I58" s="77">
        <f t="shared" si="0"/>
        <v>-5.549762739873576E-2</v>
      </c>
    </row>
    <row r="59" spans="1:9" x14ac:dyDescent="0.2">
      <c r="A59" s="27">
        <v>2.11</v>
      </c>
      <c r="B59" s="9" t="s">
        <v>245</v>
      </c>
      <c r="C59" s="20">
        <f>C49</f>
        <v>1.28</v>
      </c>
      <c r="D59" s="7" t="s">
        <v>231</v>
      </c>
      <c r="E59" s="137">
        <f t="shared" si="1"/>
        <v>241440.4296875</v>
      </c>
      <c r="F59" s="8">
        <v>309043.75</v>
      </c>
      <c r="H59" s="104">
        <v>210000</v>
      </c>
      <c r="I59" s="77">
        <f t="shared" si="0"/>
        <v>0.47163690476190478</v>
      </c>
    </row>
    <row r="60" spans="1:9" x14ac:dyDescent="0.2">
      <c r="A60" s="27"/>
      <c r="C60" s="6"/>
      <c r="D60" s="7"/>
      <c r="E60" s="8"/>
      <c r="H60" s="76"/>
      <c r="I60" s="77"/>
    </row>
    <row r="61" spans="1:9" s="24" customFormat="1" ht="15.75" x14ac:dyDescent="0.25">
      <c r="B61" s="28" t="s">
        <v>246</v>
      </c>
      <c r="C61" s="17">
        <f>F61/F76</f>
        <v>0.90897918083369433</v>
      </c>
      <c r="D61" s="11"/>
      <c r="E61" s="12"/>
      <c r="F61" s="25">
        <f>SUM(F49:F60)</f>
        <v>8327440.6500000004</v>
      </c>
      <c r="G61" s="43"/>
      <c r="H61" s="76"/>
      <c r="I61" s="77"/>
    </row>
    <row r="62" spans="1:9" x14ac:dyDescent="0.2">
      <c r="A62" s="27"/>
      <c r="B62" s="9"/>
      <c r="C62" s="6"/>
      <c r="D62" s="7"/>
      <c r="E62" s="8"/>
      <c r="F62" s="8"/>
      <c r="H62" s="76"/>
      <c r="I62" s="77"/>
    </row>
    <row r="63" spans="1:9" x14ac:dyDescent="0.2">
      <c r="A63" s="27">
        <v>2.12</v>
      </c>
      <c r="B63" s="9" t="s">
        <v>131</v>
      </c>
      <c r="C63" s="8">
        <f>F61</f>
        <v>8327440.6500000004</v>
      </c>
      <c r="D63" s="7" t="s">
        <v>227</v>
      </c>
      <c r="E63" s="16">
        <f>F63/C63</f>
        <v>0.10013520780841589</v>
      </c>
      <c r="F63" s="8">
        <v>833870</v>
      </c>
      <c r="H63" s="76">
        <v>745090</v>
      </c>
      <c r="I63" s="77">
        <f>(F63-H63)/H63</f>
        <v>0.11915339086553302</v>
      </c>
    </row>
    <row r="64" spans="1:9" x14ac:dyDescent="0.2">
      <c r="A64" s="27"/>
      <c r="B64" s="9"/>
      <c r="D64" s="7"/>
      <c r="E64" s="8"/>
      <c r="F64" s="8"/>
      <c r="H64" s="76"/>
      <c r="I64" s="77"/>
    </row>
    <row r="65" spans="1:9" s="24" customFormat="1" ht="15.75" x14ac:dyDescent="0.25">
      <c r="B65" s="28" t="s">
        <v>251</v>
      </c>
      <c r="C65" s="21">
        <f>F63/F76</f>
        <v>9.1020819166305639E-2</v>
      </c>
      <c r="D65" s="11"/>
      <c r="E65" s="12"/>
      <c r="F65" s="25">
        <f>F63+F61</f>
        <v>9161310.6500000004</v>
      </c>
      <c r="G65" s="43"/>
      <c r="H65" s="78">
        <f>SUM(H49:H63)</f>
        <v>10744091.5</v>
      </c>
      <c r="I65" s="77">
        <f>(F65-H65)/H65</f>
        <v>-0.14731639710998362</v>
      </c>
    </row>
    <row r="66" spans="1:9" x14ac:dyDescent="0.2">
      <c r="A66" s="30"/>
      <c r="H66" s="72"/>
      <c r="I66" s="72"/>
    </row>
    <row r="67" spans="1:9" ht="15.75" x14ac:dyDescent="0.2">
      <c r="A67" s="26">
        <v>3</v>
      </c>
      <c r="B67" s="1" t="s">
        <v>247</v>
      </c>
      <c r="C67" s="6"/>
      <c r="D67" s="7"/>
      <c r="E67" s="8"/>
      <c r="F67" s="8"/>
    </row>
    <row r="68" spans="1:9" x14ac:dyDescent="0.2">
      <c r="A68" s="27">
        <v>3.1</v>
      </c>
      <c r="B68" s="9" t="s">
        <v>285</v>
      </c>
      <c r="C68" s="157"/>
      <c r="D68" s="7"/>
      <c r="E68" s="8"/>
      <c r="F68" s="8"/>
      <c r="H68" s="158">
        <v>309675</v>
      </c>
      <c r="I68" s="77"/>
    </row>
    <row r="69" spans="1:9" x14ac:dyDescent="0.2">
      <c r="A69" s="27"/>
      <c r="B69" s="9"/>
      <c r="C69" s="16"/>
      <c r="D69" s="7"/>
      <c r="E69" s="8"/>
      <c r="F69" s="8"/>
    </row>
    <row r="70" spans="1:9" x14ac:dyDescent="0.2">
      <c r="A70" s="30"/>
    </row>
    <row r="71" spans="1:9" s="24" customFormat="1" ht="15.75" x14ac:dyDescent="0.25">
      <c r="B71" s="28" t="s">
        <v>249</v>
      </c>
      <c r="C71" s="17">
        <f>F71/F76</f>
        <v>0</v>
      </c>
      <c r="D71" s="11"/>
      <c r="E71" s="12"/>
      <c r="F71" s="25">
        <f>SUM(F68:F70)</f>
        <v>0</v>
      </c>
      <c r="G71" s="43"/>
      <c r="H71" s="165"/>
    </row>
    <row r="72" spans="1:9" x14ac:dyDescent="0.2">
      <c r="A72" s="30"/>
    </row>
    <row r="73" spans="1:9" x14ac:dyDescent="0.2">
      <c r="A73" s="30"/>
    </row>
    <row r="74" spans="1:9" s="24" customFormat="1" ht="15.75" x14ac:dyDescent="0.25">
      <c r="B74" s="28" t="s">
        <v>133</v>
      </c>
      <c r="C74" s="10">
        <f>C49</f>
        <v>1.28</v>
      </c>
      <c r="D74" s="11" t="s">
        <v>231</v>
      </c>
      <c r="E74" s="12">
        <f>F74/C74</f>
        <v>7157273.9453125</v>
      </c>
      <c r="F74" s="25">
        <f>F65+F71</f>
        <v>9161310.6500000004</v>
      </c>
      <c r="G74" s="43"/>
      <c r="H74" s="167">
        <f>H65+H68</f>
        <v>11053766.5</v>
      </c>
    </row>
    <row r="75" spans="1:9" x14ac:dyDescent="0.2">
      <c r="A75" s="30"/>
    </row>
    <row r="76" spans="1:9" s="24" customFormat="1" ht="15.75" x14ac:dyDescent="0.25">
      <c r="B76" s="28" t="s">
        <v>250</v>
      </c>
      <c r="C76" s="10"/>
      <c r="D76" s="11"/>
      <c r="E76" s="12"/>
      <c r="F76" s="25">
        <f>F71+F65+F46</f>
        <v>9161310.6500000004</v>
      </c>
      <c r="G76" s="43"/>
      <c r="H76" s="143"/>
    </row>
  </sheetData>
  <mergeCells count="3">
    <mergeCell ref="B7:F7"/>
    <mergeCell ref="B8:F8"/>
    <mergeCell ref="B9:F9"/>
  </mergeCells>
  <phoneticPr fontId="21" type="noConversion"/>
  <pageMargins left="0.75" right="0.75" top="1" bottom="1" header="0.5" footer="0.5"/>
  <pageSetup paperSize="9" scale="59" orientation="portrait" horizontalDpi="0" verticalDpi="0" r:id="rId1"/>
  <headerFooter alignWithMargins="0"/>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J88"/>
  <sheetViews>
    <sheetView view="pageBreakPreview" topLeftCell="A13" zoomScale="60" zoomScaleNormal="100" workbookViewId="0">
      <selection activeCell="C45" sqref="C45"/>
    </sheetView>
  </sheetViews>
  <sheetFormatPr defaultColWidth="9.140625" defaultRowHeight="15" x14ac:dyDescent="0.2"/>
  <cols>
    <col min="1" max="1" width="17" style="5" customWidth="1"/>
    <col min="2" max="2" width="56.140625" style="5" bestFit="1" customWidth="1"/>
    <col min="3" max="3" width="18" style="13" bestFit="1" customWidth="1"/>
    <col min="4" max="4" width="6.5703125" style="14" customWidth="1"/>
    <col min="5" max="5" width="19.5703125" style="15" bestFit="1" customWidth="1"/>
    <col min="6" max="6" width="17.85546875" style="15" bestFit="1" customWidth="1"/>
    <col min="7" max="7" width="47.5703125" style="40" customWidth="1"/>
    <col min="8" max="8" width="21.42578125" style="5" bestFit="1" customWidth="1"/>
    <col min="9" max="9" width="10.140625" style="5" bestFit="1" customWidth="1"/>
    <col min="10" max="10" width="15.42578125" style="5" bestFit="1" customWidth="1"/>
    <col min="11" max="16384" width="9.140625" style="5"/>
  </cols>
  <sheetData>
    <row r="1" spans="1:7" ht="15.75" x14ac:dyDescent="0.25">
      <c r="A1" s="24" t="s">
        <v>153</v>
      </c>
    </row>
    <row r="4" spans="1:7" s="35" customFormat="1" ht="15.75" x14ac:dyDescent="0.25">
      <c r="A4" s="36" t="s">
        <v>135</v>
      </c>
      <c r="B4" s="35" t="s">
        <v>152</v>
      </c>
      <c r="C4" s="37"/>
      <c r="D4" s="38"/>
      <c r="E4" s="39"/>
      <c r="F4" s="39"/>
      <c r="G4" s="41"/>
    </row>
    <row r="5" spans="1:7" s="35" customFormat="1" ht="15.75" x14ac:dyDescent="0.25">
      <c r="A5" s="36" t="s">
        <v>136</v>
      </c>
      <c r="B5" s="35" t="s">
        <v>154</v>
      </c>
      <c r="C5" s="37"/>
      <c r="D5" s="38"/>
      <c r="E5" s="39"/>
      <c r="F5" s="39"/>
      <c r="G5" s="41"/>
    </row>
    <row r="6" spans="1:7" s="35" customFormat="1" ht="15.75" x14ac:dyDescent="0.25">
      <c r="A6" s="36"/>
      <c r="B6" s="349" t="s">
        <v>155</v>
      </c>
      <c r="C6" s="353"/>
      <c r="D6" s="353"/>
      <c r="E6" s="353"/>
      <c r="F6" s="353"/>
      <c r="G6" s="41"/>
    </row>
    <row r="7" spans="1:7" s="35" customFormat="1" ht="15.75" x14ac:dyDescent="0.25">
      <c r="A7" s="36"/>
      <c r="B7" s="134" t="s">
        <v>156</v>
      </c>
      <c r="C7" s="135"/>
      <c r="D7" s="135"/>
      <c r="E7" s="135"/>
      <c r="F7" s="135"/>
      <c r="G7" s="41"/>
    </row>
    <row r="8" spans="1:7" s="35" customFormat="1" ht="15.75" customHeight="1" x14ac:dyDescent="0.25">
      <c r="A8" s="36" t="s">
        <v>815</v>
      </c>
      <c r="B8" s="349" t="s">
        <v>157</v>
      </c>
      <c r="C8" s="353"/>
      <c r="D8" s="353"/>
      <c r="E8" s="353"/>
      <c r="F8" s="353"/>
      <c r="G8" s="41"/>
    </row>
    <row r="9" spans="1:7" s="35" customFormat="1" ht="15.75" customHeight="1" x14ac:dyDescent="0.2">
      <c r="A9" s="51" t="s">
        <v>138</v>
      </c>
      <c r="B9" s="348" t="s">
        <v>158</v>
      </c>
      <c r="C9" s="348"/>
      <c r="D9" s="348"/>
      <c r="E9" s="348"/>
      <c r="F9" s="348"/>
      <c r="G9" s="142"/>
    </row>
    <row r="10" spans="1:7" s="35" customFormat="1" ht="16.5" customHeight="1" x14ac:dyDescent="0.25">
      <c r="A10" s="36" t="s">
        <v>148</v>
      </c>
      <c r="B10" s="35" t="s">
        <v>673</v>
      </c>
      <c r="C10" s="37"/>
      <c r="D10" s="38"/>
      <c r="E10" s="39"/>
      <c r="F10" s="39"/>
      <c r="G10" s="41"/>
    </row>
    <row r="11" spans="1:7" s="35" customFormat="1" ht="15.75" x14ac:dyDescent="0.25">
      <c r="A11" s="36" t="s">
        <v>813</v>
      </c>
      <c r="B11" s="35" t="s">
        <v>159</v>
      </c>
      <c r="C11" s="37"/>
      <c r="D11" s="38"/>
      <c r="E11" s="39"/>
      <c r="F11" s="39"/>
      <c r="G11" s="41"/>
    </row>
    <row r="12" spans="1:7" s="35" customFormat="1" ht="15.75" x14ac:dyDescent="0.25">
      <c r="A12" s="36" t="s">
        <v>817</v>
      </c>
      <c r="B12" s="168" t="s">
        <v>160</v>
      </c>
      <c r="C12" s="37"/>
      <c r="D12" s="38"/>
      <c r="E12" s="39"/>
      <c r="F12" s="39"/>
      <c r="G12" s="41"/>
    </row>
    <row r="13" spans="1:7" s="35" customFormat="1" ht="15.75" x14ac:dyDescent="0.25">
      <c r="A13" s="36"/>
      <c r="C13" s="37"/>
      <c r="D13" s="38"/>
      <c r="E13" s="39"/>
      <c r="F13" s="39"/>
      <c r="G13" s="41"/>
    </row>
    <row r="14" spans="1:7" s="35" customFormat="1" ht="15.75" x14ac:dyDescent="0.25">
      <c r="A14" s="36" t="s">
        <v>139</v>
      </c>
      <c r="B14" s="35" t="s">
        <v>161</v>
      </c>
      <c r="C14" s="37"/>
      <c r="D14" s="38"/>
      <c r="E14" s="39"/>
      <c r="F14" s="39"/>
      <c r="G14" s="41"/>
    </row>
    <row r="15" spans="1:7" s="35" customFormat="1" ht="15.75" x14ac:dyDescent="0.25">
      <c r="A15" s="36"/>
      <c r="B15" s="152" t="s">
        <v>316</v>
      </c>
      <c r="C15" s="37"/>
      <c r="D15" s="38"/>
      <c r="E15" s="39"/>
      <c r="F15" s="39"/>
      <c r="G15" s="41"/>
    </row>
    <row r="16" spans="1:7" s="35" customFormat="1" ht="15.75" x14ac:dyDescent="0.25">
      <c r="A16" s="36"/>
      <c r="B16" s="152" t="s">
        <v>317</v>
      </c>
      <c r="C16" s="37"/>
      <c r="D16" s="38"/>
      <c r="E16" s="39"/>
      <c r="F16" s="39"/>
      <c r="G16" s="41"/>
    </row>
    <row r="17" spans="1:7" s="35" customFormat="1" ht="15.75" x14ac:dyDescent="0.25">
      <c r="A17" s="36"/>
      <c r="B17" s="152" t="s">
        <v>318</v>
      </c>
      <c r="C17" s="37"/>
      <c r="D17" s="38"/>
      <c r="E17" s="39"/>
      <c r="F17" s="39"/>
      <c r="G17" s="41"/>
    </row>
    <row r="18" spans="1:7" s="35" customFormat="1" ht="15.75" x14ac:dyDescent="0.25">
      <c r="A18" s="36"/>
      <c r="B18" s="152" t="s">
        <v>319</v>
      </c>
      <c r="C18" s="37"/>
      <c r="D18" s="38"/>
      <c r="E18" s="39"/>
      <c r="F18" s="39"/>
      <c r="G18" s="41"/>
    </row>
    <row r="19" spans="1:7" s="35" customFormat="1" ht="15.75" x14ac:dyDescent="0.25">
      <c r="A19" s="36"/>
      <c r="B19" s="152" t="s">
        <v>320</v>
      </c>
      <c r="C19" s="37"/>
      <c r="D19" s="38"/>
      <c r="E19" s="39"/>
      <c r="F19" s="39"/>
      <c r="G19" s="41"/>
    </row>
    <row r="20" spans="1:7" s="35" customFormat="1" ht="15.75" x14ac:dyDescent="0.25">
      <c r="A20" s="36" t="s">
        <v>818</v>
      </c>
      <c r="B20" s="35" t="s">
        <v>321</v>
      </c>
      <c r="C20" s="37"/>
      <c r="D20" s="38"/>
      <c r="E20" s="39"/>
      <c r="F20" s="39"/>
      <c r="G20" s="41"/>
    </row>
    <row r="21" spans="1:7" s="35" customFormat="1" ht="15.75" x14ac:dyDescent="0.25">
      <c r="A21" s="36"/>
      <c r="B21" s="152" t="s">
        <v>322</v>
      </c>
      <c r="C21" s="37"/>
      <c r="D21" s="38"/>
      <c r="E21" s="39"/>
      <c r="F21" s="39"/>
      <c r="G21" s="41"/>
    </row>
    <row r="22" spans="1:7" s="35" customFormat="1" ht="15.75" x14ac:dyDescent="0.25">
      <c r="A22" s="36"/>
      <c r="B22" s="152" t="s">
        <v>323</v>
      </c>
      <c r="C22" s="37"/>
      <c r="D22" s="38"/>
      <c r="E22" s="39"/>
      <c r="F22" s="39"/>
      <c r="G22" s="41"/>
    </row>
    <row r="23" spans="1:7" s="35" customFormat="1" ht="15.75" x14ac:dyDescent="0.25">
      <c r="A23" s="36" t="s">
        <v>142</v>
      </c>
      <c r="B23" s="36" t="s">
        <v>174</v>
      </c>
      <c r="C23" s="37"/>
      <c r="D23" s="38"/>
      <c r="E23" s="39"/>
      <c r="F23" s="39"/>
      <c r="G23" s="41"/>
    </row>
    <row r="24" spans="1:7" s="35" customFormat="1" ht="15.75" x14ac:dyDescent="0.25">
      <c r="A24" s="36"/>
      <c r="B24" s="36" t="s">
        <v>175</v>
      </c>
      <c r="C24" s="37"/>
      <c r="D24" s="38"/>
      <c r="E24" s="39"/>
      <c r="F24" s="39"/>
      <c r="G24" s="41"/>
    </row>
    <row r="25" spans="1:7" s="35" customFormat="1" ht="15.75" x14ac:dyDescent="0.25">
      <c r="A25" s="36"/>
      <c r="B25" s="36" t="s">
        <v>176</v>
      </c>
      <c r="C25" s="37"/>
      <c r="D25" s="38"/>
      <c r="E25" s="39"/>
      <c r="F25" s="39"/>
      <c r="G25" s="41"/>
    </row>
    <row r="26" spans="1:7" s="35" customFormat="1" ht="15.75" x14ac:dyDescent="0.25">
      <c r="A26" s="36" t="s">
        <v>141</v>
      </c>
      <c r="B26" s="36" t="s">
        <v>177</v>
      </c>
      <c r="C26" s="37"/>
      <c r="D26" s="38"/>
      <c r="E26" s="39"/>
      <c r="F26" s="39"/>
      <c r="G26" s="41"/>
    </row>
    <row r="27" spans="1:7" s="35" customFormat="1" ht="15.75" x14ac:dyDescent="0.25">
      <c r="A27" s="36"/>
      <c r="B27" s="36" t="s">
        <v>178</v>
      </c>
      <c r="C27" s="37"/>
      <c r="D27" s="38"/>
      <c r="E27" s="39"/>
      <c r="F27" s="39"/>
      <c r="G27" s="41"/>
    </row>
    <row r="28" spans="1:7" s="35" customFormat="1" ht="15.75" x14ac:dyDescent="0.25">
      <c r="A28" s="36"/>
      <c r="B28" s="36" t="s">
        <v>179</v>
      </c>
      <c r="C28" s="37"/>
      <c r="D28" s="38"/>
      <c r="E28" s="39"/>
      <c r="F28" s="39"/>
      <c r="G28" s="41"/>
    </row>
    <row r="29" spans="1:7" s="35" customFormat="1" ht="15.75" x14ac:dyDescent="0.25">
      <c r="A29" s="36"/>
      <c r="B29" s="35" t="s">
        <v>180</v>
      </c>
      <c r="C29" s="37"/>
      <c r="D29" s="38"/>
      <c r="E29" s="39"/>
      <c r="F29" s="39"/>
      <c r="G29" s="41"/>
    </row>
    <row r="30" spans="1:7" s="35" customFormat="1" ht="15.75" x14ac:dyDescent="0.25">
      <c r="A30" s="36"/>
      <c r="C30" s="37"/>
      <c r="D30" s="38"/>
      <c r="E30" s="39"/>
      <c r="F30" s="39"/>
      <c r="G30" s="41"/>
    </row>
    <row r="31" spans="1:7" s="35" customFormat="1" ht="15.75" x14ac:dyDescent="0.25">
      <c r="A31" s="36" t="s">
        <v>822</v>
      </c>
      <c r="B31" s="35">
        <v>1310</v>
      </c>
      <c r="C31" s="37"/>
      <c r="D31" s="38"/>
      <c r="E31" s="39"/>
      <c r="F31" s="39"/>
      <c r="G31" s="41"/>
    </row>
    <row r="32" spans="1:7" s="35" customFormat="1" ht="15.75" x14ac:dyDescent="0.25">
      <c r="A32" s="36" t="s">
        <v>143</v>
      </c>
      <c r="B32" s="35" t="s">
        <v>672</v>
      </c>
      <c r="C32" s="37"/>
      <c r="D32" s="38"/>
      <c r="E32" s="39"/>
      <c r="F32" s="39"/>
      <c r="G32" s="41"/>
    </row>
    <row r="33" spans="1:9" s="35" customFormat="1" ht="15.75" x14ac:dyDescent="0.25">
      <c r="A33" s="36" t="s">
        <v>132</v>
      </c>
      <c r="B33" s="35" t="s">
        <v>336</v>
      </c>
      <c r="C33" s="37"/>
      <c r="D33" s="38"/>
      <c r="E33" s="39"/>
      <c r="F33" s="39"/>
      <c r="G33" s="41"/>
    </row>
    <row r="34" spans="1:9" s="35" customFormat="1" ht="15.75" x14ac:dyDescent="0.25">
      <c r="A34" s="36"/>
      <c r="B34" s="35" t="s">
        <v>337</v>
      </c>
      <c r="C34" s="37"/>
      <c r="D34" s="38"/>
      <c r="E34" s="39"/>
      <c r="F34" s="39"/>
      <c r="G34" s="41"/>
    </row>
    <row r="35" spans="1:9" s="35" customFormat="1" ht="15.75" x14ac:dyDescent="0.25">
      <c r="A35" s="36"/>
      <c r="B35" s="35" t="s">
        <v>338</v>
      </c>
      <c r="C35" s="37"/>
      <c r="D35" s="38"/>
      <c r="E35" s="39"/>
      <c r="F35" s="39"/>
      <c r="G35" s="41"/>
    </row>
    <row r="36" spans="1:9" s="35" customFormat="1" ht="15.75" x14ac:dyDescent="0.25">
      <c r="A36" s="36"/>
      <c r="B36" s="35" t="s">
        <v>339</v>
      </c>
      <c r="C36" s="37"/>
      <c r="D36" s="38"/>
      <c r="E36" s="39"/>
      <c r="F36" s="39"/>
      <c r="G36" s="41"/>
    </row>
    <row r="37" spans="1:9" s="35" customFormat="1" ht="15.75" x14ac:dyDescent="0.25">
      <c r="A37" s="36"/>
      <c r="B37" s="35" t="s">
        <v>669</v>
      </c>
      <c r="C37" s="37"/>
      <c r="D37" s="38"/>
      <c r="E37" s="39"/>
      <c r="F37" s="39"/>
      <c r="G37" s="41"/>
    </row>
    <row r="38" spans="1:9" s="35" customFormat="1" ht="15.75" x14ac:dyDescent="0.25">
      <c r="A38" s="36"/>
      <c r="B38" s="35" t="s">
        <v>798</v>
      </c>
      <c r="C38" s="37"/>
      <c r="D38" s="38"/>
      <c r="E38" s="39"/>
      <c r="F38" s="39"/>
      <c r="G38" s="41"/>
    </row>
    <row r="39" spans="1:9" s="35" customFormat="1" ht="15.75" x14ac:dyDescent="0.25">
      <c r="A39" s="36"/>
      <c r="B39" s="35" t="s">
        <v>670</v>
      </c>
      <c r="C39" s="37"/>
      <c r="D39" s="38"/>
      <c r="E39" s="39"/>
      <c r="F39" s="39"/>
      <c r="G39" s="41"/>
    </row>
    <row r="40" spans="1:9" s="35" customFormat="1" ht="15.75" x14ac:dyDescent="0.25">
      <c r="A40" s="36"/>
      <c r="B40" s="35" t="s">
        <v>671</v>
      </c>
      <c r="C40" s="37"/>
      <c r="D40" s="38"/>
      <c r="E40" s="39"/>
      <c r="F40" s="39"/>
      <c r="G40" s="41"/>
    </row>
    <row r="41" spans="1:9" s="31" customFormat="1" x14ac:dyDescent="0.2">
      <c r="C41" s="32"/>
      <c r="D41" s="33"/>
      <c r="E41" s="34"/>
      <c r="F41" s="34"/>
      <c r="G41" s="42"/>
    </row>
    <row r="44" spans="1:9" ht="15.75" x14ac:dyDescent="0.2">
      <c r="A44" s="26" t="s">
        <v>220</v>
      </c>
      <c r="B44" s="1" t="s">
        <v>221</v>
      </c>
      <c r="C44" s="2" t="s">
        <v>222</v>
      </c>
      <c r="D44" s="3" t="s">
        <v>223</v>
      </c>
      <c r="E44" s="4" t="s">
        <v>224</v>
      </c>
      <c r="F44" s="4" t="s">
        <v>225</v>
      </c>
      <c r="G44" s="155" t="s">
        <v>132</v>
      </c>
    </row>
    <row r="45" spans="1:9" ht="15.75" x14ac:dyDescent="0.2">
      <c r="A45" s="26">
        <v>1</v>
      </c>
      <c r="B45" s="1" t="s">
        <v>134</v>
      </c>
      <c r="C45" s="6"/>
      <c r="D45" s="7"/>
      <c r="E45" s="8"/>
      <c r="F45" s="8"/>
    </row>
    <row r="46" spans="1:9" x14ac:dyDescent="0.2">
      <c r="A46" s="27">
        <v>1.1000000000000001</v>
      </c>
      <c r="B46" s="9" t="s">
        <v>226</v>
      </c>
      <c r="C46" s="8">
        <f>F$77</f>
        <v>6761382.8906887285</v>
      </c>
      <c r="D46" s="7" t="s">
        <v>227</v>
      </c>
      <c r="E46" s="16">
        <f>F46/C46</f>
        <v>5.2230439498749852E-3</v>
      </c>
      <c r="F46" s="8">
        <v>35315</v>
      </c>
    </row>
    <row r="47" spans="1:9" x14ac:dyDescent="0.2">
      <c r="A47" s="27">
        <v>1.2</v>
      </c>
      <c r="B47" s="9" t="s">
        <v>228</v>
      </c>
      <c r="C47" s="8">
        <f>F$77</f>
        <v>6761382.8906887285</v>
      </c>
      <c r="D47" s="7" t="s">
        <v>227</v>
      </c>
      <c r="E47" s="16">
        <f>F47/C47</f>
        <v>2.2061463226024407E-2</v>
      </c>
      <c r="F47" s="8">
        <v>149166</v>
      </c>
      <c r="H47" s="76"/>
      <c r="I47" s="77"/>
    </row>
    <row r="48" spans="1:9" x14ac:dyDescent="0.2">
      <c r="A48" s="27">
        <v>1.3</v>
      </c>
      <c r="B48" s="9" t="s">
        <v>229</v>
      </c>
      <c r="C48" s="8">
        <f>F$77</f>
        <v>6761382.8906887285</v>
      </c>
      <c r="D48" s="7" t="s">
        <v>227</v>
      </c>
      <c r="E48" s="16">
        <f>F48/C48</f>
        <v>8.7299596775220381E-2</v>
      </c>
      <c r="F48" s="8">
        <v>590266</v>
      </c>
      <c r="H48" s="76"/>
      <c r="I48" s="77"/>
    </row>
    <row r="49" spans="1:10" s="24" customFormat="1" ht="15.75" x14ac:dyDescent="0.25">
      <c r="B49" s="28" t="s">
        <v>248</v>
      </c>
      <c r="C49" s="17">
        <f>F49/F79</f>
        <v>0.10280435863469382</v>
      </c>
      <c r="D49" s="11"/>
      <c r="E49" s="12"/>
      <c r="F49" s="23">
        <f>SUM(F46:F48)</f>
        <v>774747</v>
      </c>
      <c r="G49" s="43"/>
      <c r="H49" s="76"/>
      <c r="I49" s="77"/>
    </row>
    <row r="50" spans="1:10" x14ac:dyDescent="0.2">
      <c r="A50" s="27"/>
      <c r="B50" s="9"/>
      <c r="C50" s="6"/>
      <c r="D50" s="7"/>
      <c r="E50" s="8"/>
      <c r="F50" s="8"/>
      <c r="H50" s="72" t="s">
        <v>379</v>
      </c>
      <c r="I50" s="72" t="s">
        <v>383</v>
      </c>
    </row>
    <row r="51" spans="1:10" ht="15.75" x14ac:dyDescent="0.2">
      <c r="A51" s="26">
        <v>2</v>
      </c>
      <c r="B51" s="1" t="s">
        <v>230</v>
      </c>
      <c r="C51" s="6"/>
      <c r="D51" s="7"/>
      <c r="E51" s="8"/>
      <c r="F51" s="8"/>
      <c r="H51" s="72"/>
      <c r="I51" s="72"/>
    </row>
    <row r="52" spans="1:10" x14ac:dyDescent="0.2">
      <c r="A52" s="27">
        <v>2.1</v>
      </c>
      <c r="B52" s="9" t="s">
        <v>236</v>
      </c>
      <c r="C52" s="18">
        <v>0.8</v>
      </c>
      <c r="D52" s="7" t="s">
        <v>231</v>
      </c>
      <c r="E52" s="137">
        <f>F52/C52</f>
        <v>0</v>
      </c>
      <c r="F52" s="8"/>
      <c r="H52" s="76"/>
      <c r="I52" s="77"/>
      <c r="J52" s="170">
        <f>F52-H52</f>
        <v>0</v>
      </c>
    </row>
    <row r="53" spans="1:10" x14ac:dyDescent="0.2">
      <c r="A53" s="27">
        <v>2.2000000000000002</v>
      </c>
      <c r="B53" s="9" t="s">
        <v>237</v>
      </c>
      <c r="C53" s="15">
        <v>68030</v>
      </c>
      <c r="D53" s="7" t="s">
        <v>232</v>
      </c>
      <c r="E53" s="6">
        <f>F53/C53</f>
        <v>14.669526479319806</v>
      </c>
      <c r="F53" s="8">
        <v>997967.88638812641</v>
      </c>
      <c r="H53" s="76">
        <v>391475</v>
      </c>
      <c r="I53" s="77">
        <f t="shared" ref="I53:I62" si="0">(F53-H53)/H53</f>
        <v>1.5492506198049081</v>
      </c>
      <c r="J53" s="170">
        <f t="shared" ref="J53:J62" si="1">F53-H53</f>
        <v>606492.88638812641</v>
      </c>
    </row>
    <row r="54" spans="1:10" x14ac:dyDescent="0.2">
      <c r="A54" s="27">
        <v>2.2999999999999998</v>
      </c>
      <c r="B54" s="5" t="s">
        <v>238</v>
      </c>
      <c r="C54" s="15">
        <v>15354</v>
      </c>
      <c r="D54" s="14" t="s">
        <v>233</v>
      </c>
      <c r="E54" s="6">
        <f>F54/C54</f>
        <v>19.375103929941101</v>
      </c>
      <c r="F54" s="8">
        <v>297485.34574031568</v>
      </c>
      <c r="G54" s="40" t="s">
        <v>799</v>
      </c>
      <c r="H54" s="76">
        <v>1</v>
      </c>
      <c r="I54" s="77">
        <f t="shared" si="0"/>
        <v>297484.34574031568</v>
      </c>
      <c r="J54" s="170">
        <f t="shared" si="1"/>
        <v>297484.34574031568</v>
      </c>
    </row>
    <row r="55" spans="1:10" x14ac:dyDescent="0.2">
      <c r="A55" s="27">
        <v>2.4</v>
      </c>
      <c r="B55" s="9" t="s">
        <v>239</v>
      </c>
      <c r="C55" s="19">
        <f>C52</f>
        <v>0.8</v>
      </c>
      <c r="D55" s="7" t="s">
        <v>231</v>
      </c>
      <c r="E55" s="137">
        <f t="shared" ref="E55:E62" si="2">F55/C55</f>
        <v>818087.33982371772</v>
      </c>
      <c r="F55" s="8">
        <v>654469.87185897422</v>
      </c>
      <c r="G55" s="46"/>
      <c r="H55" s="76">
        <v>393730</v>
      </c>
      <c r="I55" s="77">
        <f t="shared" si="0"/>
        <v>0.66223013704562572</v>
      </c>
      <c r="J55" s="170">
        <f t="shared" si="1"/>
        <v>260739.87185897422</v>
      </c>
    </row>
    <row r="56" spans="1:10" x14ac:dyDescent="0.2">
      <c r="A56" s="27">
        <v>2.5</v>
      </c>
      <c r="B56" s="9" t="s">
        <v>240</v>
      </c>
      <c r="C56" s="15">
        <v>15846</v>
      </c>
      <c r="D56" s="7" t="s">
        <v>233</v>
      </c>
      <c r="E56" s="137">
        <f t="shared" si="2"/>
        <v>45.436191707876176</v>
      </c>
      <c r="F56" s="22">
        <v>719981.89380300592</v>
      </c>
      <c r="G56" s="46"/>
      <c r="H56" s="76">
        <v>361715</v>
      </c>
      <c r="I56" s="77">
        <f t="shared" si="0"/>
        <v>0.99046733976474832</v>
      </c>
      <c r="J56" s="170">
        <f t="shared" si="1"/>
        <v>358266.89380300592</v>
      </c>
    </row>
    <row r="57" spans="1:10" x14ac:dyDescent="0.2">
      <c r="A57" s="27">
        <v>2.6</v>
      </c>
      <c r="B57" s="9" t="s">
        <v>241</v>
      </c>
      <c r="C57" s="15">
        <v>461.58125000000001</v>
      </c>
      <c r="D57" s="7" t="s">
        <v>233</v>
      </c>
      <c r="E57" s="137">
        <f t="shared" si="2"/>
        <v>2155.4661858222607</v>
      </c>
      <c r="F57" s="8">
        <v>994922.77638457133</v>
      </c>
      <c r="H57" s="76">
        <v>671045</v>
      </c>
      <c r="I57" s="77">
        <f t="shared" si="0"/>
        <v>0.48264688118467663</v>
      </c>
      <c r="J57" s="170">
        <f t="shared" si="1"/>
        <v>323877.77638457133</v>
      </c>
    </row>
    <row r="58" spans="1:10" x14ac:dyDescent="0.2">
      <c r="A58" s="27">
        <v>2.7</v>
      </c>
      <c r="B58" s="9" t="s">
        <v>242</v>
      </c>
      <c r="C58" s="15">
        <v>566</v>
      </c>
      <c r="D58" s="7" t="s">
        <v>233</v>
      </c>
      <c r="E58" s="137">
        <f t="shared" si="2"/>
        <v>335.03410201153935</v>
      </c>
      <c r="F58" s="15">
        <v>189629.30173853127</v>
      </c>
      <c r="G58" s="40" t="s">
        <v>799</v>
      </c>
      <c r="H58" s="76">
        <v>1</v>
      </c>
      <c r="I58" s="77">
        <f t="shared" si="0"/>
        <v>189628.30173853127</v>
      </c>
      <c r="J58" s="170">
        <f t="shared" si="1"/>
        <v>189628.30173853127</v>
      </c>
    </row>
    <row r="59" spans="1:10" x14ac:dyDescent="0.2">
      <c r="A59" s="27">
        <v>2.8</v>
      </c>
      <c r="B59" s="9" t="s">
        <v>243</v>
      </c>
      <c r="C59" s="19">
        <f>C52</f>
        <v>0.8</v>
      </c>
      <c r="D59" s="7" t="s">
        <v>231</v>
      </c>
      <c r="E59" s="137">
        <f t="shared" si="2"/>
        <v>797911.75371763378</v>
      </c>
      <c r="F59" s="8">
        <v>638329.40297410707</v>
      </c>
      <c r="H59" s="76">
        <v>436685</v>
      </c>
      <c r="I59" s="77">
        <f t="shared" si="0"/>
        <v>0.46176168857209904</v>
      </c>
      <c r="J59" s="170">
        <f t="shared" si="1"/>
        <v>201644.40297410707</v>
      </c>
    </row>
    <row r="60" spans="1:10" x14ac:dyDescent="0.2">
      <c r="A60" s="27">
        <v>2.9</v>
      </c>
      <c r="B60" s="9" t="s">
        <v>235</v>
      </c>
      <c r="C60" s="19">
        <f>C52</f>
        <v>0.8</v>
      </c>
      <c r="D60" s="7" t="s">
        <v>231</v>
      </c>
      <c r="E60" s="137">
        <f t="shared" si="2"/>
        <v>1093484.946441612</v>
      </c>
      <c r="F60" s="8">
        <v>874787.9571532897</v>
      </c>
      <c r="H60" s="76">
        <v>156525</v>
      </c>
      <c r="I60" s="77">
        <f t="shared" si="0"/>
        <v>4.5888066261190845</v>
      </c>
      <c r="J60" s="170">
        <f t="shared" si="1"/>
        <v>718262.9571532897</v>
      </c>
    </row>
    <row r="61" spans="1:10" x14ac:dyDescent="0.2">
      <c r="A61" s="29">
        <v>2.1</v>
      </c>
      <c r="B61" s="9" t="s">
        <v>244</v>
      </c>
      <c r="C61" s="19">
        <f>C52</f>
        <v>0.8</v>
      </c>
      <c r="D61" s="7" t="s">
        <v>231</v>
      </c>
      <c r="E61" s="137">
        <f t="shared" si="2"/>
        <v>277632.38716572733</v>
      </c>
      <c r="F61" s="8">
        <v>222105.90973258187</v>
      </c>
      <c r="H61" s="76">
        <v>91030</v>
      </c>
      <c r="I61" s="77">
        <f t="shared" si="0"/>
        <v>1.439919913573348</v>
      </c>
      <c r="J61" s="170">
        <f t="shared" si="1"/>
        <v>131075.90973258187</v>
      </c>
    </row>
    <row r="62" spans="1:10" x14ac:dyDescent="0.2">
      <c r="A62" s="27">
        <v>2.11</v>
      </c>
      <c r="B62" s="9" t="s">
        <v>245</v>
      </c>
      <c r="C62" s="20">
        <f>C52</f>
        <v>0.8</v>
      </c>
      <c r="D62" s="7" t="s">
        <v>231</v>
      </c>
      <c r="E62" s="137">
        <f t="shared" si="2"/>
        <v>175356.90541760478</v>
      </c>
      <c r="F62" s="8">
        <v>140285.52433408384</v>
      </c>
      <c r="H62" s="104">
        <v>35000</v>
      </c>
      <c r="I62" s="77">
        <f t="shared" si="0"/>
        <v>3.0081578381166811</v>
      </c>
      <c r="J62" s="170">
        <f t="shared" si="1"/>
        <v>105285.52433408384</v>
      </c>
    </row>
    <row r="63" spans="1:10" x14ac:dyDescent="0.2">
      <c r="A63" s="27"/>
      <c r="C63" s="6"/>
      <c r="D63" s="7"/>
      <c r="E63" s="8"/>
      <c r="H63" s="76"/>
      <c r="I63" s="77"/>
    </row>
    <row r="64" spans="1:10" s="24" customFormat="1" ht="15.75" x14ac:dyDescent="0.25">
      <c r="B64" s="28" t="s">
        <v>246</v>
      </c>
      <c r="C64" s="17">
        <f>F64/F79</f>
        <v>0.76033268444420687</v>
      </c>
      <c r="D64" s="11"/>
      <c r="E64" s="12"/>
      <c r="F64" s="25">
        <f>SUM(F52:F63)</f>
        <v>5729965.8701075884</v>
      </c>
      <c r="G64" s="43"/>
      <c r="H64" s="76"/>
      <c r="I64" s="77"/>
    </row>
    <row r="65" spans="1:10" x14ac:dyDescent="0.2">
      <c r="A65" s="27"/>
      <c r="B65" s="9"/>
      <c r="C65" s="6"/>
      <c r="D65" s="7"/>
      <c r="E65" s="8"/>
      <c r="F65" s="8"/>
      <c r="H65" s="76"/>
      <c r="I65" s="77"/>
    </row>
    <row r="66" spans="1:10" x14ac:dyDescent="0.2">
      <c r="A66" s="27">
        <v>2.12</v>
      </c>
      <c r="B66" s="9" t="s">
        <v>131</v>
      </c>
      <c r="C66" s="8">
        <f>F64</f>
        <v>5729965.8701075884</v>
      </c>
      <c r="D66" s="7" t="s">
        <v>227</v>
      </c>
      <c r="E66" s="16">
        <f>F66/C66</f>
        <v>0.18000404260030498</v>
      </c>
      <c r="F66" s="8">
        <f>1030879.52058114+537.5</f>
        <v>1031417.02058114</v>
      </c>
      <c r="H66" s="76">
        <v>312200</v>
      </c>
      <c r="I66" s="77">
        <f>(F66-H66)/H66</f>
        <v>2.3037060236423446</v>
      </c>
      <c r="J66" s="170">
        <f>F66-H66</f>
        <v>719217.02058113995</v>
      </c>
    </row>
    <row r="67" spans="1:10" x14ac:dyDescent="0.2">
      <c r="A67" s="27"/>
      <c r="B67" s="9"/>
      <c r="D67" s="7"/>
      <c r="E67" s="8"/>
      <c r="F67" s="8"/>
      <c r="H67" s="76"/>
      <c r="I67" s="77"/>
    </row>
    <row r="68" spans="1:10" s="24" customFormat="1" ht="15.75" x14ac:dyDescent="0.25">
      <c r="B68" s="28" t="s">
        <v>251</v>
      </c>
      <c r="C68" s="21">
        <f>F66/F79</f>
        <v>0.13686295692109926</v>
      </c>
      <c r="D68" s="11"/>
      <c r="E68" s="12"/>
      <c r="F68" s="25">
        <f>F66+F64</f>
        <v>6761382.8906887285</v>
      </c>
      <c r="G68" s="43"/>
      <c r="H68" s="78">
        <f>SUM(H52:H66)</f>
        <v>2849407</v>
      </c>
      <c r="I68" s="77">
        <f>(F68-H68)/H68</f>
        <v>1.37290878091081</v>
      </c>
      <c r="J68" s="165">
        <f>SUM(J52:J67)</f>
        <v>3911975.8906887276</v>
      </c>
    </row>
    <row r="69" spans="1:10" x14ac:dyDescent="0.2">
      <c r="A69" s="30"/>
      <c r="H69" s="72"/>
      <c r="I69" s="72"/>
    </row>
    <row r="70" spans="1:10" ht="15.75" x14ac:dyDescent="0.2">
      <c r="A70" s="26">
        <v>3</v>
      </c>
      <c r="B70" s="1" t="s">
        <v>247</v>
      </c>
      <c r="C70" s="6"/>
      <c r="D70" s="7"/>
      <c r="E70" s="8"/>
      <c r="F70" s="8"/>
    </row>
    <row r="71" spans="1:10" x14ac:dyDescent="0.2">
      <c r="A71" s="27"/>
      <c r="B71" s="9"/>
      <c r="C71" s="157"/>
      <c r="D71" s="7"/>
      <c r="E71" s="8"/>
      <c r="F71" s="8"/>
      <c r="H71" s="166"/>
      <c r="I71" s="77" t="e">
        <f>(F71-H71)/H71</f>
        <v>#DIV/0!</v>
      </c>
    </row>
    <row r="72" spans="1:10" x14ac:dyDescent="0.2">
      <c r="A72" s="27"/>
      <c r="B72" s="9"/>
      <c r="C72" s="16"/>
      <c r="D72" s="7"/>
      <c r="E72" s="8"/>
      <c r="F72" s="8"/>
    </row>
    <row r="73" spans="1:10" x14ac:dyDescent="0.2">
      <c r="A73" s="30"/>
    </row>
    <row r="74" spans="1:10" s="24" customFormat="1" ht="15.75" x14ac:dyDescent="0.25">
      <c r="B74" s="28" t="s">
        <v>249</v>
      </c>
      <c r="C74" s="17">
        <f>F74/F79</f>
        <v>0</v>
      </c>
      <c r="D74" s="11"/>
      <c r="E74" s="12"/>
      <c r="F74" s="25">
        <f>SUM(F71:F73)</f>
        <v>0</v>
      </c>
      <c r="G74" s="43"/>
      <c r="H74" s="165"/>
    </row>
    <row r="75" spans="1:10" x14ac:dyDescent="0.2">
      <c r="A75" s="30"/>
    </row>
    <row r="76" spans="1:10" x14ac:dyDescent="0.2">
      <c r="A76" s="30"/>
    </row>
    <row r="77" spans="1:10" s="24" customFormat="1" ht="15.75" x14ac:dyDescent="0.25">
      <c r="B77" s="28" t="s">
        <v>133</v>
      </c>
      <c r="C77" s="10">
        <f>C52</f>
        <v>0.8</v>
      </c>
      <c r="D77" s="11" t="s">
        <v>231</v>
      </c>
      <c r="E77" s="12">
        <f>F77/C77</f>
        <v>8451728.6133609097</v>
      </c>
      <c r="F77" s="25">
        <f>F68+F74</f>
        <v>6761382.8906887285</v>
      </c>
      <c r="G77" s="43"/>
      <c r="H77" s="167">
        <f>H68+H71</f>
        <v>2849407</v>
      </c>
    </row>
    <row r="78" spans="1:10" x14ac:dyDescent="0.2">
      <c r="A78" s="30"/>
      <c r="G78" s="46"/>
    </row>
    <row r="79" spans="1:10" s="24" customFormat="1" ht="15.75" x14ac:dyDescent="0.25">
      <c r="B79" s="28" t="s">
        <v>250</v>
      </c>
      <c r="C79" s="10"/>
      <c r="D79" s="11"/>
      <c r="E79" s="12"/>
      <c r="F79" s="25">
        <f>F74+F68+F49</f>
        <v>7536129.8906887285</v>
      </c>
      <c r="G79" s="43"/>
      <c r="H79" s="143"/>
    </row>
    <row r="88" spans="8:8" x14ac:dyDescent="0.2">
      <c r="H88" s="169"/>
    </row>
  </sheetData>
  <mergeCells count="3">
    <mergeCell ref="B6:F6"/>
    <mergeCell ref="B8:F8"/>
    <mergeCell ref="B9:F9"/>
  </mergeCells>
  <phoneticPr fontId="21" type="noConversion"/>
  <pageMargins left="0.75" right="0.75" top="1" bottom="1" header="0.5" footer="0.5"/>
  <pageSetup paperSize="9" scale="59" orientation="portrait" r:id="rId1"/>
  <headerFooter alignWithMargins="0"/>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I77"/>
  <sheetViews>
    <sheetView view="pageBreakPreview" topLeftCell="A22" zoomScale="75" zoomScaleNormal="100" workbookViewId="0">
      <selection activeCell="C45" sqref="C45"/>
    </sheetView>
  </sheetViews>
  <sheetFormatPr defaultColWidth="9.140625" defaultRowHeight="15" x14ac:dyDescent="0.2"/>
  <cols>
    <col min="1" max="1" width="17" style="5" customWidth="1"/>
    <col min="2" max="2" width="56.140625" style="5" bestFit="1" customWidth="1"/>
    <col min="3" max="3" width="18" style="13" bestFit="1" customWidth="1"/>
    <col min="4" max="4" width="6.5703125" style="14" customWidth="1"/>
    <col min="5" max="5" width="19.5703125" style="15" bestFit="1" customWidth="1"/>
    <col min="6" max="6" width="17.85546875" style="15" bestFit="1" customWidth="1"/>
    <col min="7" max="7" width="47.5703125" style="40" customWidth="1"/>
    <col min="8" max="8" width="17.5703125" style="5" bestFit="1" customWidth="1"/>
    <col min="9" max="9" width="10.140625" style="5" bestFit="1" customWidth="1"/>
    <col min="10" max="16384" width="9.140625" style="5"/>
  </cols>
  <sheetData>
    <row r="1" spans="1:7" ht="15.75" x14ac:dyDescent="0.25">
      <c r="A1" s="24" t="s">
        <v>562</v>
      </c>
    </row>
    <row r="4" spans="1:7" s="35" customFormat="1" ht="15.75" x14ac:dyDescent="0.25">
      <c r="A4" s="36" t="s">
        <v>135</v>
      </c>
      <c r="B4" s="35" t="s">
        <v>561</v>
      </c>
      <c r="C4" s="37"/>
      <c r="D4" s="38"/>
      <c r="E4" s="39"/>
      <c r="F4" s="39"/>
      <c r="G4" s="41"/>
    </row>
    <row r="5" spans="1:7" s="35" customFormat="1" ht="15.75" x14ac:dyDescent="0.25">
      <c r="A5" s="36" t="s">
        <v>136</v>
      </c>
      <c r="B5" s="35" t="s">
        <v>563</v>
      </c>
      <c r="C5" s="37"/>
      <c r="D5" s="38"/>
      <c r="E5" s="39"/>
      <c r="F5" s="39"/>
      <c r="G5" s="41"/>
    </row>
    <row r="6" spans="1:7" s="35" customFormat="1" ht="15.75" x14ac:dyDescent="0.25">
      <c r="A6" s="36"/>
      <c r="B6" s="349" t="s">
        <v>564</v>
      </c>
      <c r="C6" s="353"/>
      <c r="D6" s="353"/>
      <c r="E6" s="353"/>
      <c r="F6" s="353"/>
      <c r="G6" s="41"/>
    </row>
    <row r="7" spans="1:7" s="35" customFormat="1" ht="15.75" x14ac:dyDescent="0.25">
      <c r="A7" s="36"/>
      <c r="B7" s="35" t="s">
        <v>565</v>
      </c>
      <c r="C7" s="37"/>
      <c r="D7" s="38"/>
      <c r="E7" s="39"/>
      <c r="F7" s="39"/>
      <c r="G7" s="41"/>
    </row>
    <row r="8" spans="1:7" s="35" customFormat="1" ht="15.75" customHeight="1" x14ac:dyDescent="0.25">
      <c r="A8" s="36" t="s">
        <v>815</v>
      </c>
      <c r="B8" s="349" t="s">
        <v>566</v>
      </c>
      <c r="C8" s="353"/>
      <c r="D8" s="353"/>
      <c r="E8" s="353"/>
      <c r="F8" s="353"/>
      <c r="G8" s="41"/>
    </row>
    <row r="9" spans="1:7" s="35" customFormat="1" ht="15.75" customHeight="1" x14ac:dyDescent="0.2">
      <c r="A9" s="51" t="s">
        <v>138</v>
      </c>
      <c r="B9" s="348" t="s">
        <v>1098</v>
      </c>
      <c r="C9" s="348"/>
      <c r="D9" s="348"/>
      <c r="E9" s="348"/>
      <c r="F9" s="348"/>
      <c r="G9" s="142"/>
    </row>
    <row r="10" spans="1:7" s="35" customFormat="1" ht="16.5" customHeight="1" x14ac:dyDescent="0.25">
      <c r="A10" s="36" t="s">
        <v>148</v>
      </c>
      <c r="B10" s="35" t="s">
        <v>567</v>
      </c>
      <c r="C10" s="37"/>
      <c r="D10" s="38"/>
      <c r="E10" s="39"/>
      <c r="F10" s="39"/>
      <c r="G10" s="41"/>
    </row>
    <row r="11" spans="1:7" s="35" customFormat="1" ht="15.75" x14ac:dyDescent="0.25">
      <c r="A11" s="36" t="s">
        <v>813</v>
      </c>
      <c r="B11" s="35" t="s">
        <v>568</v>
      </c>
      <c r="C11" s="37"/>
      <c r="D11" s="38"/>
      <c r="E11" s="39"/>
      <c r="F11" s="39"/>
      <c r="G11" s="41"/>
    </row>
    <row r="12" spans="1:7" s="35" customFormat="1" ht="15.75" x14ac:dyDescent="0.25">
      <c r="A12" s="36" t="s">
        <v>817</v>
      </c>
      <c r="B12" s="168" t="s">
        <v>569</v>
      </c>
      <c r="C12" s="37"/>
      <c r="D12" s="38"/>
      <c r="E12" s="39"/>
      <c r="F12" s="39"/>
      <c r="G12" s="41"/>
    </row>
    <row r="13" spans="1:7" s="35" customFormat="1" ht="15.75" x14ac:dyDescent="0.25">
      <c r="A13" s="36"/>
      <c r="B13" s="35" t="s">
        <v>624</v>
      </c>
      <c r="C13" s="37"/>
      <c r="D13" s="38"/>
      <c r="E13" s="39"/>
      <c r="F13" s="39"/>
      <c r="G13" s="41"/>
    </row>
    <row r="14" spans="1:7" s="35" customFormat="1" ht="15.75" x14ac:dyDescent="0.25">
      <c r="A14" s="36"/>
      <c r="B14" s="35" t="s">
        <v>625</v>
      </c>
      <c r="C14" s="37"/>
      <c r="D14" s="38"/>
      <c r="E14" s="39"/>
      <c r="F14" s="39"/>
      <c r="G14" s="41"/>
    </row>
    <row r="15" spans="1:7" s="35" customFormat="1" ht="15.75" x14ac:dyDescent="0.25">
      <c r="A15" s="36"/>
      <c r="B15" s="35" t="s">
        <v>570</v>
      </c>
      <c r="C15" s="37"/>
      <c r="D15" s="38"/>
      <c r="E15" s="39"/>
      <c r="F15" s="39"/>
      <c r="G15" s="41"/>
    </row>
    <row r="16" spans="1:7" s="35" customFormat="1" ht="15.75" x14ac:dyDescent="0.25">
      <c r="A16" s="36" t="s">
        <v>139</v>
      </c>
      <c r="B16" s="152" t="s">
        <v>571</v>
      </c>
      <c r="C16" s="37"/>
      <c r="D16" s="38"/>
      <c r="E16" s="39"/>
      <c r="F16" s="39"/>
      <c r="G16" s="41"/>
    </row>
    <row r="17" spans="1:7" s="35" customFormat="1" ht="15.75" x14ac:dyDescent="0.25">
      <c r="A17" s="36"/>
      <c r="B17" s="152" t="s">
        <v>572</v>
      </c>
      <c r="C17" s="37"/>
      <c r="D17" s="38"/>
      <c r="E17" s="39"/>
      <c r="F17" s="39"/>
      <c r="G17" s="41"/>
    </row>
    <row r="18" spans="1:7" s="35" customFormat="1" ht="15.75" x14ac:dyDescent="0.25">
      <c r="A18" s="36"/>
      <c r="B18" s="152"/>
      <c r="C18" s="37"/>
      <c r="D18" s="38"/>
      <c r="E18" s="39"/>
      <c r="F18" s="39"/>
      <c r="G18" s="41"/>
    </row>
    <row r="19" spans="1:7" s="35" customFormat="1" ht="15.75" x14ac:dyDescent="0.25">
      <c r="A19" s="36" t="s">
        <v>818</v>
      </c>
      <c r="B19" s="35" t="s">
        <v>573</v>
      </c>
      <c r="C19" s="37"/>
      <c r="D19" s="38"/>
      <c r="E19" s="39"/>
      <c r="F19" s="39"/>
      <c r="G19" s="41"/>
    </row>
    <row r="20" spans="1:7" s="35" customFormat="1" ht="15.75" x14ac:dyDescent="0.25">
      <c r="A20" s="36"/>
      <c r="B20" s="152" t="s">
        <v>1006</v>
      </c>
      <c r="C20" s="37"/>
      <c r="D20" s="38"/>
      <c r="E20" s="39"/>
      <c r="F20" s="39"/>
      <c r="G20" s="41"/>
    </row>
    <row r="21" spans="1:7" s="35" customFormat="1" ht="15.75" x14ac:dyDescent="0.25">
      <c r="A21" s="36"/>
      <c r="B21" s="152"/>
      <c r="C21" s="37"/>
      <c r="D21" s="38"/>
      <c r="E21" s="39"/>
      <c r="F21" s="39"/>
      <c r="G21" s="41"/>
    </row>
    <row r="22" spans="1:7" s="35" customFormat="1" ht="15.75" x14ac:dyDescent="0.25">
      <c r="A22" s="36"/>
      <c r="B22" s="152"/>
      <c r="C22" s="37"/>
      <c r="D22" s="38"/>
      <c r="E22" s="39"/>
      <c r="F22" s="39"/>
      <c r="G22" s="41"/>
    </row>
    <row r="23" spans="1:7" s="35" customFormat="1" x14ac:dyDescent="0.2">
      <c r="C23" s="37"/>
      <c r="D23" s="38"/>
      <c r="E23" s="39"/>
      <c r="F23" s="39"/>
      <c r="G23" s="41"/>
    </row>
    <row r="24" spans="1:7" s="35" customFormat="1" ht="15.75" x14ac:dyDescent="0.25">
      <c r="A24" s="36" t="s">
        <v>142</v>
      </c>
      <c r="B24" s="36" t="s">
        <v>574</v>
      </c>
      <c r="C24" s="37"/>
      <c r="D24" s="38"/>
      <c r="E24" s="39"/>
      <c r="F24" s="39"/>
      <c r="G24" s="41"/>
    </row>
    <row r="25" spans="1:7" s="35" customFormat="1" ht="15.75" x14ac:dyDescent="0.25">
      <c r="A25" s="36"/>
      <c r="B25" s="36" t="s">
        <v>575</v>
      </c>
      <c r="C25" s="37"/>
      <c r="D25" s="38"/>
      <c r="E25" s="39"/>
      <c r="F25" s="39"/>
      <c r="G25" s="41"/>
    </row>
    <row r="26" spans="1:7" s="35" customFormat="1" ht="15.75" x14ac:dyDescent="0.25">
      <c r="A26" s="36"/>
      <c r="B26" s="36" t="s">
        <v>576</v>
      </c>
      <c r="C26" s="37"/>
      <c r="D26" s="38"/>
      <c r="E26" s="39"/>
      <c r="F26" s="39"/>
      <c r="G26" s="41"/>
    </row>
    <row r="27" spans="1:7" s="35" customFormat="1" ht="15.75" x14ac:dyDescent="0.25">
      <c r="A27" s="36" t="s">
        <v>141</v>
      </c>
      <c r="B27" s="36" t="s">
        <v>577</v>
      </c>
      <c r="C27" s="37"/>
      <c r="D27" s="38"/>
      <c r="E27" s="39"/>
      <c r="F27" s="39"/>
      <c r="G27" s="41"/>
    </row>
    <row r="28" spans="1:7" s="35" customFormat="1" ht="15.75" x14ac:dyDescent="0.25">
      <c r="A28" s="36"/>
      <c r="B28" s="36" t="s">
        <v>578</v>
      </c>
      <c r="C28" s="37"/>
      <c r="D28" s="38"/>
      <c r="E28" s="39"/>
      <c r="F28" s="39"/>
      <c r="G28" s="41"/>
    </row>
    <row r="29" spans="1:7" s="35" customFormat="1" ht="15.75" x14ac:dyDescent="0.25">
      <c r="A29" s="36"/>
      <c r="B29" s="36" t="s">
        <v>579</v>
      </c>
      <c r="C29" s="37"/>
      <c r="D29" s="38"/>
      <c r="E29" s="39"/>
      <c r="F29" s="39"/>
      <c r="G29" s="41"/>
    </row>
    <row r="30" spans="1:7" s="35" customFormat="1" ht="15.75" x14ac:dyDescent="0.25">
      <c r="A30" s="36"/>
      <c r="B30" s="35" t="s">
        <v>580</v>
      </c>
      <c r="C30" s="37"/>
      <c r="D30" s="38"/>
      <c r="E30" s="39"/>
      <c r="F30" s="39"/>
      <c r="G30" s="41"/>
    </row>
    <row r="31" spans="1:7" s="35" customFormat="1" ht="15.75" x14ac:dyDescent="0.25">
      <c r="A31" s="36"/>
      <c r="B31" s="35" t="s">
        <v>581</v>
      </c>
      <c r="C31" s="37"/>
      <c r="D31" s="38"/>
      <c r="E31" s="39"/>
      <c r="F31" s="39"/>
      <c r="G31" s="41"/>
    </row>
    <row r="32" spans="1:7" s="35" customFormat="1" ht="15.75" x14ac:dyDescent="0.25">
      <c r="A32" s="36" t="s">
        <v>822</v>
      </c>
      <c r="B32" s="35">
        <v>1285</v>
      </c>
      <c r="C32" s="37"/>
      <c r="D32" s="38"/>
      <c r="E32" s="39"/>
      <c r="F32" s="39"/>
      <c r="G32" s="41"/>
    </row>
    <row r="33" spans="1:9" s="35" customFormat="1" ht="15.75" x14ac:dyDescent="0.25">
      <c r="A33" s="36" t="s">
        <v>143</v>
      </c>
      <c r="B33" s="35" t="s">
        <v>582</v>
      </c>
      <c r="C33" s="37"/>
      <c r="D33" s="38"/>
      <c r="E33" s="39"/>
      <c r="F33" s="39"/>
      <c r="G33" s="41"/>
    </row>
    <row r="34" spans="1:9" s="35" customFormat="1" ht="15.75" x14ac:dyDescent="0.25">
      <c r="A34" s="36" t="s">
        <v>132</v>
      </c>
      <c r="B34" s="35" t="s">
        <v>1099</v>
      </c>
      <c r="C34" s="37"/>
      <c r="D34" s="38"/>
      <c r="E34" s="39"/>
      <c r="F34" s="39"/>
      <c r="G34" s="41"/>
    </row>
    <row r="35" spans="1:9" s="35" customFormat="1" ht="15.75" x14ac:dyDescent="0.25">
      <c r="A35" s="36"/>
      <c r="B35" s="35" t="s">
        <v>1102</v>
      </c>
      <c r="C35" s="37"/>
      <c r="D35" s="38"/>
      <c r="E35" s="39"/>
      <c r="F35" s="39"/>
      <c r="G35" s="41"/>
    </row>
    <row r="36" spans="1:9" s="35" customFormat="1" ht="15.75" x14ac:dyDescent="0.25">
      <c r="A36" s="36"/>
      <c r="B36" s="35" t="s">
        <v>1100</v>
      </c>
      <c r="C36" s="37"/>
      <c r="D36" s="38"/>
      <c r="E36" s="39"/>
      <c r="F36" s="39"/>
      <c r="G36" s="41"/>
    </row>
    <row r="37" spans="1:9" s="35" customFormat="1" ht="15.75" x14ac:dyDescent="0.25">
      <c r="A37" s="36"/>
      <c r="C37" s="37"/>
      <c r="D37" s="38"/>
      <c r="E37" s="39"/>
      <c r="F37" s="39"/>
      <c r="G37" s="41"/>
    </row>
    <row r="38" spans="1:9" s="35" customFormat="1" ht="15.75" x14ac:dyDescent="0.25">
      <c r="A38" s="36"/>
      <c r="C38" s="37"/>
      <c r="D38" s="38"/>
      <c r="E38" s="39"/>
      <c r="F38" s="39"/>
      <c r="G38" s="41"/>
    </row>
    <row r="39" spans="1:9" s="31" customFormat="1" x14ac:dyDescent="0.2">
      <c r="C39" s="32"/>
      <c r="D39" s="33"/>
      <c r="E39" s="34"/>
      <c r="F39" s="34"/>
      <c r="G39" s="42"/>
    </row>
    <row r="42" spans="1:9" ht="15.75" x14ac:dyDescent="0.2">
      <c r="A42" s="26" t="s">
        <v>220</v>
      </c>
      <c r="B42" s="1" t="s">
        <v>221</v>
      </c>
      <c r="C42" s="2" t="s">
        <v>222</v>
      </c>
      <c r="D42" s="3" t="s">
        <v>223</v>
      </c>
      <c r="E42" s="4" t="s">
        <v>224</v>
      </c>
      <c r="F42" s="4" t="s">
        <v>225</v>
      </c>
      <c r="G42" s="155" t="s">
        <v>132</v>
      </c>
    </row>
    <row r="43" spans="1:9" ht="15.75" x14ac:dyDescent="0.2">
      <c r="A43" s="26">
        <v>1</v>
      </c>
      <c r="B43" s="1" t="s">
        <v>134</v>
      </c>
      <c r="C43" s="6"/>
      <c r="D43" s="7"/>
      <c r="E43" s="8"/>
      <c r="F43" s="8"/>
    </row>
    <row r="44" spans="1:9" x14ac:dyDescent="0.2">
      <c r="A44" s="27">
        <v>1.1000000000000001</v>
      </c>
      <c r="B44" s="9" t="s">
        <v>226</v>
      </c>
      <c r="C44" s="8">
        <f>F$75</f>
        <v>2481070.0082999999</v>
      </c>
      <c r="D44" s="7" t="s">
        <v>227</v>
      </c>
      <c r="E44" s="16">
        <f>F44/C44</f>
        <v>1.0116602883446334E-2</v>
      </c>
      <c r="F44" s="8">
        <v>25100</v>
      </c>
    </row>
    <row r="45" spans="1:9" x14ac:dyDescent="0.2">
      <c r="A45" s="27">
        <v>1.2</v>
      </c>
      <c r="B45" s="9" t="s">
        <v>228</v>
      </c>
      <c r="C45" s="8">
        <f>F$75</f>
        <v>2481070.0082999999</v>
      </c>
      <c r="D45" s="7" t="s">
        <v>227</v>
      </c>
      <c r="E45" s="16">
        <f>F45/C45</f>
        <v>2.7326919342536313E-2</v>
      </c>
      <c r="F45" s="8">
        <v>67800</v>
      </c>
      <c r="H45" s="76"/>
      <c r="I45" s="77"/>
    </row>
    <row r="46" spans="1:9" x14ac:dyDescent="0.2">
      <c r="A46" s="27">
        <v>1.3</v>
      </c>
      <c r="B46" s="9" t="s">
        <v>229</v>
      </c>
      <c r="C46" s="8">
        <f>F$75</f>
        <v>2481070.0082999999</v>
      </c>
      <c r="D46" s="7" t="s">
        <v>227</v>
      </c>
      <c r="E46" s="16">
        <f>F46/C46</f>
        <v>4.8366228924843033E-2</v>
      </c>
      <c r="F46" s="8">
        <v>120000</v>
      </c>
      <c r="H46" s="76"/>
      <c r="I46" s="77"/>
    </row>
    <row r="47" spans="1:9" s="24" customFormat="1" ht="15.75" x14ac:dyDescent="0.25">
      <c r="B47" s="28" t="s">
        <v>248</v>
      </c>
      <c r="C47" s="17">
        <f>F47/F77</f>
        <v>7.9028348253345329E-2</v>
      </c>
      <c r="D47" s="11"/>
      <c r="E47" s="12"/>
      <c r="F47" s="23">
        <f>SUM(F44:F46)</f>
        <v>212900</v>
      </c>
      <c r="G47" s="43"/>
      <c r="H47" s="76"/>
      <c r="I47" s="77"/>
    </row>
    <row r="48" spans="1:9" x14ac:dyDescent="0.2">
      <c r="A48" s="27"/>
      <c r="B48" s="9"/>
      <c r="C48" s="6"/>
      <c r="D48" s="7"/>
      <c r="E48" s="8"/>
      <c r="F48" s="8"/>
      <c r="H48" s="72" t="s">
        <v>379</v>
      </c>
      <c r="I48" s="72" t="s">
        <v>383</v>
      </c>
    </row>
    <row r="49" spans="1:9" ht="15.75" x14ac:dyDescent="0.2">
      <c r="A49" s="26">
        <v>2</v>
      </c>
      <c r="B49" s="1" t="s">
        <v>230</v>
      </c>
      <c r="C49" s="6"/>
      <c r="D49" s="7"/>
      <c r="E49" s="8"/>
      <c r="F49" s="8"/>
      <c r="H49" s="72"/>
      <c r="I49" s="72"/>
    </row>
    <row r="50" spans="1:9" x14ac:dyDescent="0.2">
      <c r="A50" s="27">
        <v>2.1</v>
      </c>
      <c r="B50" s="9" t="s">
        <v>236</v>
      </c>
      <c r="C50" s="18">
        <v>0.71</v>
      </c>
      <c r="D50" s="7" t="s">
        <v>231</v>
      </c>
      <c r="E50" s="137">
        <f>F50/C50</f>
        <v>4038.3059452104912</v>
      </c>
      <c r="F50" s="8">
        <v>2867.1972210994486</v>
      </c>
      <c r="H50" s="76">
        <v>2772.98</v>
      </c>
      <c r="I50" s="77">
        <f t="shared" ref="I50:I60" si="0">(F50-H50)/H50</f>
        <v>3.3976884470659212E-2</v>
      </c>
    </row>
    <row r="51" spans="1:9" x14ac:dyDescent="0.2">
      <c r="A51" s="27">
        <v>2.2000000000000002</v>
      </c>
      <c r="B51" s="9" t="s">
        <v>237</v>
      </c>
      <c r="C51" s="15">
        <v>67712.399999999994</v>
      </c>
      <c r="D51" s="7" t="s">
        <v>232</v>
      </c>
      <c r="E51" s="6">
        <f>F51/C51</f>
        <v>9.6916435832710714</v>
      </c>
      <c r="F51" s="8">
        <v>656244.44696788408</v>
      </c>
      <c r="G51" s="40" t="s">
        <v>1101</v>
      </c>
      <c r="H51" s="76">
        <v>468369.95</v>
      </c>
      <c r="I51" s="77">
        <f t="shared" si="0"/>
        <v>0.40112414762707144</v>
      </c>
    </row>
    <row r="52" spans="1:9" x14ac:dyDescent="0.2">
      <c r="A52" s="27">
        <v>2.2999999999999998</v>
      </c>
      <c r="B52" s="5" t="s">
        <v>238</v>
      </c>
      <c r="C52" s="15">
        <v>3410</v>
      </c>
      <c r="D52" s="14" t="s">
        <v>233</v>
      </c>
      <c r="E52" s="6">
        <f>F52/C52</f>
        <v>3.2570271860825764</v>
      </c>
      <c r="F52" s="8">
        <v>11106.462704541585</v>
      </c>
      <c r="H52" s="76">
        <v>9450</v>
      </c>
      <c r="I52" s="77">
        <f t="shared" si="0"/>
        <v>0.17528705868164926</v>
      </c>
    </row>
    <row r="53" spans="1:9" x14ac:dyDescent="0.2">
      <c r="A53" s="27">
        <v>2.4</v>
      </c>
      <c r="B53" s="9" t="s">
        <v>239</v>
      </c>
      <c r="C53" s="19">
        <f>C50</f>
        <v>0.71</v>
      </c>
      <c r="D53" s="7" t="s">
        <v>231</v>
      </c>
      <c r="E53" s="137">
        <f t="shared" ref="E53:E60" si="1">F53/C53</f>
        <v>409559.52548764262</v>
      </c>
      <c r="F53" s="8">
        <v>290787.26309622626</v>
      </c>
      <c r="G53" s="40" t="s">
        <v>1103</v>
      </c>
      <c r="H53" s="76">
        <v>194360.21</v>
      </c>
      <c r="I53" s="77">
        <f t="shared" si="0"/>
        <v>0.4961254831749064</v>
      </c>
    </row>
    <row r="54" spans="1:9" x14ac:dyDescent="0.2">
      <c r="A54" s="27">
        <v>2.5</v>
      </c>
      <c r="B54" s="9" t="s">
        <v>240</v>
      </c>
      <c r="C54" s="15">
        <v>7556</v>
      </c>
      <c r="D54" s="7" t="s">
        <v>233</v>
      </c>
      <c r="E54" s="137">
        <f t="shared" si="1"/>
        <v>34.665896416666072</v>
      </c>
      <c r="F54" s="22">
        <v>261935.51332432884</v>
      </c>
      <c r="H54" s="76">
        <v>309144.90000000002</v>
      </c>
      <c r="I54" s="77">
        <f t="shared" si="0"/>
        <v>-0.15270957623972181</v>
      </c>
    </row>
    <row r="55" spans="1:9" x14ac:dyDescent="0.2">
      <c r="A55" s="27">
        <v>2.6</v>
      </c>
      <c r="B55" s="9" t="s">
        <v>241</v>
      </c>
      <c r="C55" s="15">
        <v>500.5</v>
      </c>
      <c r="D55" s="7" t="s">
        <v>233</v>
      </c>
      <c r="E55" s="137">
        <f t="shared" si="1"/>
        <v>978.35394819368867</v>
      </c>
      <c r="F55" s="8">
        <v>489666.15107094118</v>
      </c>
      <c r="H55" s="76">
        <v>430125.17</v>
      </c>
      <c r="I55" s="77">
        <f t="shared" si="0"/>
        <v>0.13842710267557976</v>
      </c>
    </row>
    <row r="56" spans="1:9" x14ac:dyDescent="0.2">
      <c r="A56" s="27">
        <v>2.7</v>
      </c>
      <c r="B56" s="9" t="s">
        <v>242</v>
      </c>
      <c r="C56" s="15">
        <v>552.5</v>
      </c>
      <c r="D56" s="7" t="s">
        <v>233</v>
      </c>
      <c r="E56" s="137">
        <f t="shared" si="1"/>
        <v>456.20503031855304</v>
      </c>
      <c r="F56" s="15">
        <v>252053.27925100055</v>
      </c>
      <c r="H56" s="76">
        <v>236199.42</v>
      </c>
      <c r="I56" s="77">
        <f t="shared" si="0"/>
        <v>6.7120652756050544E-2</v>
      </c>
    </row>
    <row r="57" spans="1:9" x14ac:dyDescent="0.2">
      <c r="A57" s="27">
        <v>2.8</v>
      </c>
      <c r="B57" s="9" t="s">
        <v>243</v>
      </c>
      <c r="C57" s="19">
        <f>C50</f>
        <v>0.71</v>
      </c>
      <c r="D57" s="7" t="s">
        <v>231</v>
      </c>
      <c r="E57" s="137">
        <f t="shared" si="1"/>
        <v>137711.60941147699</v>
      </c>
      <c r="F57" s="8">
        <v>97775.242682148659</v>
      </c>
      <c r="H57" s="76">
        <v>90507.86</v>
      </c>
      <c r="I57" s="77">
        <f t="shared" si="0"/>
        <v>8.0295597334294033E-2</v>
      </c>
    </row>
    <row r="58" spans="1:9" x14ac:dyDescent="0.2">
      <c r="A58" s="27">
        <v>2.9</v>
      </c>
      <c r="B58" s="9" t="s">
        <v>235</v>
      </c>
      <c r="C58" s="19">
        <f>C50</f>
        <v>0.71</v>
      </c>
      <c r="D58" s="7" t="s">
        <v>231</v>
      </c>
      <c r="E58" s="137">
        <f t="shared" si="1"/>
        <v>222147.76373336915</v>
      </c>
      <c r="F58" s="8">
        <v>157724.91225069208</v>
      </c>
      <c r="G58" s="40" t="s">
        <v>1104</v>
      </c>
      <c r="H58" s="76">
        <v>107927.83</v>
      </c>
      <c r="I58" s="77">
        <f t="shared" si="0"/>
        <v>0.46139241612373827</v>
      </c>
    </row>
    <row r="59" spans="1:9" x14ac:dyDescent="0.2">
      <c r="A59" s="29">
        <v>2.1</v>
      </c>
      <c r="B59" s="9" t="s">
        <v>244</v>
      </c>
      <c r="C59" s="19">
        <f>C50</f>
        <v>0.71</v>
      </c>
      <c r="D59" s="7" t="s">
        <v>231</v>
      </c>
      <c r="E59" s="137">
        <f t="shared" si="1"/>
        <v>58359.228169432768</v>
      </c>
      <c r="F59" s="8">
        <v>41435.052000297263</v>
      </c>
      <c r="H59" s="76">
        <v>28342.99</v>
      </c>
      <c r="I59" s="77">
        <f t="shared" si="0"/>
        <v>0.4619153448629541</v>
      </c>
    </row>
    <row r="60" spans="1:9" x14ac:dyDescent="0.2">
      <c r="A60" s="27">
        <v>2.11</v>
      </c>
      <c r="B60" s="9" t="s">
        <v>245</v>
      </c>
      <c r="C60" s="20">
        <f>C50</f>
        <v>0.71</v>
      </c>
      <c r="D60" s="7" t="s">
        <v>231</v>
      </c>
      <c r="E60" s="137">
        <f t="shared" si="1"/>
        <v>23477.624769337897</v>
      </c>
      <c r="F60" s="8">
        <v>16669.113586229905</v>
      </c>
      <c r="H60" s="104">
        <v>16121.36</v>
      </c>
      <c r="I60" s="77">
        <f t="shared" si="0"/>
        <v>3.3976884470659087E-2</v>
      </c>
    </row>
    <row r="61" spans="1:9" x14ac:dyDescent="0.2">
      <c r="A61" s="27"/>
      <c r="C61" s="6"/>
      <c r="D61" s="7"/>
      <c r="E61" s="8"/>
      <c r="H61" s="76"/>
      <c r="I61" s="77"/>
    </row>
    <row r="62" spans="1:9" s="24" customFormat="1" ht="15.75" x14ac:dyDescent="0.25">
      <c r="B62" s="28" t="s">
        <v>246</v>
      </c>
      <c r="C62" s="17">
        <f>F62/F77</f>
        <v>0.84569042236407954</v>
      </c>
      <c r="D62" s="11"/>
      <c r="E62" s="12"/>
      <c r="F62" s="25">
        <f>SUM(F50:F61)</f>
        <v>2278264.6341553899</v>
      </c>
      <c r="G62" s="43"/>
      <c r="H62" s="76"/>
      <c r="I62" s="77"/>
    </row>
    <row r="63" spans="1:9" x14ac:dyDescent="0.2">
      <c r="A63" s="27"/>
      <c r="B63" s="9"/>
      <c r="C63" s="6"/>
      <c r="D63" s="7"/>
      <c r="E63" s="8"/>
      <c r="F63" s="8"/>
      <c r="H63" s="76"/>
      <c r="I63" s="77"/>
    </row>
    <row r="64" spans="1:9" x14ac:dyDescent="0.2">
      <c r="A64" s="27">
        <v>2.12</v>
      </c>
      <c r="B64" s="9" t="s">
        <v>131</v>
      </c>
      <c r="C64" s="8">
        <f>F62</f>
        <v>2278264.6341553899</v>
      </c>
      <c r="D64" s="7" t="s">
        <v>227</v>
      </c>
      <c r="E64" s="16">
        <f>F64/C64</f>
        <v>4.966828033465779E-2</v>
      </c>
      <c r="F64" s="8">
        <v>113157.48652576648</v>
      </c>
      <c r="H64" s="76">
        <v>104362.61</v>
      </c>
      <c r="I64" s="77">
        <f>(F64-H64)/H64</f>
        <v>8.4272293743578072E-2</v>
      </c>
    </row>
    <row r="65" spans="1:9" x14ac:dyDescent="0.2">
      <c r="A65" s="27"/>
      <c r="B65" s="9"/>
      <c r="D65" s="7"/>
      <c r="E65" s="8"/>
      <c r="F65" s="8"/>
      <c r="H65" s="76"/>
      <c r="I65" s="77"/>
    </row>
    <row r="66" spans="1:9" s="24" customFormat="1" ht="15.75" x14ac:dyDescent="0.25">
      <c r="B66" s="28" t="s">
        <v>251</v>
      </c>
      <c r="C66" s="21">
        <f>F64/F77</f>
        <v>4.2003988974314253E-2</v>
      </c>
      <c r="D66" s="11"/>
      <c r="E66" s="12"/>
      <c r="F66" s="25">
        <f>F64+F62</f>
        <v>2391422.1206811564</v>
      </c>
      <c r="G66" s="43"/>
      <c r="H66" s="78">
        <f>SUM(H50:H64)</f>
        <v>1997685.2800000003</v>
      </c>
      <c r="I66" s="77">
        <f>(F66-H66)/H66</f>
        <v>0.19709653198283369</v>
      </c>
    </row>
    <row r="67" spans="1:9" x14ac:dyDescent="0.2">
      <c r="A67" s="30"/>
      <c r="H67" s="72"/>
      <c r="I67" s="72"/>
    </row>
    <row r="68" spans="1:9" ht="15.75" x14ac:dyDescent="0.2">
      <c r="A68" s="26">
        <v>3</v>
      </c>
      <c r="B68" s="1" t="s">
        <v>247</v>
      </c>
      <c r="C68" s="6"/>
      <c r="D68" s="7"/>
      <c r="E68" s="8"/>
      <c r="F68" s="8"/>
    </row>
    <row r="69" spans="1:9" x14ac:dyDescent="0.2">
      <c r="A69" s="27">
        <v>3.1</v>
      </c>
      <c r="B69" s="9"/>
      <c r="C69" s="157"/>
      <c r="D69" s="7"/>
      <c r="E69" s="8"/>
      <c r="F69" s="8">
        <v>89647.887618843451</v>
      </c>
      <c r="H69" s="166">
        <v>80953.16</v>
      </c>
      <c r="I69" s="77">
        <f>(F69-H69)/H69</f>
        <v>0.10740442521136231</v>
      </c>
    </row>
    <row r="70" spans="1:9" x14ac:dyDescent="0.2">
      <c r="A70" s="27"/>
      <c r="B70" s="9"/>
      <c r="C70" s="16"/>
      <c r="D70" s="7"/>
      <c r="E70" s="8"/>
      <c r="F70" s="8"/>
    </row>
    <row r="71" spans="1:9" x14ac:dyDescent="0.2">
      <c r="A71" s="30"/>
    </row>
    <row r="72" spans="1:9" s="24" customFormat="1" ht="15.75" x14ac:dyDescent="0.25">
      <c r="B72" s="28" t="s">
        <v>249</v>
      </c>
      <c r="C72" s="17">
        <f>F72/F77</f>
        <v>3.3277240408260807E-2</v>
      </c>
      <c r="D72" s="11"/>
      <c r="E72" s="12"/>
      <c r="F72" s="25">
        <f>SUM(F69:F71)</f>
        <v>89647.887618843451</v>
      </c>
      <c r="G72" s="43"/>
      <c r="H72" s="165"/>
    </row>
    <row r="73" spans="1:9" x14ac:dyDescent="0.2">
      <c r="A73" s="30"/>
    </row>
    <row r="74" spans="1:9" x14ac:dyDescent="0.2">
      <c r="A74" s="30"/>
    </row>
    <row r="75" spans="1:9" s="24" customFormat="1" ht="15.75" x14ac:dyDescent="0.25">
      <c r="B75" s="28" t="s">
        <v>133</v>
      </c>
      <c r="C75" s="10">
        <f>C50</f>
        <v>0.71</v>
      </c>
      <c r="D75" s="11" t="s">
        <v>231</v>
      </c>
      <c r="E75" s="12">
        <f>F75/C75</f>
        <v>3494464.8004225353</v>
      </c>
      <c r="F75" s="25">
        <f>F66+F72</f>
        <v>2481070.0082999999</v>
      </c>
      <c r="G75" s="43"/>
      <c r="H75" s="167">
        <f>H66+H69</f>
        <v>2078638.4400000002</v>
      </c>
    </row>
    <row r="76" spans="1:9" x14ac:dyDescent="0.2">
      <c r="A76" s="30"/>
    </row>
    <row r="77" spans="1:9" s="24" customFormat="1" ht="15.75" x14ac:dyDescent="0.25">
      <c r="B77" s="28" t="s">
        <v>250</v>
      </c>
      <c r="C77" s="10"/>
      <c r="D77" s="11"/>
      <c r="E77" s="12"/>
      <c r="F77" s="25">
        <f>F72+F66+F47</f>
        <v>2693970.0082999999</v>
      </c>
      <c r="G77" s="43"/>
      <c r="H77" s="143"/>
    </row>
  </sheetData>
  <mergeCells count="3">
    <mergeCell ref="B6:F6"/>
    <mergeCell ref="B8:F8"/>
    <mergeCell ref="B9:F9"/>
  </mergeCells>
  <phoneticPr fontId="21" type="noConversion"/>
  <pageMargins left="0.75" right="0.75" top="1" bottom="1" header="0.5" footer="0.5"/>
  <pageSetup paperSize="9" scale="6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1C4E3-D290-43E5-A905-FB927A3EBA43}">
  <sheetPr>
    <tabColor rgb="FF92D050"/>
  </sheetPr>
  <dimension ref="A1:M91"/>
  <sheetViews>
    <sheetView topLeftCell="A48" workbookViewId="0">
      <selection activeCell="H48" sqref="H48"/>
    </sheetView>
  </sheetViews>
  <sheetFormatPr defaultColWidth="9.140625" defaultRowHeight="15" x14ac:dyDescent="0.2"/>
  <cols>
    <col min="1" max="1" width="22" style="5" customWidth="1"/>
    <col min="2" max="2" width="56.140625" style="5" bestFit="1" customWidth="1"/>
    <col min="3" max="3" width="18" style="13" bestFit="1" customWidth="1"/>
    <col min="4" max="4" width="6.5703125" style="14" customWidth="1"/>
    <col min="5" max="5" width="19.5703125" style="15" bestFit="1" customWidth="1"/>
    <col min="6" max="6" width="17.85546875" style="15" bestFit="1" customWidth="1"/>
    <col min="7" max="7" width="47.5703125" style="40" customWidth="1"/>
    <col min="8" max="8" width="17.5703125" style="5" customWidth="1"/>
    <col min="9" max="9" width="10.140625" style="5" bestFit="1" customWidth="1"/>
    <col min="10" max="16384" width="9.140625" style="5"/>
  </cols>
  <sheetData>
    <row r="1" spans="1:7" ht="15.75" x14ac:dyDescent="0.25">
      <c r="A1" s="24" t="s">
        <v>1603</v>
      </c>
    </row>
    <row r="4" spans="1:7" s="35" customFormat="1" ht="15.75" x14ac:dyDescent="0.25">
      <c r="A4" s="36" t="s">
        <v>135</v>
      </c>
      <c r="B4" s="348" t="s">
        <v>1604</v>
      </c>
      <c r="C4" s="348"/>
      <c r="D4" s="348"/>
      <c r="E4" s="348"/>
      <c r="F4" s="348"/>
      <c r="G4" s="79"/>
    </row>
    <row r="5" spans="1:7" s="35" customFormat="1" ht="15.75" customHeight="1" x14ac:dyDescent="0.25">
      <c r="A5" s="36" t="s">
        <v>136</v>
      </c>
      <c r="B5" s="348" t="s">
        <v>1605</v>
      </c>
      <c r="C5" s="348"/>
      <c r="D5" s="348"/>
      <c r="E5" s="348"/>
      <c r="F5" s="348"/>
      <c r="G5" s="79"/>
    </row>
    <row r="6" spans="1:7" s="35" customFormat="1" ht="15.75" customHeight="1" x14ac:dyDescent="0.25">
      <c r="A6" s="36"/>
      <c r="B6" s="348" t="s">
        <v>1606</v>
      </c>
      <c r="C6" s="348"/>
      <c r="D6" s="348"/>
      <c r="E6" s="348"/>
      <c r="F6" s="348"/>
      <c r="G6" s="79"/>
    </row>
    <row r="7" spans="1:7" s="35" customFormat="1" ht="15.75" customHeight="1" x14ac:dyDescent="0.25">
      <c r="A7" s="36"/>
      <c r="B7" s="348" t="s">
        <v>1607</v>
      </c>
      <c r="C7" s="348"/>
      <c r="D7" s="348"/>
      <c r="E7" s="348"/>
      <c r="F7" s="348"/>
      <c r="G7" s="79"/>
    </row>
    <row r="8" spans="1:7" s="35" customFormat="1" ht="15.75" x14ac:dyDescent="0.25">
      <c r="A8" s="36" t="s">
        <v>815</v>
      </c>
      <c r="B8" s="348" t="s">
        <v>1608</v>
      </c>
      <c r="C8" s="348"/>
      <c r="D8" s="348"/>
      <c r="E8" s="348"/>
      <c r="F8" s="348"/>
      <c r="G8" s="79"/>
    </row>
    <row r="9" spans="1:7" s="35" customFormat="1" ht="15.75" customHeight="1" x14ac:dyDescent="0.2">
      <c r="A9" s="51" t="s">
        <v>138</v>
      </c>
      <c r="B9" s="348" t="s">
        <v>1609</v>
      </c>
      <c r="C9" s="348"/>
      <c r="D9" s="348"/>
      <c r="E9" s="348"/>
      <c r="F9" s="348"/>
      <c r="G9" s="79"/>
    </row>
    <row r="10" spans="1:7" s="35" customFormat="1" ht="16.5" customHeight="1" x14ac:dyDescent="0.25">
      <c r="A10" s="36" t="s">
        <v>148</v>
      </c>
      <c r="B10" s="348" t="s">
        <v>1610</v>
      </c>
      <c r="C10" s="348"/>
      <c r="D10" s="348"/>
      <c r="E10" s="348"/>
      <c r="F10" s="348"/>
      <c r="G10" s="79"/>
    </row>
    <row r="11" spans="1:7" s="35" customFormat="1" ht="18.75" customHeight="1" x14ac:dyDescent="0.2">
      <c r="A11" s="51" t="s">
        <v>813</v>
      </c>
      <c r="B11" s="348" t="s">
        <v>1611</v>
      </c>
      <c r="C11" s="348"/>
      <c r="D11" s="348"/>
      <c r="E11" s="348"/>
      <c r="F11" s="348"/>
      <c r="G11" s="79"/>
    </row>
    <row r="12" spans="1:7" s="35" customFormat="1" ht="15.75" customHeight="1" x14ac:dyDescent="0.25">
      <c r="A12" s="36" t="s">
        <v>817</v>
      </c>
      <c r="B12" s="348" t="s">
        <v>1612</v>
      </c>
      <c r="C12" s="348"/>
      <c r="D12" s="348"/>
      <c r="E12" s="348"/>
      <c r="F12" s="348"/>
      <c r="G12" s="79"/>
    </row>
    <row r="13" spans="1:7" s="35" customFormat="1" ht="15.75" customHeight="1" x14ac:dyDescent="0.25">
      <c r="A13" s="36"/>
      <c r="B13" s="348" t="s">
        <v>1613</v>
      </c>
      <c r="C13" s="348"/>
      <c r="D13" s="348"/>
      <c r="E13" s="348"/>
      <c r="F13" s="348"/>
      <c r="G13" s="79"/>
    </row>
    <row r="14" spans="1:7" s="35" customFormat="1" ht="15.75" x14ac:dyDescent="0.25">
      <c r="A14" s="36"/>
      <c r="B14" s="348"/>
      <c r="C14" s="348"/>
      <c r="D14" s="348"/>
      <c r="E14" s="348"/>
      <c r="F14" s="348"/>
      <c r="G14" s="79"/>
    </row>
    <row r="15" spans="1:7" s="35" customFormat="1" ht="15.75" x14ac:dyDescent="0.25">
      <c r="A15" s="36"/>
      <c r="B15" s="348"/>
      <c r="C15" s="348"/>
      <c r="D15" s="348"/>
      <c r="E15" s="348"/>
      <c r="F15" s="348"/>
      <c r="G15" s="79"/>
    </row>
    <row r="16" spans="1:7" s="35" customFormat="1" ht="15.75" x14ac:dyDescent="0.25">
      <c r="A16" s="36"/>
      <c r="B16" s="348"/>
      <c r="C16" s="348"/>
      <c r="D16" s="348"/>
      <c r="E16" s="348"/>
      <c r="F16" s="348"/>
      <c r="G16" s="79"/>
    </row>
    <row r="17" spans="1:7" s="35" customFormat="1" ht="15.75" customHeight="1" x14ac:dyDescent="0.25">
      <c r="A17" s="36" t="s">
        <v>139</v>
      </c>
      <c r="B17" s="348" t="s">
        <v>1614</v>
      </c>
      <c r="C17" s="348"/>
      <c r="D17" s="348"/>
      <c r="E17" s="348"/>
      <c r="F17" s="348"/>
      <c r="G17" s="79"/>
    </row>
    <row r="18" spans="1:7" s="35" customFormat="1" ht="15.75" customHeight="1" x14ac:dyDescent="0.25">
      <c r="A18" s="36"/>
      <c r="B18" s="348" t="s">
        <v>1615</v>
      </c>
      <c r="C18" s="348"/>
      <c r="D18" s="348"/>
      <c r="E18" s="348"/>
      <c r="F18" s="348"/>
      <c r="G18" s="79"/>
    </row>
    <row r="19" spans="1:7" s="35" customFormat="1" ht="15.75" customHeight="1" x14ac:dyDescent="0.25">
      <c r="A19" s="36"/>
      <c r="B19" s="348" t="s">
        <v>1640</v>
      </c>
      <c r="C19" s="348"/>
      <c r="D19" s="348"/>
      <c r="E19" s="348"/>
      <c r="F19" s="348"/>
      <c r="G19" s="79"/>
    </row>
    <row r="20" spans="1:7" s="35" customFormat="1" ht="15.75" customHeight="1" x14ac:dyDescent="0.25">
      <c r="A20" s="36"/>
      <c r="B20" s="348" t="s">
        <v>1641</v>
      </c>
      <c r="C20" s="348"/>
      <c r="D20" s="348"/>
      <c r="E20" s="348"/>
      <c r="F20" s="348"/>
      <c r="G20" s="79"/>
    </row>
    <row r="21" spans="1:7" s="35" customFormat="1" ht="15.75" customHeight="1" x14ac:dyDescent="0.25">
      <c r="A21" s="36"/>
      <c r="B21" s="348" t="s">
        <v>1616</v>
      </c>
      <c r="C21" s="348"/>
      <c r="D21" s="348"/>
      <c r="E21" s="348"/>
      <c r="F21" s="348"/>
      <c r="G21" s="79"/>
    </row>
    <row r="22" spans="1:7" s="35" customFormat="1" ht="15.75" x14ac:dyDescent="0.25">
      <c r="A22" s="36"/>
      <c r="B22" s="348" t="s">
        <v>1617</v>
      </c>
      <c r="C22" s="348"/>
      <c r="D22" s="348"/>
      <c r="E22" s="348"/>
      <c r="F22" s="348"/>
      <c r="G22" s="79"/>
    </row>
    <row r="23" spans="1:7" s="35" customFormat="1" ht="15.75" customHeight="1" x14ac:dyDescent="0.25">
      <c r="A23" s="36"/>
      <c r="B23" s="348" t="s">
        <v>1618</v>
      </c>
      <c r="C23" s="348"/>
      <c r="D23" s="348"/>
      <c r="E23" s="348"/>
      <c r="F23" s="348"/>
      <c r="G23" s="79"/>
    </row>
    <row r="24" spans="1:7" s="35" customFormat="1" ht="15.75" x14ac:dyDescent="0.25">
      <c r="A24" s="36"/>
      <c r="B24" s="348"/>
      <c r="C24" s="348"/>
      <c r="D24" s="348"/>
      <c r="E24" s="348"/>
      <c r="F24" s="348"/>
      <c r="G24" s="79"/>
    </row>
    <row r="25" spans="1:7" s="35" customFormat="1" ht="15.75" x14ac:dyDescent="0.25">
      <c r="A25" s="36"/>
      <c r="B25" s="348" t="s">
        <v>1619</v>
      </c>
      <c r="C25" s="348"/>
      <c r="D25" s="348"/>
      <c r="E25" s="348"/>
      <c r="F25" s="348"/>
      <c r="G25" s="79"/>
    </row>
    <row r="26" spans="1:7" s="35" customFormat="1" ht="15.75" x14ac:dyDescent="0.25">
      <c r="A26" s="36"/>
      <c r="B26" s="348"/>
      <c r="C26" s="348"/>
      <c r="D26" s="348"/>
      <c r="E26" s="348"/>
      <c r="F26" s="348"/>
      <c r="G26" s="79"/>
    </row>
    <row r="27" spans="1:7" s="35" customFormat="1" ht="15.75" x14ac:dyDescent="0.25">
      <c r="A27" s="36"/>
      <c r="B27" s="348"/>
      <c r="C27" s="348"/>
      <c r="D27" s="348"/>
      <c r="E27" s="348"/>
      <c r="F27" s="348"/>
      <c r="G27" s="79"/>
    </row>
    <row r="28" spans="1:7" s="35" customFormat="1" ht="15.75" x14ac:dyDescent="0.25">
      <c r="A28" s="36"/>
      <c r="B28" s="348"/>
      <c r="C28" s="348"/>
      <c r="D28" s="348"/>
      <c r="E28" s="348"/>
      <c r="F28" s="348"/>
      <c r="G28" s="79"/>
    </row>
    <row r="29" spans="1:7" s="35" customFormat="1" ht="15.75" x14ac:dyDescent="0.25">
      <c r="A29" s="36"/>
      <c r="B29" s="348"/>
      <c r="C29" s="348"/>
      <c r="D29" s="348"/>
      <c r="E29" s="348"/>
      <c r="F29" s="348"/>
      <c r="G29" s="79"/>
    </row>
    <row r="30" spans="1:7" s="35" customFormat="1" ht="15.75" x14ac:dyDescent="0.25">
      <c r="A30" s="36"/>
      <c r="B30" s="348"/>
      <c r="C30" s="348"/>
      <c r="D30" s="348"/>
      <c r="E30" s="348"/>
      <c r="F30" s="348"/>
      <c r="G30" s="79"/>
    </row>
    <row r="31" spans="1:7" s="35" customFormat="1" ht="15.75" customHeight="1" x14ac:dyDescent="0.25">
      <c r="A31" s="36" t="s">
        <v>818</v>
      </c>
      <c r="B31" s="348" t="s">
        <v>1620</v>
      </c>
      <c r="C31" s="348"/>
      <c r="D31" s="348"/>
      <c r="E31" s="348"/>
      <c r="F31" s="348"/>
      <c r="G31" s="79"/>
    </row>
    <row r="32" spans="1:7" s="35" customFormat="1" ht="15.75" x14ac:dyDescent="0.25">
      <c r="A32" s="36"/>
      <c r="B32" s="348" t="s">
        <v>1621</v>
      </c>
      <c r="C32" s="348"/>
      <c r="D32" s="348"/>
      <c r="E32" s="348"/>
      <c r="F32" s="348"/>
      <c r="G32" s="79"/>
    </row>
    <row r="33" spans="1:13" s="35" customFormat="1" ht="15.75" x14ac:dyDescent="0.25">
      <c r="A33" s="36"/>
      <c r="B33" s="348"/>
      <c r="C33" s="348"/>
      <c r="D33" s="348"/>
      <c r="E33" s="348"/>
      <c r="F33" s="348"/>
      <c r="G33" s="79"/>
    </row>
    <row r="34" spans="1:13" s="35" customFormat="1" ht="15.75" x14ac:dyDescent="0.25">
      <c r="A34" s="36"/>
      <c r="B34" s="348"/>
      <c r="C34" s="348"/>
      <c r="D34" s="348"/>
      <c r="E34" s="348"/>
      <c r="F34" s="348"/>
      <c r="G34" s="79"/>
    </row>
    <row r="35" spans="1:13" s="35" customFormat="1" ht="15.75" customHeight="1" x14ac:dyDescent="0.25">
      <c r="A35" s="36" t="s">
        <v>1208</v>
      </c>
      <c r="B35" s="348" t="s">
        <v>1642</v>
      </c>
      <c r="C35" s="348"/>
      <c r="D35" s="348"/>
      <c r="E35" s="348"/>
      <c r="F35" s="348"/>
      <c r="G35" s="79"/>
    </row>
    <row r="36" spans="1:13" s="35" customFormat="1" ht="15.75" x14ac:dyDescent="0.25">
      <c r="A36" s="36" t="s">
        <v>142</v>
      </c>
      <c r="B36" s="348" t="s">
        <v>1643</v>
      </c>
      <c r="C36" s="348"/>
      <c r="D36" s="348"/>
      <c r="E36" s="348"/>
      <c r="F36" s="348"/>
      <c r="G36" s="79"/>
    </row>
    <row r="37" spans="1:13" s="35" customFormat="1" ht="15.75" x14ac:dyDescent="0.25">
      <c r="A37" s="36"/>
      <c r="B37" s="348" t="s">
        <v>1655</v>
      </c>
      <c r="C37" s="348"/>
      <c r="D37" s="348"/>
      <c r="E37" s="348"/>
      <c r="F37" s="348"/>
      <c r="G37" s="79"/>
    </row>
    <row r="38" spans="1:13" s="35" customFormat="1" ht="15.75" x14ac:dyDescent="0.25">
      <c r="A38" s="36"/>
      <c r="B38" s="348" t="s">
        <v>1644</v>
      </c>
      <c r="C38" s="348"/>
      <c r="D38" s="348"/>
      <c r="E38" s="348"/>
      <c r="F38" s="348"/>
      <c r="G38" s="79"/>
    </row>
    <row r="39" spans="1:13" s="35" customFormat="1" ht="15.75" x14ac:dyDescent="0.25">
      <c r="A39" s="36" t="s">
        <v>141</v>
      </c>
      <c r="B39" s="348" t="s">
        <v>1645</v>
      </c>
      <c r="C39" s="348"/>
      <c r="D39" s="348"/>
      <c r="E39" s="348"/>
      <c r="F39" s="348"/>
      <c r="G39" s="79"/>
    </row>
    <row r="40" spans="1:13" s="35" customFormat="1" ht="15.75" customHeight="1" x14ac:dyDescent="0.25">
      <c r="A40" s="36"/>
      <c r="B40" s="348" t="s">
        <v>1646</v>
      </c>
      <c r="C40" s="348"/>
      <c r="D40" s="348"/>
      <c r="E40" s="348"/>
      <c r="F40" s="348"/>
      <c r="G40" s="79"/>
    </row>
    <row r="41" spans="1:13" s="35" customFormat="1" ht="15.75" customHeight="1" x14ac:dyDescent="0.25">
      <c r="A41" s="36"/>
      <c r="B41" s="348" t="s">
        <v>1647</v>
      </c>
      <c r="C41" s="348"/>
      <c r="D41" s="348"/>
      <c r="E41" s="348"/>
      <c r="F41" s="348"/>
      <c r="G41" s="79"/>
    </row>
    <row r="42" spans="1:13" s="35" customFormat="1" ht="33.75" customHeight="1" x14ac:dyDescent="0.25">
      <c r="A42" s="36"/>
      <c r="B42" s="348" t="s">
        <v>1648</v>
      </c>
      <c r="C42" s="348"/>
      <c r="D42" s="348"/>
      <c r="E42" s="348"/>
      <c r="F42" s="348"/>
      <c r="G42" s="79"/>
    </row>
    <row r="43" spans="1:13" s="35" customFormat="1" ht="15.75" x14ac:dyDescent="0.25">
      <c r="A43" s="36" t="s">
        <v>822</v>
      </c>
      <c r="B43" s="79">
        <v>1211</v>
      </c>
      <c r="C43" s="52" t="s">
        <v>1622</v>
      </c>
      <c r="D43" s="79"/>
      <c r="E43" s="79"/>
      <c r="F43" s="79"/>
      <c r="G43" s="79"/>
    </row>
    <row r="44" spans="1:13" s="35" customFormat="1" ht="15.75" x14ac:dyDescent="0.25">
      <c r="A44" s="36" t="s">
        <v>143</v>
      </c>
      <c r="B44" s="348" t="s">
        <v>1623</v>
      </c>
      <c r="C44" s="348"/>
      <c r="D44" s="348"/>
      <c r="E44" s="348"/>
      <c r="F44" s="348"/>
      <c r="G44" s="79"/>
    </row>
    <row r="45" spans="1:13" s="35" customFormat="1" ht="16.5" customHeight="1" x14ac:dyDescent="0.2">
      <c r="A45" s="51" t="s">
        <v>132</v>
      </c>
      <c r="B45" s="348"/>
      <c r="C45" s="348"/>
      <c r="D45" s="348"/>
      <c r="E45" s="348"/>
      <c r="F45" s="348"/>
      <c r="G45" s="79"/>
      <c r="H45" s="52"/>
      <c r="I45" s="52"/>
      <c r="J45" s="52"/>
      <c r="K45" s="52"/>
      <c r="L45" s="52"/>
      <c r="M45" s="52"/>
    </row>
    <row r="46" spans="1:13" s="35" customFormat="1" ht="15.75" x14ac:dyDescent="0.25">
      <c r="A46" s="36"/>
      <c r="B46" s="348"/>
      <c r="C46" s="348"/>
      <c r="D46" s="348"/>
      <c r="E46" s="348"/>
      <c r="F46" s="348"/>
      <c r="G46" s="41"/>
    </row>
    <row r="47" spans="1:13" s="35" customFormat="1" ht="15.75" x14ac:dyDescent="0.25">
      <c r="A47" s="36"/>
      <c r="B47" s="348" t="s">
        <v>1624</v>
      </c>
      <c r="C47" s="348"/>
      <c r="D47" s="348"/>
      <c r="E47" s="348"/>
      <c r="F47" s="348"/>
      <c r="G47" s="41"/>
    </row>
    <row r="48" spans="1:13" s="35" customFormat="1" ht="15.75" customHeight="1" x14ac:dyDescent="0.25">
      <c r="A48" s="36"/>
      <c r="B48" s="348" t="s">
        <v>1625</v>
      </c>
      <c r="C48" s="348"/>
      <c r="D48" s="348"/>
      <c r="E48" s="348"/>
      <c r="F48" s="348"/>
      <c r="G48" s="41"/>
    </row>
    <row r="49" spans="1:9" s="35" customFormat="1" ht="15.75" customHeight="1" x14ac:dyDescent="0.25">
      <c r="A49" s="36"/>
      <c r="B49" s="348" t="s">
        <v>1626</v>
      </c>
      <c r="C49" s="348"/>
      <c r="D49" s="348"/>
      <c r="E49" s="348"/>
      <c r="F49" s="348"/>
      <c r="G49" s="41"/>
    </row>
    <row r="50" spans="1:9" s="35" customFormat="1" ht="15.75" x14ac:dyDescent="0.25">
      <c r="A50" s="36"/>
      <c r="B50" s="348" t="s">
        <v>1656</v>
      </c>
      <c r="C50" s="348"/>
      <c r="D50" s="348"/>
      <c r="E50" s="348"/>
      <c r="F50" s="348"/>
      <c r="G50" s="41"/>
    </row>
    <row r="51" spans="1:9" s="35" customFormat="1" ht="15.75" x14ac:dyDescent="0.25">
      <c r="A51" s="36"/>
      <c r="B51" s="348" t="s">
        <v>1627</v>
      </c>
      <c r="C51" s="348"/>
      <c r="D51" s="348"/>
      <c r="E51" s="348"/>
      <c r="F51" s="348"/>
      <c r="G51" s="41"/>
    </row>
    <row r="52" spans="1:9" s="35" customFormat="1" ht="15.75" x14ac:dyDescent="0.25">
      <c r="A52" s="36"/>
      <c r="B52" s="348" t="s">
        <v>1628</v>
      </c>
      <c r="C52" s="348"/>
      <c r="D52" s="348"/>
      <c r="E52" s="348"/>
      <c r="F52" s="348"/>
      <c r="G52" s="41"/>
    </row>
    <row r="53" spans="1:9" s="31" customFormat="1" x14ac:dyDescent="0.2">
      <c r="C53" s="32"/>
      <c r="D53" s="33"/>
      <c r="E53" s="34"/>
      <c r="F53" s="34"/>
      <c r="G53" s="42"/>
    </row>
    <row r="56" spans="1:9" ht="15.75" x14ac:dyDescent="0.2">
      <c r="A56" s="26" t="s">
        <v>220</v>
      </c>
      <c r="B56" s="1" t="s">
        <v>221</v>
      </c>
      <c r="C56" s="2" t="s">
        <v>222</v>
      </c>
      <c r="D56" s="3" t="s">
        <v>223</v>
      </c>
      <c r="E56" s="4" t="s">
        <v>224</v>
      </c>
      <c r="F56" s="4" t="s">
        <v>225</v>
      </c>
      <c r="G56" s="155" t="s">
        <v>132</v>
      </c>
    </row>
    <row r="57" spans="1:9" ht="15.75" x14ac:dyDescent="0.2">
      <c r="A57" s="26">
        <v>1</v>
      </c>
      <c r="B57" s="1" t="s">
        <v>134</v>
      </c>
      <c r="C57" s="6"/>
      <c r="D57" s="7"/>
      <c r="E57" s="8"/>
      <c r="F57" s="8"/>
    </row>
    <row r="58" spans="1:9" x14ac:dyDescent="0.2">
      <c r="A58" s="27">
        <v>1.1000000000000001</v>
      </c>
      <c r="B58" s="9" t="s">
        <v>226</v>
      </c>
      <c r="C58" s="8">
        <v>17894552.705990121</v>
      </c>
      <c r="D58" s="7" t="s">
        <v>227</v>
      </c>
      <c r="E58" s="16">
        <v>0</v>
      </c>
      <c r="F58" s="8"/>
      <c r="G58" s="40" t="s">
        <v>1629</v>
      </c>
    </row>
    <row r="59" spans="1:9" x14ac:dyDescent="0.2">
      <c r="A59" s="27">
        <v>1.2</v>
      </c>
      <c r="B59" s="9" t="s">
        <v>228</v>
      </c>
      <c r="C59" s="8">
        <v>17894552.705990121</v>
      </c>
      <c r="D59" s="7" t="s">
        <v>227</v>
      </c>
      <c r="E59" s="16">
        <v>0.15843503029002537</v>
      </c>
      <c r="F59" s="171">
        <v>2835124</v>
      </c>
      <c r="G59" s="40" t="s">
        <v>1649</v>
      </c>
      <c r="H59" s="76"/>
      <c r="I59" s="77"/>
    </row>
    <row r="60" spans="1:9" x14ac:dyDescent="0.2">
      <c r="A60" s="27">
        <v>1.3</v>
      </c>
      <c r="B60" s="9" t="s">
        <v>229</v>
      </c>
      <c r="C60" s="8">
        <v>17894552.705990121</v>
      </c>
      <c r="D60" s="7" t="s">
        <v>227</v>
      </c>
      <c r="E60" s="16">
        <v>5.308878157552336E-2</v>
      </c>
      <c r="F60" s="171">
        <v>950000</v>
      </c>
      <c r="H60" s="76">
        <v>950000</v>
      </c>
      <c r="I60" s="77"/>
    </row>
    <row r="61" spans="1:9" s="24" customFormat="1" ht="15.75" x14ac:dyDescent="0.25">
      <c r="B61" s="28" t="s">
        <v>248</v>
      </c>
      <c r="C61" s="17">
        <v>0.17567424544862401</v>
      </c>
      <c r="D61" s="11"/>
      <c r="E61" s="12"/>
      <c r="F61" s="23">
        <f>SUM(F59:F60)</f>
        <v>3785124</v>
      </c>
      <c r="G61" s="43"/>
      <c r="H61" s="76"/>
      <c r="I61" s="77"/>
    </row>
    <row r="62" spans="1:9" x14ac:dyDescent="0.2">
      <c r="A62" s="27"/>
      <c r="B62" s="9"/>
      <c r="C62" s="6"/>
      <c r="D62" s="7"/>
      <c r="E62" s="8"/>
      <c r="F62" s="8"/>
      <c r="H62" s="72" t="s">
        <v>379</v>
      </c>
      <c r="I62" s="72" t="s">
        <v>383</v>
      </c>
    </row>
    <row r="63" spans="1:9" ht="15.75" x14ac:dyDescent="0.2">
      <c r="A63" s="26">
        <v>2</v>
      </c>
      <c r="B63" s="1" t="s">
        <v>230</v>
      </c>
      <c r="C63" s="6"/>
      <c r="D63" s="7"/>
      <c r="E63" s="8"/>
      <c r="F63" s="8"/>
      <c r="H63" s="72"/>
      <c r="I63" s="72"/>
    </row>
    <row r="64" spans="1:9" x14ac:dyDescent="0.2">
      <c r="A64" s="27">
        <v>2.1</v>
      </c>
      <c r="B64" s="9" t="s">
        <v>236</v>
      </c>
      <c r="C64" s="172">
        <v>0.68</v>
      </c>
      <c r="D64" s="7" t="s">
        <v>231</v>
      </c>
      <c r="E64" s="137">
        <v>304170.60478306346</v>
      </c>
      <c r="F64" s="171">
        <v>206891.83792904898</v>
      </c>
      <c r="H64" s="177">
        <v>238072.62</v>
      </c>
      <c r="I64" s="77">
        <v>-0.13120622080572231</v>
      </c>
    </row>
    <row r="65" spans="1:9" x14ac:dyDescent="0.2">
      <c r="A65" s="27">
        <v>2.2000000000000002</v>
      </c>
      <c r="B65" s="9" t="s">
        <v>237</v>
      </c>
      <c r="C65" s="173">
        <v>12187.899999999998</v>
      </c>
      <c r="D65" s="7" t="s">
        <v>232</v>
      </c>
      <c r="E65" s="6">
        <v>63.758306014598041</v>
      </c>
      <c r="F65" s="171">
        <v>777289.59787962865</v>
      </c>
      <c r="H65" s="177">
        <v>469508.62800000003</v>
      </c>
      <c r="I65" s="77">
        <v>0.65509175238270434</v>
      </c>
    </row>
    <row r="66" spans="1:9" x14ac:dyDescent="0.2">
      <c r="A66" s="27">
        <v>2.2999999999999998</v>
      </c>
      <c r="B66" s="5" t="s">
        <v>238</v>
      </c>
      <c r="C66" s="173"/>
      <c r="D66" s="14" t="s">
        <v>233</v>
      </c>
      <c r="E66" s="6"/>
      <c r="F66" s="171"/>
      <c r="G66" s="40" t="s">
        <v>1630</v>
      </c>
      <c r="H66" s="177"/>
      <c r="I66" s="77"/>
    </row>
    <row r="67" spans="1:9" x14ac:dyDescent="0.2">
      <c r="A67" s="27">
        <v>2.4</v>
      </c>
      <c r="B67" s="9" t="s">
        <v>239</v>
      </c>
      <c r="C67" s="174">
        <v>0.68</v>
      </c>
      <c r="D67" s="7" t="s">
        <v>231</v>
      </c>
      <c r="E67" s="137">
        <v>1558515.3334137569</v>
      </c>
      <c r="F67" s="171">
        <v>1060076.4725458794</v>
      </c>
      <c r="H67" s="177">
        <v>634721.86180000007</v>
      </c>
      <c r="I67" s="77">
        <v>0.66969264886498137</v>
      </c>
    </row>
    <row r="68" spans="1:9" x14ac:dyDescent="0.2">
      <c r="A68" s="27">
        <v>2.5</v>
      </c>
      <c r="B68" s="9" t="s">
        <v>240</v>
      </c>
      <c r="C68" s="173">
        <v>16282.47</v>
      </c>
      <c r="D68" s="7" t="s">
        <v>233</v>
      </c>
      <c r="E68" s="137">
        <v>222.72756228010431</v>
      </c>
      <c r="F68" s="175">
        <v>3627533.6868577772</v>
      </c>
      <c r="H68" s="177">
        <v>2219367.9180000001</v>
      </c>
      <c r="I68" s="77">
        <v>0.63404851515877847</v>
      </c>
    </row>
    <row r="69" spans="1:9" x14ac:dyDescent="0.2">
      <c r="A69" s="27">
        <v>2.6</v>
      </c>
      <c r="B69" s="9" t="s">
        <v>241</v>
      </c>
      <c r="C69" s="173">
        <v>667</v>
      </c>
      <c r="D69" s="7" t="s">
        <v>233</v>
      </c>
      <c r="E69" s="137">
        <v>4087.9867932537277</v>
      </c>
      <c r="F69" s="171">
        <v>2727423.1455551302</v>
      </c>
      <c r="H69" s="177">
        <v>2125230.2250000001</v>
      </c>
      <c r="I69" s="77">
        <v>0.28300791087244975</v>
      </c>
    </row>
    <row r="70" spans="1:9" x14ac:dyDescent="0.2">
      <c r="A70" s="27">
        <v>2.7</v>
      </c>
      <c r="B70" s="9" t="s">
        <v>242</v>
      </c>
      <c r="C70" s="173">
        <v>327</v>
      </c>
      <c r="D70" s="7" t="s">
        <v>233</v>
      </c>
      <c r="E70" s="137">
        <v>646.67341097158533</v>
      </c>
      <c r="F70" s="173">
        <v>211519.28071068812</v>
      </c>
      <c r="H70" s="177">
        <v>226657.59000000003</v>
      </c>
      <c r="I70" s="77">
        <v>-6.7041146128358695E-2</v>
      </c>
    </row>
    <row r="71" spans="1:9" x14ac:dyDescent="0.2">
      <c r="A71" s="27">
        <v>2.8</v>
      </c>
      <c r="B71" s="9" t="s">
        <v>243</v>
      </c>
      <c r="C71" s="174">
        <v>0.68</v>
      </c>
      <c r="D71" s="7" t="s">
        <v>231</v>
      </c>
      <c r="E71" s="137">
        <v>1150166.0237911933</v>
      </c>
      <c r="F71" s="171">
        <v>782323.99463919573</v>
      </c>
      <c r="H71" s="177">
        <v>627280.89999999991</v>
      </c>
      <c r="I71" s="77">
        <v>0.24683040114566146</v>
      </c>
    </row>
    <row r="72" spans="1:9" x14ac:dyDescent="0.2">
      <c r="A72" s="27">
        <v>2.9</v>
      </c>
      <c r="B72" s="9" t="s">
        <v>235</v>
      </c>
      <c r="C72" s="174">
        <v>0.68</v>
      </c>
      <c r="D72" s="7" t="s">
        <v>231</v>
      </c>
      <c r="E72" s="137">
        <v>2780346.1601374028</v>
      </c>
      <c r="F72" s="171">
        <v>1891145.6863494741</v>
      </c>
      <c r="H72" s="177">
        <v>1358905.6479999996</v>
      </c>
      <c r="I72" s="77">
        <v>0.39129261231345963</v>
      </c>
    </row>
    <row r="73" spans="1:9" x14ac:dyDescent="0.2">
      <c r="A73" s="29">
        <v>2.1</v>
      </c>
      <c r="B73" s="9" t="s">
        <v>244</v>
      </c>
      <c r="C73" s="174">
        <v>0.68</v>
      </c>
      <c r="D73" s="7" t="s">
        <v>231</v>
      </c>
      <c r="E73" s="137">
        <v>2601445.8178445594</v>
      </c>
      <c r="F73" s="171">
        <v>1769460.6186898286</v>
      </c>
      <c r="H73" s="177">
        <v>892943.00999999989</v>
      </c>
      <c r="I73" s="77">
        <v>0.98107061293228626</v>
      </c>
    </row>
    <row r="74" spans="1:9" x14ac:dyDescent="0.2">
      <c r="A74" s="27">
        <v>2.11</v>
      </c>
      <c r="B74" s="9" t="s">
        <v>245</v>
      </c>
      <c r="C74" s="176">
        <v>0.68</v>
      </c>
      <c r="D74" s="7" t="s">
        <v>231</v>
      </c>
      <c r="E74" s="137">
        <v>1314197.4253933015</v>
      </c>
      <c r="F74" s="171">
        <v>893895.45362268982</v>
      </c>
      <c r="G74" s="40" t="s">
        <v>1631</v>
      </c>
      <c r="H74" s="178">
        <v>861160.16</v>
      </c>
      <c r="I74" s="77">
        <v>3.773292214011055E-2</v>
      </c>
    </row>
    <row r="75" spans="1:9" x14ac:dyDescent="0.2">
      <c r="A75" s="27"/>
      <c r="C75" s="6"/>
      <c r="D75" s="7"/>
      <c r="E75" s="8"/>
      <c r="H75" s="76"/>
      <c r="I75" s="77"/>
    </row>
    <row r="76" spans="1:9" s="24" customFormat="1" ht="15.75" x14ac:dyDescent="0.25">
      <c r="B76" s="28" t="s">
        <v>246</v>
      </c>
      <c r="C76" s="17">
        <v>0.64733071869876413</v>
      </c>
      <c r="D76" s="11"/>
      <c r="E76" s="12"/>
      <c r="F76" s="25">
        <f>SUM(F64:F75)</f>
        <v>13947559.77477934</v>
      </c>
      <c r="G76" s="43"/>
      <c r="H76" s="76"/>
      <c r="I76" s="77"/>
    </row>
    <row r="77" spans="1:9" x14ac:dyDescent="0.2">
      <c r="A77" s="27"/>
      <c r="B77" s="9"/>
      <c r="C77" s="6"/>
      <c r="D77" s="7"/>
      <c r="E77" s="8"/>
      <c r="F77" s="8"/>
      <c r="H77" s="76"/>
      <c r="I77" s="77"/>
    </row>
    <row r="78" spans="1:9" x14ac:dyDescent="0.2">
      <c r="A78" s="27">
        <v>2.12</v>
      </c>
      <c r="B78" s="9" t="s">
        <v>131</v>
      </c>
      <c r="C78" s="8">
        <v>13947559.77477934</v>
      </c>
      <c r="D78" s="7" t="s">
        <v>227</v>
      </c>
      <c r="E78" s="16">
        <v>0.27342288993854574</v>
      </c>
      <c r="F78" s="171">
        <v>3813582.1012107795</v>
      </c>
      <c r="H78" s="177">
        <v>3257301.91</v>
      </c>
      <c r="I78" s="77">
        <v>0.17046352113007771</v>
      </c>
    </row>
    <row r="79" spans="1:9" x14ac:dyDescent="0.2">
      <c r="A79" s="27"/>
      <c r="B79" s="9"/>
      <c r="D79" s="7"/>
      <c r="E79" s="8"/>
      <c r="F79" s="8"/>
      <c r="H79" s="76"/>
      <c r="I79" s="77"/>
    </row>
    <row r="80" spans="1:9" s="24" customFormat="1" ht="15.75" x14ac:dyDescent="0.25">
      <c r="B80" s="28" t="s">
        <v>251</v>
      </c>
      <c r="C80" s="21">
        <v>0.17699503585261189</v>
      </c>
      <c r="D80" s="11"/>
      <c r="E80" s="12"/>
      <c r="F80" s="25">
        <f>SUM(F76:F79)</f>
        <v>17761141.875990119</v>
      </c>
      <c r="G80" s="43"/>
      <c r="H80" s="78">
        <v>12911150.470800001</v>
      </c>
      <c r="I80" s="77">
        <v>0.3752724311384571</v>
      </c>
    </row>
    <row r="81" spans="1:9" x14ac:dyDescent="0.2">
      <c r="A81" s="30"/>
      <c r="H81" s="72"/>
      <c r="I81" s="72"/>
    </row>
    <row r="82" spans="1:9" ht="15.75" x14ac:dyDescent="0.2">
      <c r="A82" s="26">
        <v>3</v>
      </c>
      <c r="B82" s="1" t="s">
        <v>247</v>
      </c>
      <c r="C82" s="6"/>
      <c r="D82" s="7"/>
      <c r="E82" s="8"/>
      <c r="F82" s="8"/>
      <c r="H82" s="76"/>
    </row>
    <row r="83" spans="1:9" x14ac:dyDescent="0.2">
      <c r="A83" s="27">
        <v>3.1</v>
      </c>
      <c r="B83" s="9"/>
      <c r="C83" s="157"/>
      <c r="D83" s="7"/>
      <c r="E83" s="8"/>
      <c r="F83" s="8"/>
      <c r="H83" s="76"/>
      <c r="I83" s="77"/>
    </row>
    <row r="84" spans="1:9" x14ac:dyDescent="0.2">
      <c r="A84" s="27"/>
      <c r="B84" s="9"/>
      <c r="C84" s="16"/>
      <c r="D84" s="7"/>
      <c r="E84" s="8"/>
      <c r="F84" s="8"/>
    </row>
    <row r="85" spans="1:9" x14ac:dyDescent="0.2">
      <c r="A85" s="30"/>
    </row>
    <row r="86" spans="1:9" s="24" customFormat="1" ht="15.75" x14ac:dyDescent="0.25">
      <c r="B86" s="28" t="s">
        <v>249</v>
      </c>
      <c r="C86" s="17">
        <v>0</v>
      </c>
      <c r="D86" s="11"/>
      <c r="E86" s="12"/>
      <c r="F86" s="25">
        <f>SUM(F81:F85)</f>
        <v>0</v>
      </c>
      <c r="G86" s="43"/>
      <c r="H86" s="165"/>
    </row>
    <row r="87" spans="1:9" x14ac:dyDescent="0.2">
      <c r="A87" s="30"/>
    </row>
    <row r="88" spans="1:9" x14ac:dyDescent="0.2">
      <c r="A88" s="30"/>
    </row>
    <row r="89" spans="1:9" s="24" customFormat="1" ht="15.75" x14ac:dyDescent="0.25">
      <c r="B89" s="28" t="s">
        <v>133</v>
      </c>
      <c r="C89" s="10">
        <v>0.68</v>
      </c>
      <c r="D89" s="11" t="s">
        <v>231</v>
      </c>
      <c r="E89" s="12">
        <v>26119326.288220759</v>
      </c>
      <c r="F89" s="25">
        <f>F86+F80</f>
        <v>17761141.875990119</v>
      </c>
      <c r="G89" s="43"/>
      <c r="H89" s="196">
        <v>12911150.470800001</v>
      </c>
    </row>
    <row r="90" spans="1:9" x14ac:dyDescent="0.2">
      <c r="A90" s="30"/>
    </row>
    <row r="91" spans="1:9" s="24" customFormat="1" ht="15.75" x14ac:dyDescent="0.25">
      <c r="B91" s="28" t="s">
        <v>250</v>
      </c>
      <c r="C91" s="10"/>
      <c r="D91" s="11"/>
      <c r="E91" s="12"/>
      <c r="F91" s="25">
        <f>F86+F80+F61</f>
        <v>21546265.875990119</v>
      </c>
      <c r="G91" s="43"/>
      <c r="H91" s="143"/>
    </row>
  </sheetData>
  <mergeCells count="48">
    <mergeCell ref="B52:F52"/>
    <mergeCell ref="B40:F40"/>
    <mergeCell ref="B41:F41"/>
    <mergeCell ref="B42:F42"/>
    <mergeCell ref="B44:F44"/>
    <mergeCell ref="B45:F45"/>
    <mergeCell ref="B46:F46"/>
    <mergeCell ref="B47:F47"/>
    <mergeCell ref="B48:F48"/>
    <mergeCell ref="B49:F49"/>
    <mergeCell ref="B50:F50"/>
    <mergeCell ref="B51:F51"/>
    <mergeCell ref="B39:F39"/>
    <mergeCell ref="B28:F28"/>
    <mergeCell ref="B29:F29"/>
    <mergeCell ref="B30:F30"/>
    <mergeCell ref="B31:F31"/>
    <mergeCell ref="B32:F32"/>
    <mergeCell ref="B33:F33"/>
    <mergeCell ref="B34:F34"/>
    <mergeCell ref="B35:F35"/>
    <mergeCell ref="B36:F36"/>
    <mergeCell ref="B37:F37"/>
    <mergeCell ref="B38:F38"/>
    <mergeCell ref="B27:F27"/>
    <mergeCell ref="B16:F16"/>
    <mergeCell ref="B17:F17"/>
    <mergeCell ref="B18:F18"/>
    <mergeCell ref="B19:F19"/>
    <mergeCell ref="B20:F20"/>
    <mergeCell ref="B21:F21"/>
    <mergeCell ref="B22:F22"/>
    <mergeCell ref="B23:F23"/>
    <mergeCell ref="B24:F24"/>
    <mergeCell ref="B25:F25"/>
    <mergeCell ref="B26:F26"/>
    <mergeCell ref="B15:F15"/>
    <mergeCell ref="B4:F4"/>
    <mergeCell ref="B5:F5"/>
    <mergeCell ref="B6:F6"/>
    <mergeCell ref="B7:F7"/>
    <mergeCell ref="B8:F8"/>
    <mergeCell ref="B9:F9"/>
    <mergeCell ref="B10:F10"/>
    <mergeCell ref="B11:F11"/>
    <mergeCell ref="B12:F12"/>
    <mergeCell ref="B13:F13"/>
    <mergeCell ref="B14:F14"/>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85"/>
  <sheetViews>
    <sheetView view="pageBreakPreview" topLeftCell="A13" zoomScale="60" zoomScaleNormal="100" workbookViewId="0">
      <selection activeCell="C45" sqref="C45"/>
    </sheetView>
  </sheetViews>
  <sheetFormatPr defaultColWidth="9.140625" defaultRowHeight="15" x14ac:dyDescent="0.2"/>
  <cols>
    <col min="1" max="1" width="17" style="5" customWidth="1"/>
    <col min="2" max="2" width="56.140625" style="5" bestFit="1" customWidth="1"/>
    <col min="3" max="3" width="18" style="13" bestFit="1" customWidth="1"/>
    <col min="4" max="4" width="6.5703125" style="14" customWidth="1"/>
    <col min="5" max="5" width="19.5703125" style="15" bestFit="1" customWidth="1"/>
    <col min="6" max="6" width="17.85546875" style="15" bestFit="1" customWidth="1"/>
    <col min="7" max="7" width="47.5703125" style="40" customWidth="1"/>
    <col min="8" max="8" width="21.42578125" style="5" bestFit="1" customWidth="1"/>
    <col min="9" max="9" width="10.140625" style="5" bestFit="1" customWidth="1"/>
    <col min="10" max="10" width="15.42578125" style="5" bestFit="1" customWidth="1"/>
    <col min="11" max="16384" width="9.140625" style="5"/>
  </cols>
  <sheetData>
    <row r="1" spans="1:7" ht="15.75" x14ac:dyDescent="0.25">
      <c r="A1" s="24" t="s">
        <v>162</v>
      </c>
    </row>
    <row r="4" spans="1:7" s="35" customFormat="1" ht="15.75" x14ac:dyDescent="0.25">
      <c r="A4" s="36" t="s">
        <v>135</v>
      </c>
      <c r="B4" s="35" t="s">
        <v>163</v>
      </c>
      <c r="C4" s="37"/>
      <c r="D4" s="38"/>
      <c r="E4" s="39"/>
      <c r="F4" s="39"/>
      <c r="G4" s="41"/>
    </row>
    <row r="5" spans="1:7" s="35" customFormat="1" ht="15.75" x14ac:dyDescent="0.25">
      <c r="A5" s="36" t="s">
        <v>136</v>
      </c>
      <c r="B5" s="35" t="s">
        <v>164</v>
      </c>
      <c r="C5" s="37"/>
      <c r="D5" s="38"/>
      <c r="E5" s="39"/>
      <c r="F5" s="39"/>
      <c r="G5" s="41"/>
    </row>
    <row r="6" spans="1:7" s="35" customFormat="1" ht="15.75" x14ac:dyDescent="0.25">
      <c r="A6" s="36"/>
      <c r="B6" s="349" t="s">
        <v>165</v>
      </c>
      <c r="C6" s="353"/>
      <c r="D6" s="353"/>
      <c r="E6" s="353"/>
      <c r="F6" s="353"/>
      <c r="G6" s="41"/>
    </row>
    <row r="7" spans="1:7" s="35" customFormat="1" ht="15.75" x14ac:dyDescent="0.25">
      <c r="A7" s="36"/>
      <c r="B7" s="35" t="s">
        <v>166</v>
      </c>
      <c r="C7" s="135"/>
      <c r="D7" s="135"/>
      <c r="E7" s="135"/>
      <c r="F7" s="135"/>
      <c r="G7" s="41"/>
    </row>
    <row r="8" spans="1:7" s="35" customFormat="1" ht="15.75" customHeight="1" x14ac:dyDescent="0.25">
      <c r="A8" s="36" t="s">
        <v>815</v>
      </c>
      <c r="B8" s="349" t="s">
        <v>167</v>
      </c>
      <c r="C8" s="353"/>
      <c r="D8" s="353"/>
      <c r="E8" s="353"/>
      <c r="F8" s="353"/>
      <c r="G8" s="41"/>
    </row>
    <row r="9" spans="1:7" s="35" customFormat="1" ht="15.75" customHeight="1" x14ac:dyDescent="0.2">
      <c r="A9" s="51" t="s">
        <v>138</v>
      </c>
      <c r="B9" s="348" t="s">
        <v>168</v>
      </c>
      <c r="C9" s="348"/>
      <c r="D9" s="348"/>
      <c r="E9" s="348"/>
      <c r="F9" s="348"/>
      <c r="G9" s="142"/>
    </row>
    <row r="10" spans="1:7" s="35" customFormat="1" ht="16.5" customHeight="1" x14ac:dyDescent="0.25">
      <c r="A10" s="36" t="s">
        <v>148</v>
      </c>
      <c r="B10" s="35" t="s">
        <v>169</v>
      </c>
      <c r="C10" s="37"/>
      <c r="D10" s="38"/>
      <c r="E10" s="39"/>
      <c r="F10" s="39"/>
      <c r="G10" s="41"/>
    </row>
    <row r="11" spans="1:7" s="35" customFormat="1" ht="16.5" customHeight="1" x14ac:dyDescent="0.25">
      <c r="A11" s="36"/>
      <c r="B11" s="35" t="s">
        <v>170</v>
      </c>
      <c r="C11" s="37"/>
      <c r="D11" s="38"/>
      <c r="E11" s="39"/>
      <c r="F11" s="39"/>
      <c r="G11" s="41"/>
    </row>
    <row r="12" spans="1:7" s="35" customFormat="1" ht="15.75" x14ac:dyDescent="0.25">
      <c r="A12" s="36" t="s">
        <v>813</v>
      </c>
      <c r="B12" s="35" t="s">
        <v>171</v>
      </c>
      <c r="C12" s="37"/>
      <c r="D12" s="38"/>
      <c r="E12" s="39"/>
      <c r="F12" s="39"/>
      <c r="G12" s="41"/>
    </row>
    <row r="13" spans="1:7" s="35" customFormat="1" ht="15.75" x14ac:dyDescent="0.25">
      <c r="A13" s="36" t="s">
        <v>817</v>
      </c>
      <c r="B13" s="168" t="s">
        <v>172</v>
      </c>
      <c r="C13" s="37"/>
      <c r="D13" s="38"/>
      <c r="E13" s="39"/>
      <c r="F13" s="39"/>
      <c r="G13" s="41"/>
    </row>
    <row r="14" spans="1:7" s="35" customFormat="1" ht="15.75" x14ac:dyDescent="0.25">
      <c r="A14" s="36"/>
      <c r="B14" s="35" t="s">
        <v>124</v>
      </c>
      <c r="C14" s="37"/>
      <c r="D14" s="38"/>
      <c r="E14" s="39"/>
      <c r="F14" s="39"/>
      <c r="G14" s="41"/>
    </row>
    <row r="15" spans="1:7" s="35" customFormat="1" ht="15.75" x14ac:dyDescent="0.25">
      <c r="A15" s="36"/>
      <c r="B15" s="35" t="s">
        <v>125</v>
      </c>
      <c r="C15" s="37"/>
      <c r="D15" s="38"/>
      <c r="E15" s="39"/>
      <c r="F15" s="39"/>
      <c r="G15" s="41"/>
    </row>
    <row r="16" spans="1:7" s="35" customFormat="1" ht="15.75" x14ac:dyDescent="0.25">
      <c r="A16" s="36" t="s">
        <v>139</v>
      </c>
      <c r="B16" s="35" t="s">
        <v>122</v>
      </c>
      <c r="C16" s="37"/>
      <c r="D16" s="38"/>
      <c r="E16" s="39"/>
      <c r="F16" s="39"/>
      <c r="G16" s="41"/>
    </row>
    <row r="17" spans="1:7" s="35" customFormat="1" ht="15.75" x14ac:dyDescent="0.25">
      <c r="A17" s="36"/>
      <c r="B17" s="35" t="s">
        <v>123</v>
      </c>
      <c r="C17" s="37"/>
      <c r="D17" s="38"/>
      <c r="E17" s="39"/>
      <c r="F17" s="39"/>
      <c r="G17" s="41"/>
    </row>
    <row r="18" spans="1:7" s="35" customFormat="1" ht="15.75" x14ac:dyDescent="0.25">
      <c r="A18" s="36"/>
      <c r="B18" s="152" t="s">
        <v>173</v>
      </c>
      <c r="C18" s="37"/>
      <c r="D18" s="38"/>
      <c r="E18" s="39"/>
      <c r="F18" s="39"/>
      <c r="G18" s="41"/>
    </row>
    <row r="19" spans="1:7" s="35" customFormat="1" ht="15.75" x14ac:dyDescent="0.25">
      <c r="A19" s="36"/>
      <c r="B19" s="152"/>
      <c r="C19" s="37"/>
      <c r="D19" s="38"/>
      <c r="E19" s="39"/>
      <c r="F19" s="39"/>
      <c r="G19" s="41"/>
    </row>
    <row r="20" spans="1:7" s="35" customFormat="1" ht="15.75" x14ac:dyDescent="0.25">
      <c r="A20" s="36" t="s">
        <v>818</v>
      </c>
      <c r="B20" s="35" t="s">
        <v>126</v>
      </c>
      <c r="C20" s="37"/>
      <c r="D20" s="38"/>
      <c r="E20" s="39"/>
      <c r="F20" s="39"/>
      <c r="G20" s="41"/>
    </row>
    <row r="21" spans="1:7" s="35" customFormat="1" ht="15.75" x14ac:dyDescent="0.25">
      <c r="A21" s="36"/>
      <c r="B21" s="152"/>
      <c r="C21" s="37"/>
      <c r="D21" s="38"/>
      <c r="E21" s="39"/>
      <c r="F21" s="39"/>
      <c r="G21" s="41"/>
    </row>
    <row r="22" spans="1:7" s="35" customFormat="1" ht="15.75" x14ac:dyDescent="0.25">
      <c r="A22" s="36"/>
      <c r="B22" s="152"/>
      <c r="C22" s="37"/>
      <c r="D22" s="38"/>
      <c r="E22" s="39"/>
      <c r="F22" s="39"/>
      <c r="G22" s="41"/>
    </row>
    <row r="23" spans="1:7" s="35" customFormat="1" ht="15.75" x14ac:dyDescent="0.25">
      <c r="A23" s="36" t="s">
        <v>142</v>
      </c>
      <c r="B23" s="36" t="s">
        <v>324</v>
      </c>
      <c r="C23" s="37"/>
      <c r="D23" s="38"/>
      <c r="E23" s="39"/>
      <c r="F23" s="39"/>
      <c r="G23" s="41"/>
    </row>
    <row r="24" spans="1:7" s="35" customFormat="1" ht="15.75" x14ac:dyDescent="0.25">
      <c r="A24" s="36"/>
      <c r="B24" s="36" t="s">
        <v>325</v>
      </c>
      <c r="C24" s="37"/>
      <c r="D24" s="38"/>
      <c r="E24" s="39"/>
      <c r="F24" s="39"/>
      <c r="G24" s="41"/>
    </row>
    <row r="25" spans="1:7" s="35" customFormat="1" ht="15.75" x14ac:dyDescent="0.25">
      <c r="A25" s="36"/>
      <c r="B25" s="36" t="s">
        <v>326</v>
      </c>
      <c r="C25" s="37"/>
      <c r="D25" s="38"/>
      <c r="E25" s="39"/>
      <c r="F25" s="39"/>
      <c r="G25" s="41"/>
    </row>
    <row r="26" spans="1:7" s="35" customFormat="1" ht="15.75" x14ac:dyDescent="0.25">
      <c r="A26" s="36" t="s">
        <v>141</v>
      </c>
      <c r="B26" s="36" t="s">
        <v>177</v>
      </c>
      <c r="C26" s="37"/>
      <c r="D26" s="38"/>
      <c r="E26" s="39"/>
      <c r="F26" s="39"/>
      <c r="G26" s="41"/>
    </row>
    <row r="27" spans="1:7" s="35" customFormat="1" ht="15.75" x14ac:dyDescent="0.25">
      <c r="A27" s="36"/>
      <c r="B27" s="36" t="s">
        <v>178</v>
      </c>
      <c r="C27" s="37"/>
      <c r="D27" s="38"/>
      <c r="E27" s="39"/>
      <c r="F27" s="39"/>
      <c r="G27" s="41"/>
    </row>
    <row r="28" spans="1:7" s="35" customFormat="1" ht="15.75" x14ac:dyDescent="0.25">
      <c r="A28" s="36"/>
      <c r="B28" s="36" t="s">
        <v>179</v>
      </c>
      <c r="C28" s="37"/>
      <c r="D28" s="38"/>
      <c r="E28" s="39"/>
      <c r="F28" s="39"/>
      <c r="G28" s="41"/>
    </row>
    <row r="29" spans="1:7" s="35" customFormat="1" ht="15.75" x14ac:dyDescent="0.25">
      <c r="A29" s="36"/>
      <c r="B29" s="35" t="s">
        <v>130</v>
      </c>
      <c r="C29" s="37"/>
      <c r="D29" s="38"/>
      <c r="E29" s="39"/>
      <c r="F29" s="39"/>
      <c r="G29" s="41"/>
    </row>
    <row r="30" spans="1:7" s="35" customFormat="1" ht="15.75" x14ac:dyDescent="0.25">
      <c r="A30" s="36" t="s">
        <v>822</v>
      </c>
      <c r="B30" s="35">
        <v>1178</v>
      </c>
      <c r="C30" s="37"/>
      <c r="D30" s="38"/>
      <c r="E30" s="39"/>
      <c r="F30" s="39"/>
      <c r="G30" s="41"/>
    </row>
    <row r="31" spans="1:7" s="35" customFormat="1" ht="15.75" x14ac:dyDescent="0.25">
      <c r="A31" s="36" t="s">
        <v>143</v>
      </c>
      <c r="B31" s="35" t="s">
        <v>327</v>
      </c>
      <c r="C31" s="37"/>
      <c r="D31" s="38"/>
      <c r="E31" s="39"/>
      <c r="F31" s="39"/>
      <c r="G31" s="41"/>
    </row>
    <row r="32" spans="1:7" s="35" customFormat="1" ht="15.75" x14ac:dyDescent="0.25">
      <c r="A32" s="36" t="s">
        <v>132</v>
      </c>
      <c r="B32" s="35" t="s">
        <v>328</v>
      </c>
      <c r="C32" s="37"/>
      <c r="D32" s="38"/>
      <c r="E32" s="39"/>
      <c r="F32" s="39"/>
      <c r="G32" s="41"/>
    </row>
    <row r="33" spans="1:9" s="35" customFormat="1" ht="15.75" x14ac:dyDescent="0.25">
      <c r="A33" s="36"/>
      <c r="B33" s="35" t="s">
        <v>329</v>
      </c>
      <c r="C33" s="37"/>
      <c r="D33" s="38"/>
      <c r="E33" s="39"/>
      <c r="F33" s="39"/>
      <c r="G33" s="41"/>
    </row>
    <row r="34" spans="1:9" s="35" customFormat="1" ht="15.75" x14ac:dyDescent="0.25">
      <c r="A34" s="36"/>
      <c r="B34" s="35" t="s">
        <v>330</v>
      </c>
      <c r="C34" s="37"/>
      <c r="D34" s="38"/>
      <c r="E34" s="39"/>
      <c r="F34" s="39"/>
      <c r="G34" s="41"/>
    </row>
    <row r="35" spans="1:9" s="35" customFormat="1" ht="15.75" x14ac:dyDescent="0.25">
      <c r="A35" s="36"/>
      <c r="B35" s="35" t="s">
        <v>127</v>
      </c>
      <c r="C35" s="37"/>
      <c r="D35" s="38"/>
      <c r="E35" s="39"/>
      <c r="F35" s="39"/>
      <c r="G35" s="41"/>
    </row>
    <row r="36" spans="1:9" s="35" customFormat="1" ht="15.75" x14ac:dyDescent="0.25">
      <c r="A36" s="36"/>
      <c r="B36" s="35" t="s">
        <v>128</v>
      </c>
      <c r="C36" s="37"/>
      <c r="D36" s="38"/>
      <c r="E36" s="39"/>
      <c r="F36" s="39"/>
      <c r="G36" s="41"/>
    </row>
    <row r="37" spans="1:9" s="35" customFormat="1" ht="15.75" x14ac:dyDescent="0.25">
      <c r="A37" s="36"/>
      <c r="C37" s="37"/>
      <c r="D37" s="38"/>
      <c r="E37" s="39"/>
      <c r="F37" s="39"/>
      <c r="G37" s="41"/>
    </row>
    <row r="38" spans="1:9" s="31" customFormat="1" x14ac:dyDescent="0.2">
      <c r="C38" s="32"/>
      <c r="D38" s="33"/>
      <c r="E38" s="34"/>
      <c r="F38" s="34"/>
      <c r="G38" s="42"/>
    </row>
    <row r="41" spans="1:9" ht="15.75" x14ac:dyDescent="0.2">
      <c r="A41" s="26" t="s">
        <v>220</v>
      </c>
      <c r="B41" s="1" t="s">
        <v>221</v>
      </c>
      <c r="C41" s="2" t="s">
        <v>222</v>
      </c>
      <c r="D41" s="3" t="s">
        <v>223</v>
      </c>
      <c r="E41" s="4" t="s">
        <v>224</v>
      </c>
      <c r="F41" s="4" t="s">
        <v>225</v>
      </c>
      <c r="G41" s="155" t="s">
        <v>132</v>
      </c>
    </row>
    <row r="42" spans="1:9" ht="15.75" x14ac:dyDescent="0.2">
      <c r="A42" s="26">
        <v>1</v>
      </c>
      <c r="B42" s="1" t="s">
        <v>134</v>
      </c>
      <c r="C42" s="6"/>
      <c r="D42" s="7"/>
      <c r="E42" s="8"/>
      <c r="F42" s="8"/>
    </row>
    <row r="43" spans="1:9" x14ac:dyDescent="0.2">
      <c r="A43" s="27">
        <v>1.1000000000000001</v>
      </c>
      <c r="B43" s="9" t="s">
        <v>226</v>
      </c>
      <c r="C43" s="8">
        <f>F$74</f>
        <v>2182150.3462</v>
      </c>
      <c r="D43" s="7" t="s">
        <v>227</v>
      </c>
      <c r="E43" s="16">
        <f>F43/C43</f>
        <v>3.9227361281070287E-2</v>
      </c>
      <c r="F43" s="8">
        <v>85600</v>
      </c>
    </row>
    <row r="44" spans="1:9" x14ac:dyDescent="0.2">
      <c r="A44" s="27">
        <v>1.2</v>
      </c>
      <c r="B44" s="9" t="s">
        <v>228</v>
      </c>
      <c r="C44" s="8">
        <f>F$74</f>
        <v>2182150.3462</v>
      </c>
      <c r="D44" s="7" t="s">
        <v>227</v>
      </c>
      <c r="E44" s="16">
        <f>F44/C44</f>
        <v>6.7823007822411241E-2</v>
      </c>
      <c r="F44" s="8">
        <v>148000</v>
      </c>
      <c r="H44" s="76"/>
      <c r="I44" s="77"/>
    </row>
    <row r="45" spans="1:9" x14ac:dyDescent="0.2">
      <c r="A45" s="27">
        <v>1.3</v>
      </c>
      <c r="B45" s="9" t="s">
        <v>229</v>
      </c>
      <c r="C45" s="8">
        <f>F$74</f>
        <v>2182150.3462</v>
      </c>
      <c r="D45" s="7" t="s">
        <v>227</v>
      </c>
      <c r="E45" s="16">
        <f>F45/C45</f>
        <v>9.5089690021286033E-2</v>
      </c>
      <c r="F45" s="8">
        <v>207500</v>
      </c>
      <c r="H45" s="76"/>
      <c r="I45" s="77"/>
    </row>
    <row r="46" spans="1:9" s="24" customFormat="1" ht="15.75" x14ac:dyDescent="0.25">
      <c r="B46" s="28" t="s">
        <v>248</v>
      </c>
      <c r="C46" s="17">
        <f>F46/F76</f>
        <v>0.16815017317694084</v>
      </c>
      <c r="D46" s="11"/>
      <c r="E46" s="12"/>
      <c r="F46" s="23">
        <f>SUM(F43:F45)</f>
        <v>441100</v>
      </c>
      <c r="G46" s="43"/>
      <c r="H46" s="76"/>
      <c r="I46" s="77"/>
    </row>
    <row r="47" spans="1:9" x14ac:dyDescent="0.2">
      <c r="A47" s="27"/>
      <c r="B47" s="9"/>
      <c r="C47" s="6"/>
      <c r="D47" s="7"/>
      <c r="E47" s="8"/>
      <c r="F47" s="8"/>
      <c r="H47" s="72" t="s">
        <v>379</v>
      </c>
      <c r="I47" s="72" t="s">
        <v>383</v>
      </c>
    </row>
    <row r="48" spans="1:9" ht="15.75" x14ac:dyDescent="0.2">
      <c r="A48" s="26">
        <v>2</v>
      </c>
      <c r="B48" s="1" t="s">
        <v>230</v>
      </c>
      <c r="C48" s="6"/>
      <c r="D48" s="7"/>
      <c r="E48" s="8"/>
      <c r="F48" s="8"/>
      <c r="H48" s="72"/>
      <c r="I48" s="72"/>
    </row>
    <row r="49" spans="1:10" x14ac:dyDescent="0.2">
      <c r="A49" s="27">
        <v>2.1</v>
      </c>
      <c r="B49" s="9" t="s">
        <v>236</v>
      </c>
      <c r="C49" s="18">
        <v>1.1000000000000001</v>
      </c>
      <c r="D49" s="7" t="s">
        <v>231</v>
      </c>
      <c r="E49" s="137">
        <f>F49/C49</f>
        <v>57165.454545454544</v>
      </c>
      <c r="F49" s="8">
        <v>62882</v>
      </c>
      <c r="H49" s="76">
        <v>101824</v>
      </c>
      <c r="I49" s="77">
        <f t="shared" ref="I49:I59" si="0">(F49-H49)/H49</f>
        <v>-0.38244421747328722</v>
      </c>
      <c r="J49" s="170">
        <f>F49-H49</f>
        <v>-38942</v>
      </c>
    </row>
    <row r="50" spans="1:10" x14ac:dyDescent="0.2">
      <c r="A50" s="27">
        <v>2.2000000000000002</v>
      </c>
      <c r="B50" s="9" t="s">
        <v>237</v>
      </c>
      <c r="C50" s="15">
        <v>47532.3</v>
      </c>
      <c r="D50" s="7" t="s">
        <v>232</v>
      </c>
      <c r="E50" s="6">
        <f>F50/C50</f>
        <v>11.339542105052773</v>
      </c>
      <c r="F50" s="8">
        <v>538994.5172</v>
      </c>
      <c r="H50" s="76">
        <v>289097.90999999997</v>
      </c>
      <c r="I50" s="77">
        <f t="shared" si="0"/>
        <v>0.8644012929737197</v>
      </c>
      <c r="J50" s="170">
        <f t="shared" ref="J50:J59" si="1">F50-H50</f>
        <v>249896.60720000003</v>
      </c>
    </row>
    <row r="51" spans="1:10" x14ac:dyDescent="0.2">
      <c r="A51" s="27">
        <v>2.2999999999999998</v>
      </c>
      <c r="B51" s="5" t="s">
        <v>238</v>
      </c>
      <c r="C51" s="15"/>
      <c r="D51" s="14" t="s">
        <v>233</v>
      </c>
      <c r="E51" s="6"/>
      <c r="F51" s="8"/>
      <c r="H51" s="76"/>
      <c r="I51" s="77"/>
      <c r="J51" s="170"/>
    </row>
    <row r="52" spans="1:10" x14ac:dyDescent="0.2">
      <c r="A52" s="27">
        <v>2.4</v>
      </c>
      <c r="B52" s="9" t="s">
        <v>239</v>
      </c>
      <c r="C52" s="19">
        <f>C49</f>
        <v>1.1000000000000001</v>
      </c>
      <c r="D52" s="7" t="s">
        <v>231</v>
      </c>
      <c r="E52" s="137">
        <f t="shared" ref="E52:E59" si="2">F52/C52</f>
        <v>116592.03727272725</v>
      </c>
      <c r="F52" s="8">
        <v>128251.24099999998</v>
      </c>
      <c r="G52" s="46"/>
      <c r="H52" s="76">
        <v>103448.46</v>
      </c>
      <c r="I52" s="77">
        <f t="shared" si="0"/>
        <v>0.23975978956090765</v>
      </c>
      <c r="J52" s="170">
        <f t="shared" si="1"/>
        <v>24802.780999999974</v>
      </c>
    </row>
    <row r="53" spans="1:10" x14ac:dyDescent="0.2">
      <c r="A53" s="27">
        <v>2.5</v>
      </c>
      <c r="B53" s="9" t="s">
        <v>240</v>
      </c>
      <c r="C53" s="15">
        <v>13176</v>
      </c>
      <c r="D53" s="7" t="s">
        <v>233</v>
      </c>
      <c r="E53" s="137">
        <f t="shared" si="2"/>
        <v>14.027320127504554</v>
      </c>
      <c r="F53" s="22">
        <v>184823.97</v>
      </c>
      <c r="G53" s="46"/>
      <c r="H53" s="76">
        <v>158660.75</v>
      </c>
      <c r="I53" s="77">
        <f t="shared" si="0"/>
        <v>0.16490039281927005</v>
      </c>
      <c r="J53" s="170">
        <f t="shared" si="1"/>
        <v>26163.22</v>
      </c>
    </row>
    <row r="54" spans="1:10" x14ac:dyDescent="0.2">
      <c r="A54" s="27">
        <v>2.6</v>
      </c>
      <c r="B54" s="9" t="s">
        <v>241</v>
      </c>
      <c r="C54" s="15">
        <v>683.1</v>
      </c>
      <c r="D54" s="7" t="s">
        <v>233</v>
      </c>
      <c r="E54" s="137">
        <f t="shared" si="2"/>
        <v>1158.130903235251</v>
      </c>
      <c r="F54" s="8">
        <v>791119.22</v>
      </c>
      <c r="H54" s="76">
        <v>794282.56</v>
      </c>
      <c r="I54" s="77">
        <f t="shared" si="0"/>
        <v>-3.98263811810256E-3</v>
      </c>
      <c r="J54" s="170">
        <f t="shared" si="1"/>
        <v>-3163.3400000000838</v>
      </c>
    </row>
    <row r="55" spans="1:10" x14ac:dyDescent="0.2">
      <c r="A55" s="27">
        <v>2.7</v>
      </c>
      <c r="B55" s="9" t="s">
        <v>242</v>
      </c>
      <c r="C55" s="15"/>
      <c r="D55" s="7" t="s">
        <v>233</v>
      </c>
      <c r="E55" s="137"/>
      <c r="H55" s="76"/>
      <c r="I55" s="77"/>
      <c r="J55" s="170"/>
    </row>
    <row r="56" spans="1:10" x14ac:dyDescent="0.2">
      <c r="A56" s="27">
        <v>2.8</v>
      </c>
      <c r="B56" s="9" t="s">
        <v>243</v>
      </c>
      <c r="C56" s="19">
        <f>C49</f>
        <v>1.1000000000000001</v>
      </c>
      <c r="D56" s="7" t="s">
        <v>231</v>
      </c>
      <c r="E56" s="137">
        <f t="shared" si="2"/>
        <v>116701.02727272727</v>
      </c>
      <c r="F56" s="8">
        <v>128371.13</v>
      </c>
      <c r="H56" s="76">
        <v>121159.11</v>
      </c>
      <c r="I56" s="77">
        <f t="shared" si="0"/>
        <v>5.9525197898862119E-2</v>
      </c>
      <c r="J56" s="170">
        <f t="shared" si="1"/>
        <v>7212.0200000000041</v>
      </c>
    </row>
    <row r="57" spans="1:10" x14ac:dyDescent="0.2">
      <c r="A57" s="27">
        <v>2.9</v>
      </c>
      <c r="B57" s="9" t="s">
        <v>235</v>
      </c>
      <c r="C57" s="19">
        <f>C49</f>
        <v>1.1000000000000001</v>
      </c>
      <c r="D57" s="7" t="s">
        <v>231</v>
      </c>
      <c r="E57" s="137">
        <f t="shared" si="2"/>
        <v>24848.045454545452</v>
      </c>
      <c r="F57" s="8">
        <v>27332.85</v>
      </c>
      <c r="H57" s="76">
        <v>15080.5</v>
      </c>
      <c r="I57" s="77">
        <f t="shared" si="0"/>
        <v>0.81246311461821552</v>
      </c>
      <c r="J57" s="170">
        <f t="shared" si="1"/>
        <v>12252.349999999999</v>
      </c>
    </row>
    <row r="58" spans="1:10" x14ac:dyDescent="0.2">
      <c r="A58" s="29">
        <v>2.1</v>
      </c>
      <c r="B58" s="9" t="s">
        <v>244</v>
      </c>
      <c r="C58" s="19">
        <f>C49</f>
        <v>1.1000000000000001</v>
      </c>
      <c r="D58" s="7" t="s">
        <v>231</v>
      </c>
      <c r="E58" s="137">
        <f t="shared" si="2"/>
        <v>28566.570909090908</v>
      </c>
      <c r="F58" s="8">
        <v>31423.228000000003</v>
      </c>
      <c r="H58" s="76">
        <v>22719.62</v>
      </c>
      <c r="I58" s="77">
        <f t="shared" si="0"/>
        <v>0.38308774530559947</v>
      </c>
      <c r="J58" s="170">
        <f t="shared" si="1"/>
        <v>8703.6080000000038</v>
      </c>
    </row>
    <row r="59" spans="1:10" x14ac:dyDescent="0.2">
      <c r="A59" s="27">
        <v>2.11</v>
      </c>
      <c r="B59" s="9" t="s">
        <v>245</v>
      </c>
      <c r="C59" s="20">
        <f>C49</f>
        <v>1.1000000000000001</v>
      </c>
      <c r="D59" s="7" t="s">
        <v>231</v>
      </c>
      <c r="E59" s="137">
        <f t="shared" si="2"/>
        <v>48346.463636363631</v>
      </c>
      <c r="F59" s="8">
        <v>53181.11</v>
      </c>
      <c r="H59" s="104">
        <v>8772.31</v>
      </c>
      <c r="I59" s="77">
        <f t="shared" si="0"/>
        <v>5.0623837962862694</v>
      </c>
      <c r="J59" s="170">
        <f t="shared" si="1"/>
        <v>44408.800000000003</v>
      </c>
    </row>
    <row r="60" spans="1:10" x14ac:dyDescent="0.2">
      <c r="A60" s="27"/>
      <c r="C60" s="6"/>
      <c r="D60" s="7"/>
      <c r="E60" s="8"/>
      <c r="H60" s="76"/>
      <c r="I60" s="77"/>
    </row>
    <row r="61" spans="1:10" s="24" customFormat="1" ht="15.75" x14ac:dyDescent="0.25">
      <c r="B61" s="28" t="s">
        <v>246</v>
      </c>
      <c r="C61" s="17">
        <f>F61/F76</f>
        <v>0.74197236608373851</v>
      </c>
      <c r="D61" s="11"/>
      <c r="E61" s="12"/>
      <c r="F61" s="25">
        <f>SUM(F49:F60)</f>
        <v>1946379.2662000002</v>
      </c>
      <c r="G61" s="43"/>
      <c r="H61" s="76"/>
      <c r="I61" s="77"/>
    </row>
    <row r="62" spans="1:10" x14ac:dyDescent="0.2">
      <c r="A62" s="27"/>
      <c r="B62" s="9"/>
      <c r="C62" s="6"/>
      <c r="D62" s="7"/>
      <c r="E62" s="8"/>
      <c r="F62" s="8"/>
      <c r="H62" s="76"/>
      <c r="I62" s="77"/>
    </row>
    <row r="63" spans="1:10" x14ac:dyDescent="0.2">
      <c r="A63" s="27">
        <v>2.12</v>
      </c>
      <c r="B63" s="9" t="s">
        <v>131</v>
      </c>
      <c r="C63" s="8">
        <f>F61</f>
        <v>1946379.2662000002</v>
      </c>
      <c r="D63" s="7" t="s">
        <v>227</v>
      </c>
      <c r="E63" s="16">
        <f>F63/C63</f>
        <v>0.12113316458631723</v>
      </c>
      <c r="F63" s="8">
        <v>235771.08</v>
      </c>
      <c r="H63" s="76">
        <v>204272.53</v>
      </c>
      <c r="I63" s="77">
        <f>(F63-H63)/H63</f>
        <v>0.15419865803786731</v>
      </c>
      <c r="J63" s="170">
        <f>F63-H63</f>
        <v>31498.549999999988</v>
      </c>
    </row>
    <row r="64" spans="1:10" x14ac:dyDescent="0.2">
      <c r="A64" s="27"/>
      <c r="B64" s="9"/>
      <c r="D64" s="7"/>
      <c r="E64" s="8"/>
      <c r="F64" s="8"/>
      <c r="H64" s="76"/>
      <c r="I64" s="77"/>
    </row>
    <row r="65" spans="1:10" s="24" customFormat="1" ht="15.75" x14ac:dyDescent="0.25">
      <c r="B65" s="28" t="s">
        <v>251</v>
      </c>
      <c r="C65" s="21">
        <f>F63/F76</f>
        <v>8.9877460739320722E-2</v>
      </c>
      <c r="D65" s="11"/>
      <c r="E65" s="12"/>
      <c r="F65" s="25">
        <f>F63+F61</f>
        <v>2182150.3462</v>
      </c>
      <c r="G65" s="43"/>
      <c r="H65" s="78">
        <f>SUM(H49:H63)</f>
        <v>1819317.7500000005</v>
      </c>
      <c r="I65" s="77">
        <f>(F65-H65)/H65</f>
        <v>0.19943332944451264</v>
      </c>
      <c r="J65" s="165">
        <f>SUM(J49:J64)</f>
        <v>362832.59619999985</v>
      </c>
    </row>
    <row r="66" spans="1:10" x14ac:dyDescent="0.2">
      <c r="A66" s="30"/>
      <c r="H66" s="72"/>
      <c r="I66" s="72"/>
    </row>
    <row r="67" spans="1:10" ht="15.75" x14ac:dyDescent="0.2">
      <c r="A67" s="26">
        <v>3</v>
      </c>
      <c r="B67" s="1" t="s">
        <v>247</v>
      </c>
      <c r="C67" s="6"/>
      <c r="D67" s="7"/>
      <c r="E67" s="8"/>
      <c r="F67" s="8"/>
    </row>
    <row r="68" spans="1:10" x14ac:dyDescent="0.2">
      <c r="A68" s="27"/>
      <c r="B68" s="9"/>
      <c r="C68" s="157"/>
      <c r="D68" s="7"/>
      <c r="E68" s="8"/>
      <c r="F68" s="8"/>
      <c r="H68" s="158"/>
      <c r="I68" s="77"/>
    </row>
    <row r="69" spans="1:10" x14ac:dyDescent="0.2">
      <c r="A69" s="27"/>
      <c r="B69" s="9"/>
      <c r="C69" s="16"/>
      <c r="D69" s="7"/>
      <c r="E69" s="8"/>
      <c r="F69" s="8"/>
    </row>
    <row r="70" spans="1:10" x14ac:dyDescent="0.2">
      <c r="A70" s="30"/>
    </row>
    <row r="71" spans="1:10" s="24" customFormat="1" ht="15.75" x14ac:dyDescent="0.25">
      <c r="B71" s="28" t="s">
        <v>249</v>
      </c>
      <c r="C71" s="17">
        <f>F71/F76</f>
        <v>0</v>
      </c>
      <c r="D71" s="11"/>
      <c r="E71" s="12"/>
      <c r="F71" s="25">
        <f>SUM(F68:F70)</f>
        <v>0</v>
      </c>
      <c r="G71" s="43"/>
      <c r="H71" s="165"/>
    </row>
    <row r="72" spans="1:10" x14ac:dyDescent="0.2">
      <c r="A72" s="30"/>
    </row>
    <row r="73" spans="1:10" x14ac:dyDescent="0.2">
      <c r="A73" s="30"/>
    </row>
    <row r="74" spans="1:10" s="24" customFormat="1" ht="15.75" x14ac:dyDescent="0.25">
      <c r="B74" s="28" t="s">
        <v>133</v>
      </c>
      <c r="C74" s="10">
        <f>C49</f>
        <v>1.1000000000000001</v>
      </c>
      <c r="D74" s="11" t="s">
        <v>231</v>
      </c>
      <c r="E74" s="12">
        <f>F74/C74</f>
        <v>1983773.0419999999</v>
      </c>
      <c r="F74" s="25">
        <f>F65+F71</f>
        <v>2182150.3462</v>
      </c>
      <c r="G74" s="43"/>
      <c r="H74" s="167">
        <f>H65+H68</f>
        <v>1819317.7500000005</v>
      </c>
      <c r="J74" s="165">
        <f>H65+J65</f>
        <v>2182150.3462000005</v>
      </c>
    </row>
    <row r="75" spans="1:10" x14ac:dyDescent="0.2">
      <c r="A75" s="30"/>
      <c r="G75" s="46"/>
    </row>
    <row r="76" spans="1:10" s="24" customFormat="1" ht="15.75" x14ac:dyDescent="0.25">
      <c r="B76" s="28" t="s">
        <v>250</v>
      </c>
      <c r="C76" s="10"/>
      <c r="D76" s="11"/>
      <c r="E76" s="12"/>
      <c r="F76" s="25">
        <f>F71+F65+F46</f>
        <v>2623250.3462</v>
      </c>
      <c r="G76" s="43"/>
      <c r="H76" s="143"/>
    </row>
    <row r="85" spans="8:8" x14ac:dyDescent="0.2">
      <c r="H85" s="169"/>
    </row>
  </sheetData>
  <mergeCells count="3">
    <mergeCell ref="B6:F6"/>
    <mergeCell ref="B8:F8"/>
    <mergeCell ref="B9:F9"/>
  </mergeCells>
  <phoneticPr fontId="21" type="noConversion"/>
  <pageMargins left="0.75" right="0.75" top="1" bottom="1" header="0.5" footer="0.5"/>
  <pageSetup paperSize="9" scale="65" orientation="portrait" r:id="rId1"/>
  <headerFooter alignWithMargins="0"/>
  <colBreaks count="1" manualBreakCount="1">
    <brk id="6" max="78" man="1"/>
  </colBreaks>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75"/>
  <sheetViews>
    <sheetView view="pageBreakPreview" topLeftCell="A10" zoomScale="60" zoomScaleNormal="100" workbookViewId="0">
      <selection activeCell="C45" sqref="C45"/>
    </sheetView>
  </sheetViews>
  <sheetFormatPr defaultColWidth="9.140625" defaultRowHeight="15" x14ac:dyDescent="0.2"/>
  <cols>
    <col min="1" max="1" width="17" style="5" customWidth="1"/>
    <col min="2" max="2" width="56.140625" style="5" bestFit="1" customWidth="1"/>
    <col min="3" max="3" width="18" style="13" bestFit="1" customWidth="1"/>
    <col min="4" max="4" width="6.5703125" style="14" customWidth="1"/>
    <col min="5" max="5" width="19.5703125" style="15" bestFit="1" customWidth="1"/>
    <col min="6" max="6" width="17.85546875" style="15" bestFit="1" customWidth="1"/>
    <col min="7" max="7" width="47.5703125" style="40" customWidth="1"/>
    <col min="8" max="8" width="17.5703125" style="5" bestFit="1" customWidth="1"/>
    <col min="9" max="9" width="10.140625" style="5" bestFit="1" customWidth="1"/>
    <col min="10" max="16384" width="9.140625" style="5"/>
  </cols>
  <sheetData>
    <row r="1" spans="1:7" ht="15.75" x14ac:dyDescent="0.25">
      <c r="A1" s="24" t="s">
        <v>873</v>
      </c>
    </row>
    <row r="4" spans="1:7" s="35" customFormat="1" ht="15.75" x14ac:dyDescent="0.25">
      <c r="A4" s="36" t="s">
        <v>135</v>
      </c>
      <c r="B4" s="35" t="s">
        <v>874</v>
      </c>
      <c r="C4" s="37"/>
      <c r="D4" s="38"/>
      <c r="E4" s="39"/>
      <c r="F4" s="39"/>
      <c r="G4" s="41"/>
    </row>
    <row r="5" spans="1:7" s="35" customFormat="1" ht="15.75" x14ac:dyDescent="0.25">
      <c r="A5" s="36" t="s">
        <v>136</v>
      </c>
      <c r="B5" s="35" t="s">
        <v>875</v>
      </c>
      <c r="C5" s="37"/>
      <c r="D5" s="38"/>
      <c r="E5" s="39"/>
      <c r="F5" s="39"/>
      <c r="G5" s="41"/>
    </row>
    <row r="6" spans="1:7" s="35" customFormat="1" ht="15.75" x14ac:dyDescent="0.25">
      <c r="A6" s="36"/>
      <c r="B6" s="349" t="s">
        <v>471</v>
      </c>
      <c r="C6" s="353"/>
      <c r="D6" s="353"/>
      <c r="E6" s="353"/>
      <c r="F6" s="353"/>
      <c r="G6" s="41"/>
    </row>
    <row r="7" spans="1:7" s="35" customFormat="1" ht="15.75" x14ac:dyDescent="0.25">
      <c r="A7" s="36"/>
      <c r="B7" s="35" t="s">
        <v>876</v>
      </c>
      <c r="C7" s="37"/>
      <c r="D7" s="38"/>
      <c r="E7" s="39"/>
      <c r="F7" s="39"/>
      <c r="G7" s="41"/>
    </row>
    <row r="8" spans="1:7" s="35" customFormat="1" ht="15.75" customHeight="1" x14ac:dyDescent="0.25">
      <c r="A8" s="36" t="s">
        <v>815</v>
      </c>
      <c r="B8" s="349" t="s">
        <v>877</v>
      </c>
      <c r="C8" s="353"/>
      <c r="D8" s="353"/>
      <c r="E8" s="353"/>
      <c r="F8" s="353"/>
      <c r="G8" s="41"/>
    </row>
    <row r="9" spans="1:7" s="35" customFormat="1" ht="15.75" customHeight="1" x14ac:dyDescent="0.2">
      <c r="A9" s="51" t="s">
        <v>138</v>
      </c>
      <c r="B9" s="348" t="s">
        <v>464</v>
      </c>
      <c r="C9" s="348"/>
      <c r="D9" s="348"/>
      <c r="E9" s="348"/>
      <c r="F9" s="348"/>
      <c r="G9" s="142"/>
    </row>
    <row r="10" spans="1:7" s="35" customFormat="1" ht="16.5" customHeight="1" x14ac:dyDescent="0.25">
      <c r="A10" s="36" t="s">
        <v>148</v>
      </c>
      <c r="B10" s="35" t="s">
        <v>880</v>
      </c>
      <c r="C10" s="37"/>
      <c r="D10" s="38"/>
      <c r="E10" s="39"/>
      <c r="F10" s="39"/>
      <c r="G10" s="41"/>
    </row>
    <row r="11" spans="1:7" s="35" customFormat="1" ht="15.75" x14ac:dyDescent="0.25">
      <c r="A11" s="36" t="s">
        <v>813</v>
      </c>
      <c r="B11" s="35" t="s">
        <v>472</v>
      </c>
      <c r="C11" s="37"/>
      <c r="D11" s="38"/>
      <c r="E11" s="39"/>
      <c r="F11" s="39"/>
      <c r="G11" s="41"/>
    </row>
    <row r="12" spans="1:7" s="35" customFormat="1" ht="15.75" x14ac:dyDescent="0.25">
      <c r="A12" s="36" t="s">
        <v>817</v>
      </c>
      <c r="B12" s="35" t="s">
        <v>881</v>
      </c>
      <c r="C12" s="37"/>
      <c r="D12" s="38"/>
      <c r="E12" s="39"/>
      <c r="F12" s="39"/>
      <c r="G12" s="41"/>
    </row>
    <row r="13" spans="1:7" s="35" customFormat="1" ht="15.75" x14ac:dyDescent="0.25">
      <c r="A13" s="36"/>
      <c r="C13" s="37"/>
      <c r="D13" s="38"/>
      <c r="E13" s="39"/>
      <c r="F13" s="39"/>
      <c r="G13" s="41"/>
    </row>
    <row r="14" spans="1:7" s="35" customFormat="1" ht="15.75" x14ac:dyDescent="0.25">
      <c r="A14" s="36" t="s">
        <v>139</v>
      </c>
      <c r="B14" s="152" t="s">
        <v>882</v>
      </c>
      <c r="C14" s="37"/>
      <c r="D14" s="38"/>
      <c r="E14" s="39"/>
      <c r="F14" s="39"/>
      <c r="G14" s="41"/>
    </row>
    <row r="15" spans="1:7" s="35" customFormat="1" ht="15.75" x14ac:dyDescent="0.25">
      <c r="A15" s="36"/>
      <c r="B15" s="152" t="s">
        <v>883</v>
      </c>
      <c r="C15" s="37"/>
      <c r="D15" s="38"/>
      <c r="E15" s="39"/>
      <c r="F15" s="39"/>
      <c r="G15" s="41"/>
    </row>
    <row r="16" spans="1:7" s="35" customFormat="1" ht="15.75" x14ac:dyDescent="0.25">
      <c r="A16" s="36"/>
      <c r="B16" s="152"/>
      <c r="C16" s="37"/>
      <c r="D16" s="38"/>
      <c r="E16" s="39"/>
      <c r="F16" s="39"/>
      <c r="G16" s="41"/>
    </row>
    <row r="17" spans="1:7" s="35" customFormat="1" ht="15.75" x14ac:dyDescent="0.25">
      <c r="A17" s="36" t="s">
        <v>818</v>
      </c>
      <c r="B17" s="35" t="s">
        <v>884</v>
      </c>
      <c r="C17" s="37"/>
      <c r="D17" s="38"/>
      <c r="E17" s="39"/>
      <c r="F17" s="39"/>
      <c r="G17" s="41"/>
    </row>
    <row r="18" spans="1:7" s="35" customFormat="1" ht="15.75" x14ac:dyDescent="0.25">
      <c r="A18" s="36"/>
      <c r="B18" s="152" t="s">
        <v>885</v>
      </c>
      <c r="C18" s="37"/>
      <c r="D18" s="38"/>
      <c r="E18" s="39"/>
      <c r="F18" s="39"/>
      <c r="G18" s="41"/>
    </row>
    <row r="19" spans="1:7" s="35" customFormat="1" ht="15.75" x14ac:dyDescent="0.25">
      <c r="A19" s="36"/>
      <c r="B19" s="152" t="s">
        <v>886</v>
      </c>
      <c r="C19" s="37"/>
      <c r="D19" s="38"/>
      <c r="E19" s="39"/>
      <c r="F19" s="39"/>
      <c r="G19" s="41"/>
    </row>
    <row r="20" spans="1:7" s="35" customFormat="1" ht="15.75" x14ac:dyDescent="0.25">
      <c r="A20" s="36"/>
      <c r="B20" s="152" t="s">
        <v>887</v>
      </c>
      <c r="C20" s="37"/>
      <c r="D20" s="38"/>
      <c r="E20" s="39"/>
      <c r="F20" s="39"/>
      <c r="G20" s="41"/>
    </row>
    <row r="21" spans="1:7" s="35" customFormat="1" x14ac:dyDescent="0.2">
      <c r="B21" s="35" t="s">
        <v>888</v>
      </c>
      <c r="C21" s="37"/>
      <c r="D21" s="38"/>
      <c r="E21" s="39"/>
      <c r="F21" s="39"/>
      <c r="G21" s="41"/>
    </row>
    <row r="22" spans="1:7" s="35" customFormat="1" ht="15.75" x14ac:dyDescent="0.25">
      <c r="A22" s="36" t="s">
        <v>142</v>
      </c>
      <c r="B22" s="36" t="s">
        <v>889</v>
      </c>
      <c r="C22" s="37"/>
      <c r="D22" s="38"/>
      <c r="E22" s="39"/>
      <c r="F22" s="39"/>
      <c r="G22" s="41"/>
    </row>
    <row r="23" spans="1:7" s="35" customFormat="1" ht="15.75" x14ac:dyDescent="0.25">
      <c r="A23" s="36"/>
      <c r="B23" s="36" t="s">
        <v>890</v>
      </c>
      <c r="C23" s="37"/>
      <c r="D23" s="38"/>
      <c r="E23" s="39"/>
      <c r="F23" s="39"/>
      <c r="G23" s="41"/>
    </row>
    <row r="24" spans="1:7" s="35" customFormat="1" ht="15.75" x14ac:dyDescent="0.25">
      <c r="A24" s="36"/>
      <c r="B24" s="36" t="s">
        <v>891</v>
      </c>
      <c r="C24" s="37"/>
      <c r="D24" s="38"/>
      <c r="E24" s="39"/>
      <c r="F24" s="39"/>
      <c r="G24" s="41"/>
    </row>
    <row r="25" spans="1:7" s="35" customFormat="1" ht="15.75" x14ac:dyDescent="0.25">
      <c r="A25" s="36" t="s">
        <v>141</v>
      </c>
      <c r="B25" s="36" t="s">
        <v>892</v>
      </c>
      <c r="C25" s="37"/>
      <c r="D25" s="38"/>
      <c r="E25" s="39"/>
      <c r="F25" s="39"/>
      <c r="G25" s="41"/>
    </row>
    <row r="26" spans="1:7" s="35" customFormat="1" ht="15.75" x14ac:dyDescent="0.25">
      <c r="A26" s="36"/>
      <c r="B26" s="36" t="s">
        <v>893</v>
      </c>
      <c r="C26" s="37"/>
      <c r="D26" s="38"/>
      <c r="E26" s="39"/>
      <c r="F26" s="39"/>
      <c r="G26" s="41"/>
    </row>
    <row r="27" spans="1:7" s="35" customFormat="1" ht="15.75" x14ac:dyDescent="0.25">
      <c r="A27" s="36"/>
      <c r="B27" s="36" t="s">
        <v>894</v>
      </c>
      <c r="C27" s="37"/>
      <c r="D27" s="38"/>
      <c r="E27" s="39"/>
      <c r="F27" s="39"/>
      <c r="G27" s="41"/>
    </row>
    <row r="28" spans="1:7" s="35" customFormat="1" ht="15.75" x14ac:dyDescent="0.25">
      <c r="A28" s="36"/>
      <c r="B28" s="35" t="s">
        <v>895</v>
      </c>
      <c r="C28" s="37"/>
      <c r="D28" s="38"/>
      <c r="E28" s="39"/>
      <c r="F28" s="39"/>
      <c r="G28" s="41"/>
    </row>
    <row r="29" spans="1:7" s="35" customFormat="1" ht="15.75" x14ac:dyDescent="0.25">
      <c r="A29" s="36"/>
      <c r="B29" s="35" t="s">
        <v>904</v>
      </c>
      <c r="C29" s="37"/>
      <c r="D29" s="38"/>
      <c r="E29" s="39"/>
      <c r="F29" s="39"/>
      <c r="G29" s="41"/>
    </row>
    <row r="30" spans="1:7" s="35" customFormat="1" ht="15.75" x14ac:dyDescent="0.25">
      <c r="A30" s="36" t="s">
        <v>822</v>
      </c>
      <c r="B30" s="35">
        <v>1222</v>
      </c>
      <c r="C30" s="37"/>
      <c r="D30" s="38"/>
      <c r="E30" s="39"/>
      <c r="F30" s="39"/>
      <c r="G30" s="41"/>
    </row>
    <row r="31" spans="1:7" s="35" customFormat="1" ht="15.75" x14ac:dyDescent="0.25">
      <c r="A31" s="36" t="s">
        <v>143</v>
      </c>
      <c r="B31" s="35" t="s">
        <v>896</v>
      </c>
      <c r="C31" s="37"/>
      <c r="D31" s="38"/>
      <c r="E31" s="39"/>
      <c r="F31" s="39"/>
      <c r="G31" s="41"/>
    </row>
    <row r="32" spans="1:7" s="35" customFormat="1" ht="15.75" x14ac:dyDescent="0.25">
      <c r="A32" s="36" t="s">
        <v>132</v>
      </c>
      <c r="B32" s="35" t="s">
        <v>897</v>
      </c>
      <c r="C32" s="37"/>
      <c r="D32" s="38"/>
      <c r="E32" s="39"/>
      <c r="F32" s="39"/>
      <c r="G32" s="41"/>
    </row>
    <row r="33" spans="1:9" s="35" customFormat="1" ht="15.75" x14ac:dyDescent="0.25">
      <c r="A33" s="36"/>
      <c r="B33" s="35" t="s">
        <v>898</v>
      </c>
      <c r="C33" s="37"/>
      <c r="D33" s="38"/>
      <c r="E33" s="39"/>
      <c r="F33" s="39"/>
      <c r="G33" s="41"/>
    </row>
    <row r="34" spans="1:9" s="35" customFormat="1" ht="15.75" x14ac:dyDescent="0.25">
      <c r="A34" s="36"/>
      <c r="C34" s="37"/>
      <c r="D34" s="38"/>
      <c r="E34" s="39"/>
      <c r="F34" s="39"/>
      <c r="G34" s="41"/>
    </row>
    <row r="35" spans="1:9" s="35" customFormat="1" ht="15.75" x14ac:dyDescent="0.25">
      <c r="A35" s="36"/>
      <c r="C35" s="37"/>
      <c r="D35" s="38"/>
      <c r="E35" s="39"/>
      <c r="F35" s="39"/>
      <c r="G35" s="41"/>
    </row>
    <row r="36" spans="1:9" s="35" customFormat="1" ht="15.75" x14ac:dyDescent="0.25">
      <c r="A36" s="36"/>
      <c r="C36" s="37"/>
      <c r="D36" s="38"/>
      <c r="E36" s="39"/>
      <c r="F36" s="39"/>
      <c r="G36" s="41"/>
    </row>
    <row r="37" spans="1:9" s="31" customFormat="1" x14ac:dyDescent="0.2">
      <c r="C37" s="32"/>
      <c r="D37" s="33"/>
      <c r="E37" s="34"/>
      <c r="F37" s="34"/>
      <c r="G37" s="42"/>
    </row>
    <row r="40" spans="1:9" ht="15.75" x14ac:dyDescent="0.2">
      <c r="A40" s="26" t="s">
        <v>220</v>
      </c>
      <c r="B40" s="1" t="s">
        <v>221</v>
      </c>
      <c r="C40" s="2" t="s">
        <v>222</v>
      </c>
      <c r="D40" s="3" t="s">
        <v>223</v>
      </c>
      <c r="E40" s="4" t="s">
        <v>224</v>
      </c>
      <c r="F40" s="4" t="s">
        <v>225</v>
      </c>
      <c r="G40" s="155" t="s">
        <v>132</v>
      </c>
    </row>
    <row r="41" spans="1:9" ht="15.75" x14ac:dyDescent="0.2">
      <c r="A41" s="26">
        <v>1</v>
      </c>
      <c r="B41" s="1" t="s">
        <v>134</v>
      </c>
      <c r="C41" s="6"/>
      <c r="D41" s="7"/>
      <c r="E41" s="8"/>
      <c r="F41" s="8"/>
    </row>
    <row r="42" spans="1:9" x14ac:dyDescent="0.2">
      <c r="A42" s="27">
        <v>1.1000000000000001</v>
      </c>
      <c r="B42" s="9" t="s">
        <v>226</v>
      </c>
      <c r="C42" s="8">
        <f>F$73</f>
        <v>7570315.1896320768</v>
      </c>
      <c r="D42" s="7" t="s">
        <v>227</v>
      </c>
      <c r="E42" s="16">
        <f>F42/C42</f>
        <v>2.1495142001862748E-2</v>
      </c>
      <c r="F42" s="8">
        <v>162725</v>
      </c>
    </row>
    <row r="43" spans="1:9" x14ac:dyDescent="0.2">
      <c r="A43" s="27">
        <v>1.2</v>
      </c>
      <c r="B43" s="9" t="s">
        <v>228</v>
      </c>
      <c r="C43" s="8">
        <f>F$73</f>
        <v>7570315.1896320768</v>
      </c>
      <c r="D43" s="7" t="s">
        <v>227</v>
      </c>
      <c r="E43" s="16">
        <f>F43/C43</f>
        <v>2.5829439739549768E-2</v>
      </c>
      <c r="F43" s="8">
        <v>195537</v>
      </c>
      <c r="H43" s="76"/>
      <c r="I43" s="77"/>
    </row>
    <row r="44" spans="1:9" x14ac:dyDescent="0.2">
      <c r="A44" s="27">
        <v>1.3</v>
      </c>
      <c r="B44" s="9" t="s">
        <v>229</v>
      </c>
      <c r="C44" s="8">
        <f>F$73</f>
        <v>7570315.1896320768</v>
      </c>
      <c r="D44" s="7" t="s">
        <v>227</v>
      </c>
      <c r="E44" s="16">
        <f>F44/C44</f>
        <v>4.2856471873764596E-2</v>
      </c>
      <c r="F44" s="8">
        <v>324437</v>
      </c>
      <c r="H44" s="76"/>
      <c r="I44" s="77"/>
    </row>
    <row r="45" spans="1:9" s="24" customFormat="1" ht="15.75" x14ac:dyDescent="0.25">
      <c r="B45" s="28" t="s">
        <v>248</v>
      </c>
      <c r="C45" s="17">
        <f>F45/F75</f>
        <v>8.2721171236764229E-2</v>
      </c>
      <c r="D45" s="11"/>
      <c r="E45" s="12"/>
      <c r="F45" s="23">
        <f>SUM(F42:F44)</f>
        <v>682699</v>
      </c>
      <c r="G45" s="43"/>
      <c r="H45" s="76"/>
      <c r="I45" s="77"/>
    </row>
    <row r="46" spans="1:9" x14ac:dyDescent="0.2">
      <c r="A46" s="27"/>
      <c r="B46" s="9"/>
      <c r="C46" s="6"/>
      <c r="D46" s="7"/>
      <c r="E46" s="8"/>
      <c r="F46" s="8"/>
      <c r="H46" s="72" t="s">
        <v>379</v>
      </c>
      <c r="I46" s="72" t="s">
        <v>383</v>
      </c>
    </row>
    <row r="47" spans="1:9" ht="15.75" x14ac:dyDescent="0.2">
      <c r="A47" s="26">
        <v>2</v>
      </c>
      <c r="B47" s="1" t="s">
        <v>230</v>
      </c>
      <c r="C47" s="6"/>
      <c r="D47" s="7"/>
      <c r="E47" s="8"/>
      <c r="F47" s="8"/>
      <c r="H47" s="72"/>
      <c r="I47" s="72"/>
    </row>
    <row r="48" spans="1:9" x14ac:dyDescent="0.2">
      <c r="A48" s="27">
        <v>2.1</v>
      </c>
      <c r="B48" s="9" t="s">
        <v>236</v>
      </c>
      <c r="C48" s="18">
        <v>7.06</v>
      </c>
      <c r="D48" s="7" t="s">
        <v>231</v>
      </c>
      <c r="E48" s="137">
        <f>F48/C48</f>
        <v>0</v>
      </c>
      <c r="F48" s="8">
        <v>0</v>
      </c>
      <c r="H48" s="76">
        <v>0</v>
      </c>
      <c r="I48" s="77"/>
    </row>
    <row r="49" spans="1:9" x14ac:dyDescent="0.2">
      <c r="A49" s="27">
        <v>2.2000000000000002</v>
      </c>
      <c r="B49" s="9" t="s">
        <v>237</v>
      </c>
      <c r="C49" s="15">
        <v>454694</v>
      </c>
      <c r="D49" s="7" t="s">
        <v>232</v>
      </c>
      <c r="E49" s="6">
        <f>F49/C49</f>
        <v>4.1830785599084752</v>
      </c>
      <c r="F49" s="8">
        <v>1902020.7227190244</v>
      </c>
      <c r="H49" s="76">
        <v>1805127.1403116935</v>
      </c>
      <c r="I49" s="77">
        <f t="shared" ref="I49:I58" si="0">(F49-H49)/H49</f>
        <v>5.3676874189925554E-2</v>
      </c>
    </row>
    <row r="50" spans="1:9" x14ac:dyDescent="0.2">
      <c r="A50" s="27">
        <v>2.2999999999999998</v>
      </c>
      <c r="B50" s="5" t="s">
        <v>238</v>
      </c>
      <c r="C50" s="15">
        <v>3416</v>
      </c>
      <c r="D50" s="14" t="s">
        <v>233</v>
      </c>
      <c r="E50" s="6">
        <f>F50/C50</f>
        <v>1.56</v>
      </c>
      <c r="F50" s="8">
        <v>5328.96</v>
      </c>
      <c r="G50" s="40" t="s">
        <v>899</v>
      </c>
      <c r="H50" s="76">
        <v>3120</v>
      </c>
      <c r="I50" s="77">
        <f t="shared" si="0"/>
        <v>0.70799999999999996</v>
      </c>
    </row>
    <row r="51" spans="1:9" x14ac:dyDescent="0.2">
      <c r="A51" s="27">
        <v>2.4</v>
      </c>
      <c r="B51" s="9" t="s">
        <v>239</v>
      </c>
      <c r="C51" s="19">
        <f>C48</f>
        <v>7.06</v>
      </c>
      <c r="D51" s="7" t="s">
        <v>231</v>
      </c>
      <c r="E51" s="137">
        <f t="shared" ref="E51:E58" si="1">F51/C51</f>
        <v>127720.48120303915</v>
      </c>
      <c r="F51" s="8">
        <v>901706.59729345632</v>
      </c>
      <c r="G51" s="40" t="s">
        <v>900</v>
      </c>
      <c r="H51" s="76">
        <v>733087.71696422971</v>
      </c>
      <c r="I51" s="77">
        <f t="shared" si="0"/>
        <v>0.23001187501475243</v>
      </c>
    </row>
    <row r="52" spans="1:9" x14ac:dyDescent="0.2">
      <c r="A52" s="27">
        <v>2.5</v>
      </c>
      <c r="B52" s="9" t="s">
        <v>240</v>
      </c>
      <c r="C52" s="15">
        <v>101766</v>
      </c>
      <c r="D52" s="7" t="s">
        <v>233</v>
      </c>
      <c r="E52" s="137">
        <f t="shared" si="1"/>
        <v>20.850697114409204</v>
      </c>
      <c r="F52" s="22">
        <v>2121892.042544967</v>
      </c>
      <c r="G52" s="40" t="s">
        <v>901</v>
      </c>
      <c r="H52" s="76">
        <v>1350122.178311809</v>
      </c>
      <c r="I52" s="77">
        <f t="shared" si="0"/>
        <v>0.57162964702807717</v>
      </c>
    </row>
    <row r="53" spans="1:9" x14ac:dyDescent="0.2">
      <c r="A53" s="27">
        <v>2.6</v>
      </c>
      <c r="B53" s="9" t="s">
        <v>241</v>
      </c>
      <c r="C53" s="15">
        <v>965</v>
      </c>
      <c r="D53" s="7" t="s">
        <v>233</v>
      </c>
      <c r="E53" s="137">
        <f t="shared" si="1"/>
        <v>1255.7345474560775</v>
      </c>
      <c r="F53" s="8">
        <v>1211783.8382951147</v>
      </c>
      <c r="H53" s="76">
        <v>1201742.6142230844</v>
      </c>
      <c r="I53" s="77">
        <f t="shared" si="0"/>
        <v>8.3555529721493979E-3</v>
      </c>
    </row>
    <row r="54" spans="1:9" x14ac:dyDescent="0.2">
      <c r="A54" s="27">
        <v>2.7</v>
      </c>
      <c r="B54" s="9" t="s">
        <v>242</v>
      </c>
      <c r="C54" s="15">
        <v>0</v>
      </c>
      <c r="D54" s="7" t="s">
        <v>233</v>
      </c>
      <c r="E54" s="137"/>
      <c r="F54" s="15">
        <v>0</v>
      </c>
      <c r="H54" s="76">
        <v>0</v>
      </c>
      <c r="I54" s="77"/>
    </row>
    <row r="55" spans="1:9" x14ac:dyDescent="0.2">
      <c r="A55" s="27">
        <v>2.8</v>
      </c>
      <c r="B55" s="9" t="s">
        <v>243</v>
      </c>
      <c r="C55" s="19">
        <f>C48</f>
        <v>7.06</v>
      </c>
      <c r="D55" s="7" t="s">
        <v>231</v>
      </c>
      <c r="E55" s="137">
        <f t="shared" si="1"/>
        <v>62075.31344834304</v>
      </c>
      <c r="F55" s="8">
        <v>438251.71294530184</v>
      </c>
      <c r="G55" s="40" t="s">
        <v>474</v>
      </c>
      <c r="H55" s="76">
        <v>324547.11926479847</v>
      </c>
      <c r="I55" s="77">
        <f t="shared" si="0"/>
        <v>0.35034849157829567</v>
      </c>
    </row>
    <row r="56" spans="1:9" x14ac:dyDescent="0.2">
      <c r="A56" s="27">
        <v>2.9</v>
      </c>
      <c r="B56" s="9" t="s">
        <v>235</v>
      </c>
      <c r="C56" s="19">
        <f>C48</f>
        <v>7.06</v>
      </c>
      <c r="D56" s="7" t="s">
        <v>231</v>
      </c>
      <c r="E56" s="137">
        <f t="shared" si="1"/>
        <v>14360.377451094922</v>
      </c>
      <c r="F56" s="8">
        <v>101384.26480473015</v>
      </c>
      <c r="G56" s="40" t="s">
        <v>473</v>
      </c>
      <c r="H56" s="76">
        <v>366948.49752845801</v>
      </c>
      <c r="I56" s="77">
        <f t="shared" si="0"/>
        <v>-0.72370982443696352</v>
      </c>
    </row>
    <row r="57" spans="1:9" x14ac:dyDescent="0.2">
      <c r="A57" s="29">
        <v>2.1</v>
      </c>
      <c r="B57" s="9" t="s">
        <v>244</v>
      </c>
      <c r="C57" s="19">
        <f>C48</f>
        <v>7.06</v>
      </c>
      <c r="D57" s="7" t="s">
        <v>231</v>
      </c>
      <c r="E57" s="137">
        <f t="shared" si="1"/>
        <v>73385.921375124453</v>
      </c>
      <c r="F57" s="8">
        <v>518104.60490837856</v>
      </c>
      <c r="G57" s="40" t="s">
        <v>902</v>
      </c>
      <c r="H57" s="76">
        <v>466618.22283564322</v>
      </c>
      <c r="I57" s="77">
        <f t="shared" si="0"/>
        <v>0.11033941572159811</v>
      </c>
    </row>
    <row r="58" spans="1:9" x14ac:dyDescent="0.2">
      <c r="A58" s="27">
        <v>2.11</v>
      </c>
      <c r="B58" s="9" t="s">
        <v>245</v>
      </c>
      <c r="C58" s="20">
        <f>C48</f>
        <v>7.06</v>
      </c>
      <c r="D58" s="7" t="s">
        <v>231</v>
      </c>
      <c r="E58" s="137">
        <f t="shared" si="1"/>
        <v>11401.541943499109</v>
      </c>
      <c r="F58" s="8">
        <v>80494.8861211037</v>
      </c>
      <c r="H58" s="104">
        <v>85621.316089973538</v>
      </c>
      <c r="I58" s="77">
        <f t="shared" si="0"/>
        <v>-5.987329093940609E-2</v>
      </c>
    </row>
    <row r="59" spans="1:9" x14ac:dyDescent="0.2">
      <c r="A59" s="27"/>
      <c r="C59" s="6"/>
      <c r="D59" s="7"/>
      <c r="E59" s="8"/>
      <c r="H59" s="76"/>
      <c r="I59" s="77"/>
    </row>
    <row r="60" spans="1:9" s="24" customFormat="1" ht="15.75" x14ac:dyDescent="0.25">
      <c r="B60" s="28" t="s">
        <v>246</v>
      </c>
      <c r="C60" s="17">
        <f>F60/F75</f>
        <v>0.88221920650262031</v>
      </c>
      <c r="D60" s="11"/>
      <c r="E60" s="12"/>
      <c r="F60" s="25">
        <f>SUM(F48:F59)</f>
        <v>7280967.6296320772</v>
      </c>
      <c r="G60" s="43"/>
      <c r="H60" s="76"/>
      <c r="I60" s="77"/>
    </row>
    <row r="61" spans="1:9" x14ac:dyDescent="0.2">
      <c r="A61" s="27"/>
      <c r="B61" s="9"/>
      <c r="C61" s="6"/>
      <c r="D61" s="7"/>
      <c r="E61" s="8"/>
      <c r="F61" s="8"/>
      <c r="H61" s="76"/>
      <c r="I61" s="77"/>
    </row>
    <row r="62" spans="1:9" x14ac:dyDescent="0.2">
      <c r="A62" s="27">
        <v>2.12</v>
      </c>
      <c r="B62" s="9" t="s">
        <v>131</v>
      </c>
      <c r="C62" s="8">
        <f>F60</f>
        <v>7280967.6296320772</v>
      </c>
      <c r="D62" s="7" t="s">
        <v>227</v>
      </c>
      <c r="E62" s="16">
        <f>F62/C62</f>
        <v>3.9740261833113154E-2</v>
      </c>
      <c r="F62" s="8">
        <v>289347.56</v>
      </c>
      <c r="G62" s="40" t="s">
        <v>903</v>
      </c>
      <c r="H62" s="76">
        <v>398334.55</v>
      </c>
      <c r="I62" s="77">
        <f>(F62-H62)/H62</f>
        <v>-0.2736066705737677</v>
      </c>
    </row>
    <row r="63" spans="1:9" x14ac:dyDescent="0.2">
      <c r="A63" s="27"/>
      <c r="B63" s="9"/>
      <c r="D63" s="7"/>
      <c r="E63" s="8"/>
      <c r="F63" s="8"/>
      <c r="H63" s="76"/>
      <c r="I63" s="77"/>
    </row>
    <row r="64" spans="1:9" s="24" customFormat="1" ht="15.75" x14ac:dyDescent="0.25">
      <c r="B64" s="28" t="s">
        <v>251</v>
      </c>
      <c r="C64" s="21">
        <f>F62/F75</f>
        <v>3.5059622260615458E-2</v>
      </c>
      <c r="D64" s="11"/>
      <c r="E64" s="12"/>
      <c r="F64" s="25">
        <f>F62+F60</f>
        <v>7570315.1896320768</v>
      </c>
      <c r="G64" s="43"/>
      <c r="H64" s="78">
        <f>SUM(H48:H62)</f>
        <v>6735269.3555296902</v>
      </c>
      <c r="I64" s="77">
        <f>(F64-H64)/H64</f>
        <v>0.12398106000271686</v>
      </c>
    </row>
    <row r="65" spans="1:9" x14ac:dyDescent="0.2">
      <c r="A65" s="30"/>
      <c r="H65" s="72"/>
      <c r="I65" s="72"/>
    </row>
    <row r="66" spans="1:9" ht="15.75" x14ac:dyDescent="0.2">
      <c r="A66" s="26">
        <v>3</v>
      </c>
      <c r="B66" s="1" t="s">
        <v>247</v>
      </c>
      <c r="C66" s="6"/>
      <c r="D66" s="7"/>
      <c r="E66" s="8"/>
      <c r="F66" s="8"/>
    </row>
    <row r="67" spans="1:9" x14ac:dyDescent="0.2">
      <c r="A67" s="27">
        <v>3.1</v>
      </c>
      <c r="B67" s="9"/>
      <c r="C67" s="157"/>
      <c r="D67" s="7"/>
      <c r="E67" s="8"/>
      <c r="F67" s="8"/>
      <c r="H67" s="166"/>
      <c r="I67" s="77"/>
    </row>
    <row r="68" spans="1:9" x14ac:dyDescent="0.2">
      <c r="A68" s="27"/>
      <c r="B68" s="9"/>
      <c r="C68" s="16"/>
      <c r="D68" s="7"/>
      <c r="E68" s="8"/>
      <c r="F68" s="8"/>
    </row>
    <row r="69" spans="1:9" x14ac:dyDescent="0.2">
      <c r="A69" s="30"/>
    </row>
    <row r="70" spans="1:9" s="24" customFormat="1" ht="15.75" x14ac:dyDescent="0.25">
      <c r="B70" s="28" t="s">
        <v>249</v>
      </c>
      <c r="C70" s="17">
        <f>F70/F75</f>
        <v>0</v>
      </c>
      <c r="D70" s="11"/>
      <c r="E70" s="12"/>
      <c r="F70" s="25">
        <f>SUM(F67:F69)</f>
        <v>0</v>
      </c>
      <c r="G70" s="43"/>
      <c r="H70" s="165"/>
    </row>
    <row r="71" spans="1:9" x14ac:dyDescent="0.2">
      <c r="A71" s="30"/>
    </row>
    <row r="72" spans="1:9" x14ac:dyDescent="0.2">
      <c r="A72" s="30"/>
    </row>
    <row r="73" spans="1:9" s="24" customFormat="1" ht="15.75" x14ac:dyDescent="0.25">
      <c r="B73" s="28" t="s">
        <v>133</v>
      </c>
      <c r="C73" s="10">
        <f>C48</f>
        <v>7.06</v>
      </c>
      <c r="D73" s="11" t="s">
        <v>231</v>
      </c>
      <c r="E73" s="12">
        <f>F73/C73</f>
        <v>1072282.6047637502</v>
      </c>
      <c r="F73" s="25">
        <f>F64+F70</f>
        <v>7570315.1896320768</v>
      </c>
      <c r="G73" s="43"/>
    </row>
    <row r="74" spans="1:9" x14ac:dyDescent="0.2">
      <c r="A74" s="30"/>
    </row>
    <row r="75" spans="1:9" s="24" customFormat="1" ht="15.75" x14ac:dyDescent="0.25">
      <c r="B75" s="28" t="s">
        <v>250</v>
      </c>
      <c r="C75" s="10"/>
      <c r="D75" s="11"/>
      <c r="E75" s="12"/>
      <c r="F75" s="25">
        <f>F70+F64+F45</f>
        <v>8253014.1896320768</v>
      </c>
      <c r="G75" s="43"/>
    </row>
  </sheetData>
  <mergeCells count="3">
    <mergeCell ref="B6:F6"/>
    <mergeCell ref="B8:F8"/>
    <mergeCell ref="B9:F9"/>
  </mergeCells>
  <phoneticPr fontId="0" type="noConversion"/>
  <pageMargins left="0.75" right="0.75" top="1" bottom="1" header="0.5" footer="0.5"/>
  <pageSetup paperSize="9" orientation="portrait" r:id="rId1"/>
  <headerFooter alignWithMargins="0"/>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74"/>
  <sheetViews>
    <sheetView view="pageBreakPreview" topLeftCell="A23" zoomScale="75" zoomScaleNormal="100" workbookViewId="0">
      <selection activeCell="G51" sqref="G51"/>
    </sheetView>
  </sheetViews>
  <sheetFormatPr defaultColWidth="9.140625" defaultRowHeight="15" x14ac:dyDescent="0.2"/>
  <cols>
    <col min="1" max="1" width="17" style="5" customWidth="1"/>
    <col min="2" max="2" width="56.140625" style="5" bestFit="1" customWidth="1"/>
    <col min="3" max="3" width="18" style="13" bestFit="1" customWidth="1"/>
    <col min="4" max="4" width="6.5703125" style="14" customWidth="1"/>
    <col min="5" max="5" width="19.5703125" style="15" bestFit="1" customWidth="1"/>
    <col min="6" max="6" width="17.85546875" style="15" bestFit="1" customWidth="1"/>
    <col min="7" max="7" width="47.5703125" style="40" customWidth="1"/>
    <col min="8" max="8" width="17.5703125" style="5" bestFit="1" customWidth="1"/>
    <col min="9" max="9" width="10.140625" style="5" bestFit="1" customWidth="1"/>
    <col min="10" max="16384" width="9.140625" style="5"/>
  </cols>
  <sheetData>
    <row r="1" spans="1:7" ht="15.75" x14ac:dyDescent="0.25">
      <c r="A1" s="24" t="s">
        <v>42</v>
      </c>
    </row>
    <row r="4" spans="1:7" s="35" customFormat="1" ht="15.75" x14ac:dyDescent="0.25">
      <c r="A4" s="36" t="s">
        <v>135</v>
      </c>
      <c r="B4" s="35" t="s">
        <v>43</v>
      </c>
      <c r="C4" s="37"/>
      <c r="D4" s="38"/>
      <c r="E4" s="39"/>
      <c r="F4" s="39"/>
      <c r="G4" s="41"/>
    </row>
    <row r="5" spans="1:7" s="35" customFormat="1" ht="15.75" x14ac:dyDescent="0.25">
      <c r="A5" s="36" t="s">
        <v>136</v>
      </c>
      <c r="B5" s="35" t="s">
        <v>44</v>
      </c>
      <c r="C5" s="37"/>
      <c r="D5" s="38"/>
      <c r="E5" s="39"/>
      <c r="F5" s="39"/>
      <c r="G5" s="41"/>
    </row>
    <row r="6" spans="1:7" s="35" customFormat="1" ht="15.75" x14ac:dyDescent="0.25">
      <c r="A6" s="36"/>
      <c r="B6" s="349" t="s">
        <v>45</v>
      </c>
      <c r="C6" s="353"/>
      <c r="D6" s="353"/>
      <c r="E6" s="353"/>
      <c r="F6" s="353"/>
      <c r="G6" s="41"/>
    </row>
    <row r="7" spans="1:7" s="35" customFormat="1" ht="15.75" x14ac:dyDescent="0.25">
      <c r="A7" s="36"/>
      <c r="B7" s="35" t="s">
        <v>879</v>
      </c>
      <c r="C7" s="37"/>
      <c r="D7" s="38"/>
      <c r="E7" s="39"/>
      <c r="F7" s="39"/>
      <c r="G7" s="41"/>
    </row>
    <row r="8" spans="1:7" s="35" customFormat="1" ht="15.75" customHeight="1" x14ac:dyDescent="0.25">
      <c r="A8" s="36" t="s">
        <v>815</v>
      </c>
      <c r="B8" s="349" t="s">
        <v>46</v>
      </c>
      <c r="C8" s="353"/>
      <c r="D8" s="353"/>
      <c r="E8" s="353"/>
      <c r="F8" s="353"/>
      <c r="G8" s="41"/>
    </row>
    <row r="9" spans="1:7" s="35" customFormat="1" ht="15.75" customHeight="1" x14ac:dyDescent="0.2">
      <c r="A9" s="51" t="s">
        <v>138</v>
      </c>
      <c r="B9" s="348" t="s">
        <v>878</v>
      </c>
      <c r="C9" s="348"/>
      <c r="D9" s="348"/>
      <c r="E9" s="348"/>
      <c r="F9" s="348"/>
      <c r="G9" s="142"/>
    </row>
    <row r="10" spans="1:7" s="35" customFormat="1" ht="16.5" customHeight="1" x14ac:dyDescent="0.25">
      <c r="A10" s="36" t="s">
        <v>148</v>
      </c>
      <c r="B10" s="35" t="s">
        <v>51</v>
      </c>
      <c r="C10" s="37"/>
      <c r="D10" s="38"/>
      <c r="E10" s="39"/>
      <c r="F10" s="39"/>
      <c r="G10" s="41"/>
    </row>
    <row r="11" spans="1:7" s="35" customFormat="1" ht="15.75" x14ac:dyDescent="0.25">
      <c r="A11" s="36" t="s">
        <v>813</v>
      </c>
      <c r="B11" s="35" t="s">
        <v>47</v>
      </c>
      <c r="C11" s="37"/>
      <c r="D11" s="38"/>
      <c r="E11" s="39"/>
      <c r="F11" s="39"/>
      <c r="G11" s="41"/>
    </row>
    <row r="12" spans="1:7" s="35" customFormat="1" ht="15.75" x14ac:dyDescent="0.25">
      <c r="A12" s="36" t="s">
        <v>817</v>
      </c>
      <c r="B12" s="35" t="s">
        <v>48</v>
      </c>
      <c r="C12" s="37"/>
      <c r="D12" s="38"/>
      <c r="E12" s="39"/>
      <c r="F12" s="39"/>
      <c r="G12" s="41"/>
    </row>
    <row r="13" spans="1:7" s="35" customFormat="1" ht="15.75" x14ac:dyDescent="0.25">
      <c r="A13" s="36"/>
      <c r="C13" s="37"/>
      <c r="D13" s="38"/>
      <c r="E13" s="39"/>
      <c r="F13" s="39"/>
      <c r="G13" s="41"/>
    </row>
    <row r="14" spans="1:7" s="35" customFormat="1" ht="15.75" x14ac:dyDescent="0.25">
      <c r="A14" s="36" t="s">
        <v>139</v>
      </c>
      <c r="B14" s="152" t="s">
        <v>52</v>
      </c>
      <c r="C14" s="37"/>
      <c r="D14" s="38"/>
      <c r="E14" s="39"/>
      <c r="F14" s="39"/>
      <c r="G14" s="41"/>
    </row>
    <row r="15" spans="1:7" s="35" customFormat="1" ht="15.75" x14ac:dyDescent="0.25">
      <c r="A15" s="36"/>
      <c r="B15" s="152" t="s">
        <v>49</v>
      </c>
      <c r="C15" s="37"/>
      <c r="D15" s="38"/>
      <c r="E15" s="39"/>
      <c r="F15" s="39"/>
      <c r="G15" s="41"/>
    </row>
    <row r="16" spans="1:7" s="35" customFormat="1" ht="15.75" x14ac:dyDescent="0.25">
      <c r="A16" s="36"/>
      <c r="B16" s="152" t="s">
        <v>50</v>
      </c>
      <c r="C16" s="37"/>
      <c r="D16" s="38"/>
      <c r="E16" s="39"/>
      <c r="F16" s="39"/>
      <c r="G16" s="41"/>
    </row>
    <row r="17" spans="1:7" s="35" customFormat="1" ht="15.75" x14ac:dyDescent="0.25">
      <c r="A17" s="36"/>
      <c r="B17" s="152"/>
      <c r="C17" s="37"/>
      <c r="D17" s="38"/>
      <c r="E17" s="39"/>
      <c r="F17" s="39"/>
      <c r="G17" s="41"/>
    </row>
    <row r="18" spans="1:7" s="35" customFormat="1" ht="15.75" x14ac:dyDescent="0.25">
      <c r="A18" s="36"/>
      <c r="B18" s="152"/>
      <c r="C18" s="37"/>
      <c r="D18" s="38"/>
      <c r="E18" s="39"/>
      <c r="F18" s="39"/>
      <c r="G18" s="41"/>
    </row>
    <row r="19" spans="1:7" s="35" customFormat="1" ht="15.75" x14ac:dyDescent="0.25">
      <c r="A19" s="36"/>
      <c r="B19" s="152"/>
      <c r="C19" s="37"/>
      <c r="D19" s="38"/>
      <c r="E19" s="39"/>
      <c r="F19" s="39"/>
      <c r="G19" s="41"/>
    </row>
    <row r="20" spans="1:7" s="35" customFormat="1" ht="15.75" x14ac:dyDescent="0.25">
      <c r="A20" s="36"/>
      <c r="B20" s="152"/>
      <c r="C20" s="37"/>
      <c r="D20" s="38"/>
      <c r="E20" s="39"/>
      <c r="F20" s="39"/>
      <c r="G20" s="41"/>
    </row>
    <row r="21" spans="1:7" s="35" customFormat="1" ht="15.75" x14ac:dyDescent="0.25">
      <c r="A21" s="36" t="s">
        <v>818</v>
      </c>
      <c r="B21" s="35" t="s">
        <v>53</v>
      </c>
      <c r="C21" s="37"/>
      <c r="D21" s="38"/>
      <c r="E21" s="39"/>
      <c r="F21" s="39"/>
      <c r="G21" s="41"/>
    </row>
    <row r="22" spans="1:7" s="35" customFormat="1" ht="15.75" x14ac:dyDescent="0.25">
      <c r="A22" s="36" t="s">
        <v>142</v>
      </c>
      <c r="B22" s="36" t="s">
        <v>54</v>
      </c>
      <c r="C22" s="37"/>
      <c r="D22" s="38"/>
      <c r="E22" s="39"/>
      <c r="F22" s="39"/>
      <c r="G22" s="41"/>
    </row>
    <row r="23" spans="1:7" s="35" customFormat="1" ht="15.75" x14ac:dyDescent="0.25">
      <c r="A23" s="36"/>
      <c r="B23" s="36" t="s">
        <v>55</v>
      </c>
      <c r="C23" s="37"/>
      <c r="D23" s="38"/>
      <c r="E23" s="39"/>
      <c r="F23" s="39"/>
      <c r="G23" s="41"/>
    </row>
    <row r="24" spans="1:7" s="35" customFormat="1" ht="15.75" x14ac:dyDescent="0.25">
      <c r="A24" s="36"/>
      <c r="B24" s="36" t="s">
        <v>56</v>
      </c>
      <c r="C24" s="37"/>
      <c r="D24" s="38"/>
      <c r="E24" s="39"/>
      <c r="F24" s="39"/>
      <c r="G24" s="41"/>
    </row>
    <row r="25" spans="1:7" s="35" customFormat="1" ht="15.75" x14ac:dyDescent="0.25">
      <c r="A25" s="36" t="s">
        <v>141</v>
      </c>
      <c r="B25" s="36" t="s">
        <v>57</v>
      </c>
      <c r="C25" s="37"/>
      <c r="D25" s="38"/>
      <c r="E25" s="39"/>
      <c r="F25" s="39"/>
      <c r="G25" s="41"/>
    </row>
    <row r="26" spans="1:7" s="35" customFormat="1" ht="15.75" x14ac:dyDescent="0.25">
      <c r="A26" s="36"/>
      <c r="B26" s="36" t="s">
        <v>58</v>
      </c>
      <c r="C26" s="37"/>
      <c r="D26" s="38"/>
      <c r="E26" s="39"/>
      <c r="F26" s="39"/>
      <c r="G26" s="41"/>
    </row>
    <row r="27" spans="1:7" s="35" customFormat="1" ht="15.75" x14ac:dyDescent="0.25">
      <c r="A27" s="36"/>
      <c r="B27" s="36" t="s">
        <v>59</v>
      </c>
      <c r="C27" s="37"/>
      <c r="D27" s="38"/>
      <c r="E27" s="39"/>
      <c r="F27" s="39"/>
      <c r="G27" s="41"/>
    </row>
    <row r="28" spans="1:7" s="35" customFormat="1" ht="15.75" x14ac:dyDescent="0.25">
      <c r="A28" s="36"/>
      <c r="B28" s="35" t="s">
        <v>60</v>
      </c>
      <c r="C28" s="37"/>
      <c r="D28" s="38"/>
      <c r="E28" s="39"/>
      <c r="F28" s="39"/>
      <c r="G28" s="41"/>
    </row>
    <row r="29" spans="1:7" s="35" customFormat="1" ht="15.75" x14ac:dyDescent="0.25">
      <c r="A29" s="36" t="s">
        <v>822</v>
      </c>
      <c r="B29" s="35">
        <v>1162</v>
      </c>
      <c r="C29" s="37"/>
      <c r="D29" s="38"/>
      <c r="E29" s="39"/>
      <c r="F29" s="39"/>
      <c r="G29" s="41"/>
    </row>
    <row r="30" spans="1:7" s="35" customFormat="1" ht="15.75" x14ac:dyDescent="0.25">
      <c r="A30" s="36" t="s">
        <v>143</v>
      </c>
      <c r="B30" s="35" t="s">
        <v>975</v>
      </c>
      <c r="C30" s="37"/>
      <c r="D30" s="38"/>
      <c r="E30" s="39"/>
      <c r="F30" s="39"/>
      <c r="G30" s="41"/>
    </row>
    <row r="31" spans="1:7" s="35" customFormat="1" ht="15.75" x14ac:dyDescent="0.25">
      <c r="A31" s="36" t="s">
        <v>132</v>
      </c>
      <c r="B31" s="35" t="s">
        <v>61</v>
      </c>
      <c r="C31" s="37"/>
      <c r="D31" s="38"/>
      <c r="E31" s="39"/>
      <c r="F31" s="39"/>
      <c r="G31" s="41"/>
    </row>
    <row r="32" spans="1:7" s="35" customFormat="1" ht="15.75" x14ac:dyDescent="0.25">
      <c r="A32" s="36"/>
      <c r="C32" s="37"/>
      <c r="D32" s="38"/>
      <c r="E32" s="39"/>
      <c r="F32" s="39"/>
      <c r="G32" s="41"/>
    </row>
    <row r="33" spans="1:9" s="35" customFormat="1" ht="15.75" x14ac:dyDescent="0.25">
      <c r="A33" s="36"/>
      <c r="C33" s="37"/>
      <c r="D33" s="38"/>
      <c r="E33" s="39"/>
      <c r="F33" s="39"/>
      <c r="G33" s="41"/>
    </row>
    <row r="34" spans="1:9" s="35" customFormat="1" ht="15.75" x14ac:dyDescent="0.25">
      <c r="A34" s="36"/>
      <c r="C34" s="37"/>
      <c r="D34" s="38"/>
      <c r="E34" s="39"/>
      <c r="F34" s="39"/>
      <c r="G34" s="41"/>
    </row>
    <row r="35" spans="1:9" s="35" customFormat="1" ht="15.75" x14ac:dyDescent="0.25">
      <c r="A35" s="36"/>
      <c r="C35" s="37"/>
      <c r="D35" s="38"/>
      <c r="E35" s="39"/>
      <c r="F35" s="39"/>
      <c r="G35" s="41"/>
    </row>
    <row r="36" spans="1:9" s="31" customFormat="1" x14ac:dyDescent="0.2">
      <c r="C36" s="32"/>
      <c r="D36" s="33"/>
      <c r="E36" s="34"/>
      <c r="F36" s="34"/>
      <c r="G36" s="42"/>
    </row>
    <row r="39" spans="1:9" ht="15.75" x14ac:dyDescent="0.2">
      <c r="A39" s="26" t="s">
        <v>220</v>
      </c>
      <c r="B39" s="1" t="s">
        <v>221</v>
      </c>
      <c r="C39" s="2" t="s">
        <v>222</v>
      </c>
      <c r="D39" s="3" t="s">
        <v>223</v>
      </c>
      <c r="E39" s="4" t="s">
        <v>224</v>
      </c>
      <c r="F39" s="4" t="s">
        <v>225</v>
      </c>
      <c r="G39" s="155" t="s">
        <v>132</v>
      </c>
    </row>
    <row r="40" spans="1:9" ht="15.75" x14ac:dyDescent="0.2">
      <c r="A40" s="26">
        <v>1</v>
      </c>
      <c r="B40" s="1" t="s">
        <v>134</v>
      </c>
      <c r="C40" s="6"/>
      <c r="D40" s="7"/>
      <c r="E40" s="8"/>
      <c r="F40" s="8"/>
    </row>
    <row r="41" spans="1:9" x14ac:dyDescent="0.2">
      <c r="A41" s="27">
        <v>1.1000000000000001</v>
      </c>
      <c r="B41" s="9" t="s">
        <v>226</v>
      </c>
      <c r="C41" s="8">
        <f>F$72</f>
        <v>2956072.75</v>
      </c>
      <c r="D41" s="7" t="s">
        <v>227</v>
      </c>
      <c r="E41" s="16">
        <f>F41/C41</f>
        <v>5.8861880175310299E-2</v>
      </c>
      <c r="F41" s="8">
        <v>174000</v>
      </c>
    </row>
    <row r="42" spans="1:9" x14ac:dyDescent="0.2">
      <c r="A42" s="27">
        <v>1.2</v>
      </c>
      <c r="B42" s="9" t="s">
        <v>228</v>
      </c>
      <c r="C42" s="8">
        <f>F$72</f>
        <v>2956072.75</v>
      </c>
      <c r="D42" s="7" t="s">
        <v>227</v>
      </c>
      <c r="E42" s="16">
        <f>F42/C42</f>
        <v>0.10497035297930336</v>
      </c>
      <c r="F42" s="8">
        <v>310300</v>
      </c>
      <c r="H42" s="76"/>
      <c r="I42" s="77"/>
    </row>
    <row r="43" spans="1:9" x14ac:dyDescent="0.2">
      <c r="A43" s="27">
        <v>1.3</v>
      </c>
      <c r="B43" s="9" t="s">
        <v>229</v>
      </c>
      <c r="C43" s="8">
        <f>F$72</f>
        <v>2956072.75</v>
      </c>
      <c r="D43" s="7" t="s">
        <v>227</v>
      </c>
      <c r="E43" s="16">
        <f>F43/C43</f>
        <v>0.13328494706363367</v>
      </c>
      <c r="F43" s="8">
        <v>394000</v>
      </c>
      <c r="H43" s="76"/>
      <c r="I43" s="77"/>
    </row>
    <row r="44" spans="1:9" s="24" customFormat="1" ht="15.75" x14ac:dyDescent="0.25">
      <c r="B44" s="28" t="s">
        <v>248</v>
      </c>
      <c r="C44" s="17">
        <f>F44/F74</f>
        <v>0.22905962911404479</v>
      </c>
      <c r="D44" s="11"/>
      <c r="E44" s="12"/>
      <c r="F44" s="23">
        <f>SUM(F41:F43)</f>
        <v>878300</v>
      </c>
      <c r="G44" s="43"/>
      <c r="H44" s="76"/>
      <c r="I44" s="77"/>
    </row>
    <row r="45" spans="1:9" x14ac:dyDescent="0.2">
      <c r="A45" s="27"/>
      <c r="B45" s="9"/>
      <c r="C45" s="6"/>
      <c r="D45" s="7"/>
      <c r="E45" s="8"/>
      <c r="F45" s="8"/>
      <c r="H45" s="72" t="s">
        <v>379</v>
      </c>
      <c r="I45" s="72" t="s">
        <v>383</v>
      </c>
    </row>
    <row r="46" spans="1:9" ht="15.75" x14ac:dyDescent="0.2">
      <c r="A46" s="26">
        <v>2</v>
      </c>
      <c r="B46" s="1" t="s">
        <v>230</v>
      </c>
      <c r="C46" s="6"/>
      <c r="D46" s="7"/>
      <c r="E46" s="8"/>
      <c r="F46" s="8"/>
      <c r="H46" s="72"/>
      <c r="I46" s="72"/>
    </row>
    <row r="47" spans="1:9" x14ac:dyDescent="0.2">
      <c r="A47" s="27">
        <v>2.1</v>
      </c>
      <c r="B47" s="9" t="s">
        <v>236</v>
      </c>
      <c r="C47" s="18">
        <v>0.9</v>
      </c>
      <c r="D47" s="7" t="s">
        <v>231</v>
      </c>
      <c r="E47" s="137">
        <f>F47/C47</f>
        <v>0</v>
      </c>
      <c r="F47" s="8">
        <v>0</v>
      </c>
      <c r="H47" s="76">
        <v>0</v>
      </c>
      <c r="I47" s="77"/>
    </row>
    <row r="48" spans="1:9" x14ac:dyDescent="0.2">
      <c r="A48" s="27">
        <v>2.2000000000000002</v>
      </c>
      <c r="B48" s="9" t="s">
        <v>237</v>
      </c>
      <c r="C48" s="15">
        <v>28990</v>
      </c>
      <c r="D48" s="7" t="s">
        <v>232</v>
      </c>
      <c r="E48" s="6">
        <f>F48/C48</f>
        <v>10.323132735426009</v>
      </c>
      <c r="F48" s="8">
        <v>299267.61800000002</v>
      </c>
      <c r="H48" s="76">
        <v>294431</v>
      </c>
      <c r="I48" s="77">
        <f t="shared" ref="I48:I57" si="0">(F48-H48)/H48</f>
        <v>1.6426999874333943E-2</v>
      </c>
    </row>
    <row r="49" spans="1:9" x14ac:dyDescent="0.2">
      <c r="A49" s="27">
        <v>2.2999999999999998</v>
      </c>
      <c r="B49" s="5" t="s">
        <v>238</v>
      </c>
      <c r="C49" s="15">
        <v>5500</v>
      </c>
      <c r="D49" s="14" t="s">
        <v>233</v>
      </c>
      <c r="E49" s="6">
        <f>F49/C49</f>
        <v>8.6642563636363636</v>
      </c>
      <c r="F49" s="8">
        <v>47653.41</v>
      </c>
      <c r="G49" s="40" t="s">
        <v>62</v>
      </c>
      <c r="H49" s="76">
        <v>87325.25</v>
      </c>
      <c r="I49" s="77">
        <f t="shared" si="0"/>
        <v>-0.45429975866086836</v>
      </c>
    </row>
    <row r="50" spans="1:9" x14ac:dyDescent="0.2">
      <c r="A50" s="27">
        <v>2.4</v>
      </c>
      <c r="B50" s="9" t="s">
        <v>239</v>
      </c>
      <c r="C50" s="19">
        <f>C47</f>
        <v>0.9</v>
      </c>
      <c r="D50" s="7" t="s">
        <v>231</v>
      </c>
      <c r="E50" s="137">
        <f t="shared" ref="E50:E57" si="1">F50/C50</f>
        <v>68681.166666666672</v>
      </c>
      <c r="F50" s="8">
        <v>61813.05</v>
      </c>
      <c r="H50" s="76">
        <v>50351.4</v>
      </c>
      <c r="I50" s="77">
        <f t="shared" si="0"/>
        <v>0.22763319391317821</v>
      </c>
    </row>
    <row r="51" spans="1:9" x14ac:dyDescent="0.2">
      <c r="A51" s="27">
        <v>2.5</v>
      </c>
      <c r="B51" s="9" t="s">
        <v>240</v>
      </c>
      <c r="C51" s="15">
        <v>16025</v>
      </c>
      <c r="D51" s="7" t="s">
        <v>233</v>
      </c>
      <c r="E51" s="137">
        <f t="shared" si="1"/>
        <v>20.665258595943836</v>
      </c>
      <c r="F51" s="22">
        <v>331160.76899999997</v>
      </c>
      <c r="G51" s="40" t="s">
        <v>701</v>
      </c>
      <c r="H51" s="76">
        <v>245574.8</v>
      </c>
      <c r="I51" s="77">
        <f t="shared" si="0"/>
        <v>0.34851283193552429</v>
      </c>
    </row>
    <row r="52" spans="1:9" x14ac:dyDescent="0.2">
      <c r="A52" s="27">
        <v>2.6</v>
      </c>
      <c r="B52" s="9" t="s">
        <v>241</v>
      </c>
      <c r="C52" s="15">
        <v>790</v>
      </c>
      <c r="D52" s="7" t="s">
        <v>233</v>
      </c>
      <c r="E52" s="137">
        <f t="shared" si="1"/>
        <v>1489.7364493670884</v>
      </c>
      <c r="F52" s="8">
        <v>1176891.7949999999</v>
      </c>
      <c r="H52" s="76">
        <v>1258207.75</v>
      </c>
      <c r="I52" s="77">
        <f t="shared" si="0"/>
        <v>-6.4628400993397214E-2</v>
      </c>
    </row>
    <row r="53" spans="1:9" x14ac:dyDescent="0.2">
      <c r="A53" s="27">
        <v>2.7</v>
      </c>
      <c r="B53" s="9" t="s">
        <v>242</v>
      </c>
      <c r="C53" s="15">
        <v>0</v>
      </c>
      <c r="D53" s="7" t="s">
        <v>233</v>
      </c>
      <c r="E53" s="137"/>
      <c r="F53" s="15">
        <v>0</v>
      </c>
      <c r="H53" s="76">
        <v>0</v>
      </c>
      <c r="I53" s="77"/>
    </row>
    <row r="54" spans="1:9" x14ac:dyDescent="0.2">
      <c r="A54" s="27">
        <v>2.8</v>
      </c>
      <c r="B54" s="9" t="s">
        <v>243</v>
      </c>
      <c r="C54" s="19">
        <f>C47</f>
        <v>0.9</v>
      </c>
      <c r="D54" s="7" t="s">
        <v>231</v>
      </c>
      <c r="E54" s="137">
        <f t="shared" si="1"/>
        <v>469355.45444444427</v>
      </c>
      <c r="F54" s="8">
        <v>422419.90899999987</v>
      </c>
      <c r="G54" s="40" t="s">
        <v>700</v>
      </c>
      <c r="H54" s="76">
        <v>243420.5</v>
      </c>
      <c r="I54" s="77">
        <f t="shared" si="0"/>
        <v>0.73535059290404825</v>
      </c>
    </row>
    <row r="55" spans="1:9" x14ac:dyDescent="0.2">
      <c r="A55" s="27">
        <v>2.9</v>
      </c>
      <c r="B55" s="9" t="s">
        <v>235</v>
      </c>
      <c r="C55" s="19">
        <f>C47</f>
        <v>0.9</v>
      </c>
      <c r="D55" s="7" t="s">
        <v>231</v>
      </c>
      <c r="E55" s="137">
        <f t="shared" si="1"/>
        <v>5555.5555555555557</v>
      </c>
      <c r="F55" s="8">
        <v>5000</v>
      </c>
      <c r="H55" s="76">
        <v>5602</v>
      </c>
      <c r="I55" s="77">
        <f t="shared" si="0"/>
        <v>-0.10746162084969654</v>
      </c>
    </row>
    <row r="56" spans="1:9" x14ac:dyDescent="0.2">
      <c r="A56" s="29">
        <v>2.1</v>
      </c>
      <c r="B56" s="9" t="s">
        <v>244</v>
      </c>
      <c r="C56" s="19">
        <f>C47</f>
        <v>0.9</v>
      </c>
      <c r="D56" s="7" t="s">
        <v>231</v>
      </c>
      <c r="E56" s="137">
        <f t="shared" si="1"/>
        <v>212583.44444444444</v>
      </c>
      <c r="F56" s="8">
        <v>191325.1</v>
      </c>
      <c r="H56" s="76">
        <v>148619.9</v>
      </c>
      <c r="I56" s="77">
        <f t="shared" si="0"/>
        <v>0.28734509981503159</v>
      </c>
    </row>
    <row r="57" spans="1:9" x14ac:dyDescent="0.2">
      <c r="A57" s="27">
        <v>2.11</v>
      </c>
      <c r="B57" s="9" t="s">
        <v>245</v>
      </c>
      <c r="C57" s="20">
        <f>C47</f>
        <v>0.9</v>
      </c>
      <c r="D57" s="7" t="s">
        <v>231</v>
      </c>
      <c r="E57" s="137">
        <f t="shared" si="1"/>
        <v>40960</v>
      </c>
      <c r="F57" s="8">
        <v>36864</v>
      </c>
      <c r="H57" s="104">
        <v>30000</v>
      </c>
      <c r="I57" s="77">
        <f t="shared" si="0"/>
        <v>0.2288</v>
      </c>
    </row>
    <row r="58" spans="1:9" x14ac:dyDescent="0.2">
      <c r="A58" s="27"/>
      <c r="C58" s="6"/>
      <c r="D58" s="7"/>
      <c r="E58" s="8"/>
      <c r="H58" s="76"/>
      <c r="I58" s="77"/>
    </row>
    <row r="59" spans="1:9" s="24" customFormat="1" ht="15.75" x14ac:dyDescent="0.25">
      <c r="B59" s="28" t="s">
        <v>246</v>
      </c>
      <c r="C59" s="17">
        <f>F59/F74</f>
        <v>0.67087782506278248</v>
      </c>
      <c r="D59" s="11"/>
      <c r="E59" s="12"/>
      <c r="F59" s="25">
        <f>SUM(F47:F58)</f>
        <v>2572395.6510000001</v>
      </c>
      <c r="G59" s="43"/>
      <c r="H59" s="76"/>
      <c r="I59" s="77"/>
    </row>
    <row r="60" spans="1:9" x14ac:dyDescent="0.2">
      <c r="A60" s="27"/>
      <c r="B60" s="9"/>
      <c r="C60" s="6"/>
      <c r="D60" s="7"/>
      <c r="E60" s="8"/>
      <c r="F60" s="8"/>
      <c r="H60" s="76"/>
      <c r="I60" s="77"/>
    </row>
    <row r="61" spans="1:9" x14ac:dyDescent="0.2">
      <c r="A61" s="27">
        <v>2.12</v>
      </c>
      <c r="B61" s="9" t="s">
        <v>131</v>
      </c>
      <c r="C61" s="8">
        <f>F59</f>
        <v>2572395.6510000001</v>
      </c>
      <c r="D61" s="7" t="s">
        <v>227</v>
      </c>
      <c r="E61" s="16">
        <f>F61/C61</f>
        <v>0.14915166679388858</v>
      </c>
      <c r="F61" s="8">
        <v>383677.0990000001</v>
      </c>
      <c r="H61" s="76">
        <v>370190</v>
      </c>
      <c r="I61" s="77">
        <f>(F61-H61)/H61</f>
        <v>3.6432910127232244E-2</v>
      </c>
    </row>
    <row r="62" spans="1:9" x14ac:dyDescent="0.2">
      <c r="A62" s="27"/>
      <c r="B62" s="9"/>
      <c r="D62" s="7"/>
      <c r="E62" s="8"/>
      <c r="F62" s="8"/>
      <c r="H62" s="76"/>
      <c r="I62" s="77"/>
    </row>
    <row r="63" spans="1:9" s="24" customFormat="1" ht="15.75" x14ac:dyDescent="0.25">
      <c r="B63" s="28" t="s">
        <v>251</v>
      </c>
      <c r="C63" s="21">
        <f>F61/F74</f>
        <v>0.1000625458231728</v>
      </c>
      <c r="D63" s="11"/>
      <c r="E63" s="12"/>
      <c r="F63" s="25">
        <f>F61+F59</f>
        <v>2956072.75</v>
      </c>
      <c r="G63" s="43"/>
      <c r="H63" s="78">
        <f>SUM(H47:H61)</f>
        <v>2733722.6</v>
      </c>
      <c r="I63" s="77">
        <f>(F63-H63)/H63</f>
        <v>8.133603241235958E-2</v>
      </c>
    </row>
    <row r="64" spans="1:9" x14ac:dyDescent="0.2">
      <c r="A64" s="30"/>
      <c r="H64" s="72"/>
      <c r="I64" s="72"/>
    </row>
    <row r="65" spans="1:9" ht="15.75" x14ac:dyDescent="0.2">
      <c r="A65" s="26">
        <v>3</v>
      </c>
      <c r="B65" s="1" t="s">
        <v>247</v>
      </c>
      <c r="C65" s="6"/>
      <c r="D65" s="7"/>
      <c r="E65" s="8"/>
      <c r="F65" s="8"/>
    </row>
    <row r="66" spans="1:9" x14ac:dyDescent="0.2">
      <c r="A66" s="27">
        <v>3.1</v>
      </c>
      <c r="B66" s="9"/>
      <c r="C66" s="157"/>
      <c r="D66" s="7"/>
      <c r="E66" s="8"/>
      <c r="F66" s="8"/>
      <c r="H66" s="166"/>
      <c r="I66" s="77"/>
    </row>
    <row r="67" spans="1:9" x14ac:dyDescent="0.2">
      <c r="A67" s="27"/>
      <c r="B67" s="9"/>
      <c r="C67" s="16"/>
      <c r="D67" s="7"/>
      <c r="E67" s="8"/>
      <c r="F67" s="8"/>
    </row>
    <row r="68" spans="1:9" x14ac:dyDescent="0.2">
      <c r="A68" s="30"/>
    </row>
    <row r="69" spans="1:9" s="24" customFormat="1" ht="15.75" x14ac:dyDescent="0.25">
      <c r="B69" s="28" t="s">
        <v>249</v>
      </c>
      <c r="C69" s="17">
        <f>F69/F74</f>
        <v>0</v>
      </c>
      <c r="D69" s="11"/>
      <c r="E69" s="12"/>
      <c r="F69" s="25">
        <f>SUM(F66:F68)</f>
        <v>0</v>
      </c>
      <c r="G69" s="43"/>
      <c r="H69" s="165"/>
    </row>
    <row r="70" spans="1:9" x14ac:dyDescent="0.2">
      <c r="A70" s="30"/>
    </row>
    <row r="71" spans="1:9" x14ac:dyDescent="0.2">
      <c r="A71" s="30"/>
    </row>
    <row r="72" spans="1:9" s="24" customFormat="1" ht="15.75" x14ac:dyDescent="0.25">
      <c r="B72" s="28" t="s">
        <v>133</v>
      </c>
      <c r="C72" s="10">
        <f>C47</f>
        <v>0.9</v>
      </c>
      <c r="D72" s="11" t="s">
        <v>231</v>
      </c>
      <c r="E72" s="12">
        <f>F72/C72</f>
        <v>3284525.2777777775</v>
      </c>
      <c r="F72" s="25">
        <f>F63+F69</f>
        <v>2956072.75</v>
      </c>
      <c r="G72" s="43"/>
    </row>
    <row r="73" spans="1:9" x14ac:dyDescent="0.2">
      <c r="A73" s="30"/>
    </row>
    <row r="74" spans="1:9" s="24" customFormat="1" ht="15.75" x14ac:dyDescent="0.25">
      <c r="B74" s="28" t="s">
        <v>250</v>
      </c>
      <c r="C74" s="10"/>
      <c r="D74" s="11"/>
      <c r="E74" s="12"/>
      <c r="F74" s="25">
        <f>F69+F63+F44</f>
        <v>3834372.75</v>
      </c>
      <c r="G74" s="43"/>
    </row>
  </sheetData>
  <mergeCells count="3">
    <mergeCell ref="B6:F6"/>
    <mergeCell ref="B8:F8"/>
    <mergeCell ref="B9:F9"/>
  </mergeCells>
  <phoneticPr fontId="0" type="noConversion"/>
  <pageMargins left="0.75" right="0.75" top="1" bottom="1" header="0.5" footer="0.5"/>
  <pageSetup paperSize="9" scale="60" orientation="portrait" r:id="rId1"/>
  <headerFooter alignWithMargins="0"/>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74"/>
  <sheetViews>
    <sheetView view="pageBreakPreview" topLeftCell="D25" zoomScaleNormal="100" workbookViewId="0">
      <selection activeCell="G51" sqref="G51"/>
    </sheetView>
  </sheetViews>
  <sheetFormatPr defaultColWidth="9.140625" defaultRowHeight="15" x14ac:dyDescent="0.2"/>
  <cols>
    <col min="1" max="1" width="17" style="5" customWidth="1"/>
    <col min="2" max="2" width="56" style="5" bestFit="1" customWidth="1"/>
    <col min="3" max="3" width="17.85546875" style="13" bestFit="1" customWidth="1"/>
    <col min="4" max="4" width="6.5703125" style="14" customWidth="1"/>
    <col min="5" max="5" width="15.7109375" style="15" bestFit="1" customWidth="1"/>
    <col min="6" max="6" width="16.5703125" style="15" bestFit="1" customWidth="1"/>
    <col min="7" max="7" width="47.5703125" style="40" customWidth="1"/>
    <col min="8" max="8" width="16.28515625" style="5" bestFit="1" customWidth="1"/>
    <col min="9" max="9" width="10" style="5" bestFit="1" customWidth="1"/>
    <col min="10" max="16384" width="9.140625" style="5"/>
  </cols>
  <sheetData>
    <row r="1" spans="1:7" ht="15.75" x14ac:dyDescent="0.25">
      <c r="A1" s="24" t="s">
        <v>920</v>
      </c>
    </row>
    <row r="4" spans="1:7" s="35" customFormat="1" ht="15.75" x14ac:dyDescent="0.25">
      <c r="A4" s="36" t="s">
        <v>135</v>
      </c>
      <c r="B4" s="35" t="s">
        <v>921</v>
      </c>
      <c r="C4" s="37"/>
      <c r="D4" s="38"/>
      <c r="E4" s="39"/>
      <c r="F4" s="39"/>
      <c r="G4" s="41"/>
    </row>
    <row r="5" spans="1:7" s="35" customFormat="1" ht="15.75" x14ac:dyDescent="0.25">
      <c r="A5" s="36" t="s">
        <v>136</v>
      </c>
      <c r="B5" s="35" t="s">
        <v>922</v>
      </c>
      <c r="C5" s="37"/>
      <c r="D5" s="38"/>
      <c r="E5" s="39"/>
      <c r="F5" s="39"/>
      <c r="G5" s="41"/>
    </row>
    <row r="6" spans="1:7" s="35" customFormat="1" ht="15.75" x14ac:dyDescent="0.25">
      <c r="A6" s="36"/>
      <c r="B6" s="349" t="s">
        <v>923</v>
      </c>
      <c r="C6" s="353"/>
      <c r="D6" s="353"/>
      <c r="E6" s="353"/>
      <c r="F6" s="353"/>
      <c r="G6" s="41"/>
    </row>
    <row r="7" spans="1:7" s="35" customFormat="1" ht="15.75" x14ac:dyDescent="0.25">
      <c r="A7" s="36"/>
      <c r="B7" s="35" t="s">
        <v>924</v>
      </c>
      <c r="C7" s="37"/>
      <c r="D7" s="38"/>
      <c r="E7" s="39"/>
      <c r="F7" s="39"/>
      <c r="G7" s="41"/>
    </row>
    <row r="8" spans="1:7" s="35" customFormat="1" ht="15.75" customHeight="1" x14ac:dyDescent="0.25">
      <c r="A8" s="36" t="s">
        <v>815</v>
      </c>
      <c r="B8" s="349" t="s">
        <v>925</v>
      </c>
      <c r="C8" s="353"/>
      <c r="D8" s="353"/>
      <c r="E8" s="353"/>
      <c r="F8" s="353"/>
      <c r="G8" s="41"/>
    </row>
    <row r="9" spans="1:7" s="35" customFormat="1" ht="15.75" customHeight="1" x14ac:dyDescent="0.2">
      <c r="A9" s="51" t="s">
        <v>138</v>
      </c>
      <c r="B9" s="79" t="s">
        <v>926</v>
      </c>
      <c r="C9" s="142"/>
      <c r="D9" s="142"/>
      <c r="E9" s="142"/>
      <c r="F9" s="142"/>
      <c r="G9" s="142"/>
    </row>
    <row r="10" spans="1:7" s="35" customFormat="1" ht="16.5" customHeight="1" x14ac:dyDescent="0.25">
      <c r="A10" s="36" t="s">
        <v>148</v>
      </c>
      <c r="B10" s="35" t="s">
        <v>927</v>
      </c>
      <c r="C10" s="37"/>
      <c r="D10" s="38"/>
      <c r="E10" s="39"/>
      <c r="F10" s="39"/>
      <c r="G10" s="41"/>
    </row>
    <row r="11" spans="1:7" s="35" customFormat="1" ht="15.75" x14ac:dyDescent="0.25">
      <c r="A11" s="36" t="s">
        <v>813</v>
      </c>
      <c r="B11" s="35" t="s">
        <v>928</v>
      </c>
      <c r="C11" s="37"/>
      <c r="D11" s="38"/>
      <c r="E11" s="39"/>
      <c r="F11" s="39"/>
      <c r="G11" s="41"/>
    </row>
    <row r="12" spans="1:7" s="35" customFormat="1" ht="15.75" x14ac:dyDescent="0.25">
      <c r="A12" s="36" t="s">
        <v>817</v>
      </c>
      <c r="B12" s="35" t="s">
        <v>929</v>
      </c>
      <c r="C12" s="37"/>
      <c r="D12" s="38"/>
      <c r="E12" s="39"/>
      <c r="F12" s="39"/>
      <c r="G12" s="41"/>
    </row>
    <row r="13" spans="1:7" s="35" customFormat="1" ht="15.75" x14ac:dyDescent="0.25">
      <c r="A13" s="36"/>
      <c r="C13" s="37"/>
      <c r="D13" s="38"/>
      <c r="E13" s="39"/>
      <c r="F13" s="39"/>
      <c r="G13" s="41"/>
    </row>
    <row r="14" spans="1:7" s="35" customFormat="1" ht="15.75" x14ac:dyDescent="0.25">
      <c r="A14" s="36" t="s">
        <v>139</v>
      </c>
      <c r="B14" s="152" t="s">
        <v>930</v>
      </c>
      <c r="C14" s="37"/>
      <c r="D14" s="38"/>
      <c r="E14" s="39"/>
      <c r="F14" s="39"/>
      <c r="G14" s="41"/>
    </row>
    <row r="15" spans="1:7" s="35" customFormat="1" ht="15.75" x14ac:dyDescent="0.25">
      <c r="A15" s="36"/>
      <c r="B15" s="152" t="s">
        <v>350</v>
      </c>
      <c r="C15" s="37"/>
      <c r="D15" s="38"/>
      <c r="E15" s="39"/>
      <c r="F15" s="39"/>
      <c r="G15" s="41"/>
    </row>
    <row r="16" spans="1:7" s="35" customFormat="1" ht="15.75" x14ac:dyDescent="0.25">
      <c r="A16" s="36"/>
      <c r="B16" s="152" t="s">
        <v>351</v>
      </c>
      <c r="C16" s="37"/>
      <c r="D16" s="38"/>
      <c r="E16" s="39"/>
      <c r="F16" s="39"/>
      <c r="G16" s="41"/>
    </row>
    <row r="17" spans="1:7" s="35" customFormat="1" ht="15.75" x14ac:dyDescent="0.25">
      <c r="A17" s="36"/>
      <c r="B17" s="152" t="s">
        <v>352</v>
      </c>
      <c r="C17" s="37"/>
      <c r="D17" s="38"/>
      <c r="E17" s="39"/>
      <c r="F17" s="39"/>
      <c r="G17" s="41"/>
    </row>
    <row r="18" spans="1:7" s="35" customFormat="1" ht="15.75" x14ac:dyDescent="0.25">
      <c r="A18" s="36"/>
      <c r="B18" s="152" t="s">
        <v>353</v>
      </c>
      <c r="C18" s="37"/>
      <c r="D18" s="38"/>
      <c r="E18" s="39"/>
      <c r="F18" s="39"/>
      <c r="G18" s="41"/>
    </row>
    <row r="19" spans="1:7" s="35" customFormat="1" ht="15.75" x14ac:dyDescent="0.25">
      <c r="A19" s="36"/>
      <c r="B19" s="152" t="s">
        <v>931</v>
      </c>
      <c r="C19" s="37"/>
      <c r="D19" s="38"/>
      <c r="E19" s="39"/>
      <c r="F19" s="39"/>
      <c r="G19" s="41"/>
    </row>
    <row r="20" spans="1:7" s="35" customFormat="1" ht="15.75" x14ac:dyDescent="0.25">
      <c r="A20" s="36"/>
      <c r="B20" s="152" t="s">
        <v>932</v>
      </c>
      <c r="C20" s="37"/>
      <c r="D20" s="38"/>
      <c r="E20" s="39"/>
      <c r="F20" s="39"/>
      <c r="G20" s="41"/>
    </row>
    <row r="21" spans="1:7" s="35" customFormat="1" ht="15.75" x14ac:dyDescent="0.25">
      <c r="A21" s="36" t="s">
        <v>818</v>
      </c>
      <c r="B21" s="35" t="s">
        <v>340</v>
      </c>
      <c r="C21" s="37"/>
      <c r="D21" s="38"/>
      <c r="E21" s="39"/>
      <c r="F21" s="39"/>
      <c r="G21" s="41"/>
    </row>
    <row r="22" spans="1:7" s="35" customFormat="1" ht="15.75" x14ac:dyDescent="0.25">
      <c r="A22" s="36" t="s">
        <v>142</v>
      </c>
      <c r="B22" s="36" t="s">
        <v>341</v>
      </c>
      <c r="C22" s="37"/>
      <c r="D22" s="38"/>
      <c r="E22" s="39"/>
      <c r="F22" s="39"/>
      <c r="G22" s="41"/>
    </row>
    <row r="23" spans="1:7" s="35" customFormat="1" ht="15.75" x14ac:dyDescent="0.25">
      <c r="A23" s="36"/>
      <c r="B23" s="36" t="s">
        <v>342</v>
      </c>
      <c r="C23" s="37"/>
      <c r="D23" s="38"/>
      <c r="E23" s="39"/>
      <c r="F23" s="39"/>
      <c r="G23" s="41"/>
    </row>
    <row r="24" spans="1:7" s="35" customFormat="1" ht="15.75" x14ac:dyDescent="0.25">
      <c r="A24" s="36"/>
      <c r="B24" s="36" t="s">
        <v>343</v>
      </c>
      <c r="C24" s="37"/>
      <c r="D24" s="38"/>
      <c r="E24" s="39"/>
      <c r="F24" s="39"/>
      <c r="G24" s="41"/>
    </row>
    <row r="25" spans="1:7" s="35" customFormat="1" ht="15.75" x14ac:dyDescent="0.25">
      <c r="A25" s="36" t="s">
        <v>141</v>
      </c>
      <c r="B25" s="36" t="s">
        <v>344</v>
      </c>
      <c r="C25" s="37"/>
      <c r="D25" s="38"/>
      <c r="E25" s="39"/>
      <c r="F25" s="39"/>
      <c r="G25" s="41"/>
    </row>
    <row r="26" spans="1:7" s="35" customFormat="1" ht="15.75" x14ac:dyDescent="0.25">
      <c r="A26" s="36"/>
      <c r="B26" s="36" t="s">
        <v>345</v>
      </c>
      <c r="C26" s="37"/>
      <c r="D26" s="38"/>
      <c r="E26" s="39"/>
      <c r="F26" s="39"/>
      <c r="G26" s="41"/>
    </row>
    <row r="27" spans="1:7" s="35" customFormat="1" ht="15.75" x14ac:dyDescent="0.25">
      <c r="A27" s="36"/>
      <c r="B27" s="36" t="s">
        <v>346</v>
      </c>
      <c r="C27" s="37"/>
      <c r="D27" s="38"/>
      <c r="E27" s="39"/>
      <c r="F27" s="39"/>
      <c r="G27" s="41"/>
    </row>
    <row r="28" spans="1:7" s="35" customFormat="1" ht="15.75" x14ac:dyDescent="0.25">
      <c r="A28" s="36"/>
      <c r="B28" s="35" t="s">
        <v>347</v>
      </c>
      <c r="C28" s="37"/>
      <c r="D28" s="38"/>
      <c r="E28" s="39"/>
      <c r="F28" s="39"/>
      <c r="G28" s="41"/>
    </row>
    <row r="29" spans="1:7" s="35" customFormat="1" ht="15.75" x14ac:dyDescent="0.25">
      <c r="A29" s="36" t="s">
        <v>822</v>
      </c>
      <c r="B29" s="35">
        <v>1162</v>
      </c>
      <c r="C29" s="37"/>
      <c r="D29" s="38"/>
      <c r="E29" s="39"/>
      <c r="F29" s="39"/>
      <c r="G29" s="41"/>
    </row>
    <row r="30" spans="1:7" s="35" customFormat="1" ht="15.75" x14ac:dyDescent="0.25">
      <c r="A30" s="36" t="s">
        <v>143</v>
      </c>
      <c r="B30" s="35" t="s">
        <v>975</v>
      </c>
      <c r="C30" s="37"/>
      <c r="D30" s="38"/>
      <c r="E30" s="39"/>
      <c r="F30" s="39"/>
      <c r="G30" s="41"/>
    </row>
    <row r="31" spans="1:7" s="35" customFormat="1" ht="15.75" x14ac:dyDescent="0.25">
      <c r="A31" s="36" t="s">
        <v>132</v>
      </c>
      <c r="B31" s="35" t="s">
        <v>348</v>
      </c>
      <c r="C31" s="37"/>
      <c r="D31" s="38"/>
      <c r="E31" s="39"/>
      <c r="F31" s="39"/>
      <c r="G31" s="41"/>
    </row>
    <row r="32" spans="1:7" s="35" customFormat="1" ht="15.75" x14ac:dyDescent="0.25">
      <c r="A32" s="36"/>
      <c r="B32" s="35" t="s">
        <v>349</v>
      </c>
      <c r="C32" s="37"/>
      <c r="D32" s="38"/>
      <c r="E32" s="39"/>
      <c r="F32" s="39"/>
      <c r="G32" s="41"/>
    </row>
    <row r="33" spans="1:9" s="35" customFormat="1" ht="15.75" x14ac:dyDescent="0.25">
      <c r="A33" s="36"/>
      <c r="B33" s="35" t="s">
        <v>354</v>
      </c>
      <c r="C33" s="37"/>
      <c r="D33" s="38"/>
      <c r="E33" s="39"/>
      <c r="F33" s="39"/>
      <c r="G33" s="41"/>
    </row>
    <row r="34" spans="1:9" s="35" customFormat="1" ht="15.75" x14ac:dyDescent="0.25">
      <c r="A34" s="36"/>
      <c r="B34" s="35" t="s">
        <v>355</v>
      </c>
      <c r="C34" s="37"/>
      <c r="D34" s="38"/>
      <c r="E34" s="39"/>
      <c r="F34" s="39"/>
      <c r="G34" s="41"/>
    </row>
    <row r="35" spans="1:9" s="35" customFormat="1" ht="15.75" x14ac:dyDescent="0.25">
      <c r="A35" s="36"/>
      <c r="C35" s="37"/>
      <c r="D35" s="38"/>
      <c r="E35" s="39"/>
      <c r="F35" s="39"/>
      <c r="G35" s="41"/>
    </row>
    <row r="36" spans="1:9" s="31" customFormat="1" x14ac:dyDescent="0.2">
      <c r="C36" s="32"/>
      <c r="D36" s="33"/>
      <c r="E36" s="34"/>
      <c r="F36" s="34"/>
      <c r="G36" s="42"/>
    </row>
    <row r="39" spans="1:9" ht="15.75" x14ac:dyDescent="0.2">
      <c r="A39" s="26" t="s">
        <v>220</v>
      </c>
      <c r="B39" s="1" t="s">
        <v>221</v>
      </c>
      <c r="C39" s="2" t="s">
        <v>222</v>
      </c>
      <c r="D39" s="3" t="s">
        <v>223</v>
      </c>
      <c r="E39" s="4" t="s">
        <v>224</v>
      </c>
      <c r="F39" s="4" t="s">
        <v>225</v>
      </c>
      <c r="G39" s="155" t="s">
        <v>132</v>
      </c>
    </row>
    <row r="40" spans="1:9" ht="15.75" x14ac:dyDescent="0.2">
      <c r="A40" s="26">
        <v>1</v>
      </c>
      <c r="B40" s="1" t="s">
        <v>134</v>
      </c>
      <c r="C40" s="6"/>
      <c r="D40" s="7"/>
      <c r="E40" s="8"/>
      <c r="F40" s="8"/>
    </row>
    <row r="41" spans="1:9" x14ac:dyDescent="0.2">
      <c r="A41" s="27">
        <v>1.1000000000000001</v>
      </c>
      <c r="B41" s="9" t="s">
        <v>226</v>
      </c>
      <c r="C41" s="8">
        <f>F$72</f>
        <v>5469708.5899999999</v>
      </c>
      <c r="D41" s="7" t="s">
        <v>227</v>
      </c>
      <c r="E41" s="16">
        <f>F41/C41</f>
        <v>0</v>
      </c>
      <c r="F41" s="8"/>
      <c r="G41" s="40" t="s">
        <v>356</v>
      </c>
    </row>
    <row r="42" spans="1:9" x14ac:dyDescent="0.2">
      <c r="A42" s="27">
        <v>1.2</v>
      </c>
      <c r="B42" s="9" t="s">
        <v>228</v>
      </c>
      <c r="C42" s="8">
        <f>F$72</f>
        <v>5469708.5899999999</v>
      </c>
      <c r="D42" s="7" t="s">
        <v>227</v>
      </c>
      <c r="E42" s="16">
        <f>F42/C42</f>
        <v>0</v>
      </c>
      <c r="F42" s="8"/>
      <c r="G42" s="40" t="s">
        <v>356</v>
      </c>
      <c r="H42" s="76"/>
      <c r="I42" s="77"/>
    </row>
    <row r="43" spans="1:9" x14ac:dyDescent="0.2">
      <c r="A43" s="27">
        <v>1.3</v>
      </c>
      <c r="B43" s="9" t="s">
        <v>229</v>
      </c>
      <c r="C43" s="8">
        <f>F$72</f>
        <v>5469708.5899999999</v>
      </c>
      <c r="D43" s="7" t="s">
        <v>227</v>
      </c>
      <c r="E43" s="16">
        <f>F43/C43</f>
        <v>8.514713212536977E-2</v>
      </c>
      <c r="F43" s="8">
        <v>465730</v>
      </c>
      <c r="H43" s="76"/>
      <c r="I43" s="77"/>
    </row>
    <row r="44" spans="1:9" s="24" customFormat="1" ht="15.75" x14ac:dyDescent="0.25">
      <c r="B44" s="28" t="s">
        <v>248</v>
      </c>
      <c r="C44" s="17">
        <f>F44/F74</f>
        <v>7.8465979040649128E-2</v>
      </c>
      <c r="D44" s="11"/>
      <c r="E44" s="12"/>
      <c r="F44" s="23">
        <f>SUM(F41:F43)</f>
        <v>465730</v>
      </c>
      <c r="G44" s="43"/>
      <c r="H44" s="76"/>
      <c r="I44" s="77"/>
    </row>
    <row r="45" spans="1:9" x14ac:dyDescent="0.2">
      <c r="A45" s="27"/>
      <c r="B45" s="9"/>
      <c r="C45" s="6"/>
      <c r="D45" s="7"/>
      <c r="E45" s="8"/>
      <c r="F45" s="8"/>
      <c r="H45" s="72" t="s">
        <v>379</v>
      </c>
      <c r="I45" s="72" t="s">
        <v>383</v>
      </c>
    </row>
    <row r="46" spans="1:9" ht="15.75" x14ac:dyDescent="0.2">
      <c r="A46" s="26">
        <v>2</v>
      </c>
      <c r="B46" s="1" t="s">
        <v>230</v>
      </c>
      <c r="C46" s="6"/>
      <c r="D46" s="7"/>
      <c r="E46" s="8"/>
      <c r="F46" s="8"/>
      <c r="H46" s="72"/>
      <c r="I46" s="72"/>
    </row>
    <row r="47" spans="1:9" x14ac:dyDescent="0.2">
      <c r="A47" s="27">
        <v>2.1</v>
      </c>
      <c r="B47" s="9" t="s">
        <v>236</v>
      </c>
      <c r="C47" s="18">
        <v>0.152</v>
      </c>
      <c r="D47" s="7" t="s">
        <v>231</v>
      </c>
      <c r="E47" s="137">
        <f>F47/C47</f>
        <v>0</v>
      </c>
      <c r="F47" s="8">
        <v>0</v>
      </c>
      <c r="H47" s="76">
        <v>0</v>
      </c>
      <c r="I47" s="77"/>
    </row>
    <row r="48" spans="1:9" x14ac:dyDescent="0.2">
      <c r="A48" s="27">
        <v>2.2000000000000002</v>
      </c>
      <c r="B48" s="9" t="s">
        <v>237</v>
      </c>
      <c r="C48" s="15">
        <v>1791</v>
      </c>
      <c r="D48" s="7" t="s">
        <v>232</v>
      </c>
      <c r="E48" s="6">
        <f>F48/C48</f>
        <v>35.722501395868228</v>
      </c>
      <c r="F48" s="8">
        <v>63979</v>
      </c>
      <c r="G48" s="40" t="s">
        <v>357</v>
      </c>
      <c r="H48" s="76">
        <v>58350.88219316952</v>
      </c>
      <c r="I48" s="77">
        <f t="shared" ref="I48:I57" si="0">(F48-H48)/H48</f>
        <v>9.6453002856044232E-2</v>
      </c>
    </row>
    <row r="49" spans="1:9" x14ac:dyDescent="0.2">
      <c r="A49" s="27">
        <v>2.2999999999999998</v>
      </c>
      <c r="B49" s="5" t="s">
        <v>238</v>
      </c>
      <c r="C49" s="15">
        <v>570</v>
      </c>
      <c r="D49" s="14" t="s">
        <v>233</v>
      </c>
      <c r="E49" s="6">
        <f>F49/C49</f>
        <v>643.34385964912281</v>
      </c>
      <c r="F49" s="8">
        <v>366706</v>
      </c>
      <c r="G49" s="40" t="s">
        <v>358</v>
      </c>
      <c r="H49" s="76">
        <v>360334.13306538947</v>
      </c>
      <c r="I49" s="77">
        <f t="shared" si="0"/>
        <v>1.7683217741279688E-2</v>
      </c>
    </row>
    <row r="50" spans="1:9" x14ac:dyDescent="0.2">
      <c r="A50" s="27">
        <v>2.4</v>
      </c>
      <c r="B50" s="9" t="s">
        <v>239</v>
      </c>
      <c r="C50" s="19">
        <f>C47</f>
        <v>0.152</v>
      </c>
      <c r="D50" s="7" t="s">
        <v>231</v>
      </c>
      <c r="E50" s="137">
        <f t="shared" ref="E50:E57" si="1">F50/C50</f>
        <v>70138.15789473684</v>
      </c>
      <c r="F50" s="8">
        <v>10661</v>
      </c>
      <c r="H50" s="76">
        <v>4952.6991641526183</v>
      </c>
      <c r="I50" s="77">
        <f t="shared" si="0"/>
        <v>1.1525636116087505</v>
      </c>
    </row>
    <row r="51" spans="1:9" x14ac:dyDescent="0.2">
      <c r="A51" s="27">
        <v>2.5</v>
      </c>
      <c r="B51" s="9" t="s">
        <v>240</v>
      </c>
      <c r="C51" s="15">
        <v>2025</v>
      </c>
      <c r="D51" s="7" t="s">
        <v>233</v>
      </c>
      <c r="E51" s="137">
        <f t="shared" si="1"/>
        <v>30.344444444444445</v>
      </c>
      <c r="F51" s="22">
        <v>61447.5</v>
      </c>
      <c r="G51" s="40" t="s">
        <v>359</v>
      </c>
      <c r="H51" s="76">
        <v>60392.607154718156</v>
      </c>
      <c r="I51" s="77">
        <f t="shared" si="0"/>
        <v>1.746725129086318E-2</v>
      </c>
    </row>
    <row r="52" spans="1:9" x14ac:dyDescent="0.2">
      <c r="A52" s="27">
        <v>2.6</v>
      </c>
      <c r="B52" s="9" t="s">
        <v>241</v>
      </c>
      <c r="C52" s="15">
        <v>2025</v>
      </c>
      <c r="D52" s="7" t="s">
        <v>233</v>
      </c>
      <c r="E52" s="137">
        <f t="shared" si="1"/>
        <v>1784.0649629629629</v>
      </c>
      <c r="F52" s="8">
        <v>3612731.55</v>
      </c>
      <c r="G52" s="40" t="s">
        <v>526</v>
      </c>
      <c r="H52" s="76">
        <v>3644898.5196608612</v>
      </c>
      <c r="I52" s="77">
        <f t="shared" si="0"/>
        <v>-8.825203085175164E-3</v>
      </c>
    </row>
    <row r="53" spans="1:9" x14ac:dyDescent="0.2">
      <c r="A53" s="27">
        <v>2.7</v>
      </c>
      <c r="B53" s="9" t="s">
        <v>242</v>
      </c>
      <c r="C53" s="15">
        <v>423</v>
      </c>
      <c r="D53" s="7" t="s">
        <v>233</v>
      </c>
      <c r="E53" s="137">
        <f t="shared" si="1"/>
        <v>479.97382978723402</v>
      </c>
      <c r="F53" s="15">
        <v>203028.93</v>
      </c>
      <c r="H53" s="76">
        <v>164947.62415224005</v>
      </c>
      <c r="I53" s="77">
        <f t="shared" si="0"/>
        <v>0.23086907764498882</v>
      </c>
    </row>
    <row r="54" spans="1:9" x14ac:dyDescent="0.2">
      <c r="A54" s="27">
        <v>2.8</v>
      </c>
      <c r="B54" s="9" t="s">
        <v>243</v>
      </c>
      <c r="C54" s="19">
        <f>C47</f>
        <v>0.152</v>
      </c>
      <c r="D54" s="7" t="s">
        <v>231</v>
      </c>
      <c r="E54" s="137">
        <f t="shared" si="1"/>
        <v>918082.23684210528</v>
      </c>
      <c r="F54" s="8">
        <v>139548.5</v>
      </c>
      <c r="H54" s="76">
        <v>103703.45596776708</v>
      </c>
      <c r="I54" s="77">
        <f t="shared" si="0"/>
        <v>0.34564946459811535</v>
      </c>
    </row>
    <row r="55" spans="1:9" x14ac:dyDescent="0.2">
      <c r="A55" s="27">
        <v>2.9</v>
      </c>
      <c r="B55" s="9" t="s">
        <v>235</v>
      </c>
      <c r="C55" s="19">
        <f>C47</f>
        <v>0.152</v>
      </c>
      <c r="D55" s="7" t="s">
        <v>231</v>
      </c>
      <c r="E55" s="137">
        <f t="shared" si="1"/>
        <v>343585.5263157895</v>
      </c>
      <c r="F55" s="8">
        <v>52225</v>
      </c>
      <c r="H55" s="76">
        <v>81087.814376355876</v>
      </c>
      <c r="I55" s="77">
        <f t="shared" si="0"/>
        <v>-0.35594515154143663</v>
      </c>
    </row>
    <row r="56" spans="1:9" x14ac:dyDescent="0.2">
      <c r="A56" s="29">
        <v>2.1</v>
      </c>
      <c r="B56" s="9" t="s">
        <v>244</v>
      </c>
      <c r="C56" s="19">
        <f>C47</f>
        <v>0.152</v>
      </c>
      <c r="D56" s="7" t="s">
        <v>231</v>
      </c>
      <c r="E56" s="137">
        <f t="shared" si="1"/>
        <v>2605829.6710526315</v>
      </c>
      <c r="F56" s="8">
        <v>396086.11</v>
      </c>
      <c r="G56" s="40" t="s">
        <v>1129</v>
      </c>
      <c r="H56" s="76">
        <v>135885.89298544449</v>
      </c>
      <c r="I56" s="77">
        <f t="shared" si="0"/>
        <v>1.9148434859417454</v>
      </c>
    </row>
    <row r="57" spans="1:9" x14ac:dyDescent="0.2">
      <c r="A57" s="27">
        <v>2.11</v>
      </c>
      <c r="B57" s="9" t="s">
        <v>245</v>
      </c>
      <c r="C57" s="20">
        <f>C47</f>
        <v>0.152</v>
      </c>
      <c r="D57" s="7" t="s">
        <v>231</v>
      </c>
      <c r="E57" s="137">
        <f t="shared" si="1"/>
        <v>213815.78947368421</v>
      </c>
      <c r="F57" s="8">
        <v>32500</v>
      </c>
      <c r="H57" s="104">
        <v>32849.535272440837</v>
      </c>
      <c r="I57" s="77">
        <f t="shared" si="0"/>
        <v>-1.0640493679497494E-2</v>
      </c>
    </row>
    <row r="58" spans="1:9" x14ac:dyDescent="0.2">
      <c r="A58" s="27"/>
      <c r="C58" s="6"/>
      <c r="D58" s="7"/>
      <c r="E58" s="8"/>
      <c r="H58" s="76"/>
      <c r="I58" s="77"/>
    </row>
    <row r="59" spans="1:9" s="24" customFormat="1" ht="15.75" x14ac:dyDescent="0.25">
      <c r="B59" s="28" t="s">
        <v>246</v>
      </c>
      <c r="C59" s="17">
        <f>F59/F74</f>
        <v>0.83210592024674623</v>
      </c>
      <c r="D59" s="11"/>
      <c r="E59" s="12"/>
      <c r="F59" s="25">
        <f>SUM(F47:F58)</f>
        <v>4938913.59</v>
      </c>
      <c r="G59" s="43"/>
      <c r="H59" s="76"/>
      <c r="I59" s="77"/>
    </row>
    <row r="60" spans="1:9" x14ac:dyDescent="0.2">
      <c r="A60" s="27"/>
      <c r="B60" s="9"/>
      <c r="C60" s="6"/>
      <c r="D60" s="7"/>
      <c r="E60" s="8"/>
      <c r="F60" s="8"/>
      <c r="H60" s="76"/>
      <c r="I60" s="77"/>
    </row>
    <row r="61" spans="1:9" x14ac:dyDescent="0.2">
      <c r="A61" s="27">
        <v>2.12</v>
      </c>
      <c r="B61" s="9" t="s">
        <v>131</v>
      </c>
      <c r="C61" s="8">
        <f>F59</f>
        <v>4938913.59</v>
      </c>
      <c r="D61" s="7" t="s">
        <v>227</v>
      </c>
      <c r="E61" s="16">
        <f>F61/C61</f>
        <v>0.10747201592567243</v>
      </c>
      <c r="F61" s="8">
        <v>530795</v>
      </c>
      <c r="G61" s="40" t="s">
        <v>525</v>
      </c>
      <c r="H61" s="76">
        <v>427549.33600746072</v>
      </c>
      <c r="I61" s="77">
        <f>(F61-H61)/H61</f>
        <v>0.24148245663685849</v>
      </c>
    </row>
    <row r="62" spans="1:9" x14ac:dyDescent="0.2">
      <c r="A62" s="27"/>
      <c r="B62" s="9"/>
      <c r="D62" s="7"/>
      <c r="E62" s="8"/>
      <c r="F62" s="8"/>
      <c r="H62" s="76"/>
      <c r="I62" s="77"/>
    </row>
    <row r="63" spans="1:9" s="24" customFormat="1" ht="15.75" x14ac:dyDescent="0.25">
      <c r="B63" s="28" t="s">
        <v>251</v>
      </c>
      <c r="C63" s="21">
        <f>F61/F74</f>
        <v>8.9428100712604625E-2</v>
      </c>
      <c r="D63" s="11"/>
      <c r="E63" s="12"/>
      <c r="F63" s="25">
        <f>F61+F59</f>
        <v>5469708.5899999999</v>
      </c>
      <c r="G63" s="43"/>
      <c r="H63" s="78">
        <f>SUM(H47:H61)</f>
        <v>5074952.5000000009</v>
      </c>
      <c r="I63" s="77">
        <f>(F63-H63)/H63</f>
        <v>7.7785179270150578E-2</v>
      </c>
    </row>
    <row r="64" spans="1:9" x14ac:dyDescent="0.2">
      <c r="A64" s="30"/>
      <c r="H64" s="72"/>
      <c r="I64" s="72"/>
    </row>
    <row r="65" spans="1:9" ht="15.75" x14ac:dyDescent="0.2">
      <c r="A65" s="26">
        <v>3</v>
      </c>
      <c r="B65" s="1" t="s">
        <v>247</v>
      </c>
      <c r="C65" s="6"/>
      <c r="D65" s="7"/>
      <c r="E65" s="8"/>
      <c r="F65" s="8"/>
    </row>
    <row r="66" spans="1:9" x14ac:dyDescent="0.2">
      <c r="A66" s="27">
        <v>3.1</v>
      </c>
      <c r="B66" s="9"/>
      <c r="C66" s="157"/>
      <c r="D66" s="7"/>
      <c r="E66" s="8"/>
      <c r="F66" s="8"/>
      <c r="H66" s="166"/>
      <c r="I66" s="77"/>
    </row>
    <row r="67" spans="1:9" x14ac:dyDescent="0.2">
      <c r="A67" s="27"/>
      <c r="B67" s="9"/>
      <c r="C67" s="16"/>
      <c r="D67" s="7"/>
      <c r="E67" s="8"/>
      <c r="F67" s="8"/>
    </row>
    <row r="68" spans="1:9" x14ac:dyDescent="0.2">
      <c r="A68" s="30"/>
    </row>
    <row r="69" spans="1:9" s="24" customFormat="1" ht="15.75" x14ac:dyDescent="0.25">
      <c r="B69" s="28" t="s">
        <v>249</v>
      </c>
      <c r="C69" s="17">
        <f>F69/F74</f>
        <v>0</v>
      </c>
      <c r="D69" s="11"/>
      <c r="E69" s="12"/>
      <c r="F69" s="25">
        <f>SUM(F66:F68)</f>
        <v>0</v>
      </c>
      <c r="G69" s="43"/>
      <c r="H69" s="165"/>
    </row>
    <row r="70" spans="1:9" x14ac:dyDescent="0.2">
      <c r="A70" s="30"/>
    </row>
    <row r="71" spans="1:9" x14ac:dyDescent="0.2">
      <c r="A71" s="30"/>
    </row>
    <row r="72" spans="1:9" s="24" customFormat="1" ht="15.75" x14ac:dyDescent="0.25">
      <c r="B72" s="28" t="s">
        <v>133</v>
      </c>
      <c r="C72" s="10">
        <f>C47</f>
        <v>0.152</v>
      </c>
      <c r="D72" s="11" t="s">
        <v>231</v>
      </c>
      <c r="E72" s="12">
        <f>F72/C72</f>
        <v>35984924.934210524</v>
      </c>
      <c r="F72" s="25">
        <f>F63+F69</f>
        <v>5469708.5899999999</v>
      </c>
      <c r="G72" s="43"/>
    </row>
    <row r="73" spans="1:9" x14ac:dyDescent="0.2">
      <c r="A73" s="30"/>
    </row>
    <row r="74" spans="1:9" s="24" customFormat="1" ht="15.75" x14ac:dyDescent="0.25">
      <c r="B74" s="28" t="s">
        <v>250</v>
      </c>
      <c r="C74" s="10"/>
      <c r="D74" s="11"/>
      <c r="E74" s="12"/>
      <c r="F74" s="25">
        <f>F69+F63+F44</f>
        <v>5935438.5899999999</v>
      </c>
      <c r="G74" s="43"/>
    </row>
  </sheetData>
  <mergeCells count="2">
    <mergeCell ref="B6:F6"/>
    <mergeCell ref="B8:F8"/>
  </mergeCells>
  <phoneticPr fontId="0" type="noConversion"/>
  <pageMargins left="0.75" right="0.75" top="1" bottom="1" header="0.5" footer="0.5"/>
  <pageSetup paperSize="9" scale="5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74"/>
  <sheetViews>
    <sheetView view="pageBreakPreview" topLeftCell="C38" zoomScaleNormal="100" workbookViewId="0">
      <selection activeCell="G51" sqref="G51"/>
    </sheetView>
  </sheetViews>
  <sheetFormatPr defaultColWidth="9.140625" defaultRowHeight="15" x14ac:dyDescent="0.2"/>
  <cols>
    <col min="1" max="1" width="17" style="5" customWidth="1"/>
    <col min="2" max="2" width="56" style="5" bestFit="1" customWidth="1"/>
    <col min="3" max="3" width="17.85546875" style="13" bestFit="1" customWidth="1"/>
    <col min="4" max="4" width="6.5703125" style="14" customWidth="1"/>
    <col min="5" max="5" width="15.7109375" style="15" bestFit="1" customWidth="1"/>
    <col min="6" max="6" width="16.5703125" style="15" bestFit="1" customWidth="1"/>
    <col min="7" max="7" width="47.5703125" style="40" customWidth="1"/>
    <col min="8" max="8" width="16.28515625" style="5" bestFit="1" customWidth="1"/>
    <col min="9" max="9" width="10" style="5" bestFit="1" customWidth="1"/>
    <col min="10" max="16384" width="9.140625" style="5"/>
  </cols>
  <sheetData>
    <row r="1" spans="1:7" ht="15.75" x14ac:dyDescent="0.25">
      <c r="A1" s="24" t="s">
        <v>458</v>
      </c>
    </row>
    <row r="4" spans="1:7" s="35" customFormat="1" ht="15.75" x14ac:dyDescent="0.25">
      <c r="A4" s="36" t="s">
        <v>135</v>
      </c>
      <c r="B4" s="35" t="s">
        <v>459</v>
      </c>
      <c r="C4" s="37"/>
      <c r="D4" s="38"/>
      <c r="E4" s="39"/>
      <c r="F4" s="39"/>
      <c r="G4" s="41"/>
    </row>
    <row r="5" spans="1:7" s="35" customFormat="1" ht="15.75" x14ac:dyDescent="0.25">
      <c r="A5" s="36" t="s">
        <v>136</v>
      </c>
      <c r="B5" s="35" t="s">
        <v>460</v>
      </c>
      <c r="C5" s="37"/>
      <c r="D5" s="38"/>
      <c r="E5" s="39"/>
      <c r="F5" s="39"/>
      <c r="G5" s="41"/>
    </row>
    <row r="6" spans="1:7" s="35" customFormat="1" ht="15.75" x14ac:dyDescent="0.25">
      <c r="A6" s="36"/>
      <c r="B6" s="349" t="s">
        <v>461</v>
      </c>
      <c r="C6" s="353"/>
      <c r="D6" s="353"/>
      <c r="E6" s="353"/>
      <c r="F6" s="353"/>
      <c r="G6" s="41"/>
    </row>
    <row r="7" spans="1:7" s="35" customFormat="1" ht="15.75" x14ac:dyDescent="0.25">
      <c r="A7" s="36"/>
      <c r="B7" s="35" t="s">
        <v>462</v>
      </c>
      <c r="C7" s="37"/>
      <c r="D7" s="38"/>
      <c r="E7" s="39"/>
      <c r="F7" s="39"/>
      <c r="G7" s="41"/>
    </row>
    <row r="8" spans="1:7" s="35" customFormat="1" ht="15.75" customHeight="1" x14ac:dyDescent="0.25">
      <c r="A8" s="36" t="s">
        <v>815</v>
      </c>
      <c r="B8" s="349" t="s">
        <v>463</v>
      </c>
      <c r="C8" s="353"/>
      <c r="D8" s="353"/>
      <c r="E8" s="353"/>
      <c r="F8" s="353"/>
      <c r="G8" s="41"/>
    </row>
    <row r="9" spans="1:7" s="35" customFormat="1" ht="15.75" customHeight="1" x14ac:dyDescent="0.2">
      <c r="A9" s="51" t="s">
        <v>138</v>
      </c>
      <c r="B9" s="79" t="s">
        <v>464</v>
      </c>
      <c r="C9" s="142"/>
      <c r="D9" s="142"/>
      <c r="E9" s="142"/>
      <c r="F9" s="142"/>
      <c r="G9" s="142"/>
    </row>
    <row r="10" spans="1:7" s="35" customFormat="1" ht="16.5" customHeight="1" x14ac:dyDescent="0.25">
      <c r="A10" s="36" t="s">
        <v>148</v>
      </c>
      <c r="B10" s="35" t="s">
        <v>465</v>
      </c>
      <c r="C10" s="37"/>
      <c r="D10" s="38"/>
      <c r="E10" s="39"/>
      <c r="F10" s="39"/>
      <c r="G10" s="41"/>
    </row>
    <row r="11" spans="1:7" s="35" customFormat="1" ht="15.75" x14ac:dyDescent="0.25">
      <c r="A11" s="36" t="s">
        <v>813</v>
      </c>
      <c r="B11" s="35" t="s">
        <v>466</v>
      </c>
      <c r="C11" s="37"/>
      <c r="D11" s="38"/>
      <c r="E11" s="39"/>
      <c r="F11" s="39"/>
      <c r="G11" s="41"/>
    </row>
    <row r="12" spans="1:7" s="35" customFormat="1" ht="15.75" x14ac:dyDescent="0.25">
      <c r="A12" s="36" t="s">
        <v>817</v>
      </c>
      <c r="B12" s="35" t="s">
        <v>1106</v>
      </c>
      <c r="C12" s="37"/>
      <c r="D12" s="38"/>
      <c r="E12" s="39"/>
      <c r="F12" s="39"/>
      <c r="G12" s="41"/>
    </row>
    <row r="13" spans="1:7" s="35" customFormat="1" ht="15.75" x14ac:dyDescent="0.25">
      <c r="A13" s="36"/>
      <c r="B13" s="35" t="s">
        <v>483</v>
      </c>
      <c r="C13" s="37"/>
      <c r="D13" s="38"/>
      <c r="E13" s="39"/>
      <c r="F13" s="39"/>
      <c r="G13" s="41"/>
    </row>
    <row r="14" spans="1:7" s="35" customFormat="1" ht="18.75" x14ac:dyDescent="0.25">
      <c r="A14" s="36" t="s">
        <v>139</v>
      </c>
      <c r="B14" s="152" t="s">
        <v>467</v>
      </c>
      <c r="C14" s="37"/>
      <c r="D14" s="38"/>
      <c r="E14" s="39"/>
      <c r="F14" s="39"/>
      <c r="G14" s="41"/>
    </row>
    <row r="15" spans="1:7" s="35" customFormat="1" ht="15.75" x14ac:dyDescent="0.25">
      <c r="A15" s="36"/>
      <c r="B15" s="152" t="s">
        <v>468</v>
      </c>
      <c r="C15" s="37"/>
      <c r="D15" s="38"/>
      <c r="E15" s="39"/>
      <c r="F15" s="39"/>
      <c r="G15" s="41"/>
    </row>
    <row r="16" spans="1:7" s="35" customFormat="1" ht="15.75" x14ac:dyDescent="0.25">
      <c r="A16" s="36"/>
      <c r="B16" s="152" t="s">
        <v>475</v>
      </c>
      <c r="C16" s="37"/>
      <c r="D16" s="38"/>
      <c r="E16" s="39"/>
      <c r="F16" s="39"/>
      <c r="G16" s="41"/>
    </row>
    <row r="17" spans="1:7" s="35" customFormat="1" ht="15.75" x14ac:dyDescent="0.25">
      <c r="A17" s="36"/>
      <c r="B17" s="152" t="s">
        <v>469</v>
      </c>
      <c r="C17" s="37"/>
      <c r="D17" s="38"/>
      <c r="E17" s="39"/>
      <c r="F17" s="39"/>
      <c r="G17" s="41"/>
    </row>
    <row r="18" spans="1:7" s="35" customFormat="1" ht="15.75" x14ac:dyDescent="0.25">
      <c r="A18" s="36"/>
      <c r="B18" s="152" t="s">
        <v>470</v>
      </c>
      <c r="C18" s="37"/>
      <c r="D18" s="38"/>
      <c r="E18" s="39"/>
      <c r="F18" s="39"/>
      <c r="G18" s="41"/>
    </row>
    <row r="19" spans="1:7" s="35" customFormat="1" ht="15.75" x14ac:dyDescent="0.25">
      <c r="A19" s="36"/>
      <c r="B19" s="152" t="s">
        <v>476</v>
      </c>
      <c r="C19" s="37"/>
      <c r="D19" s="38"/>
      <c r="E19" s="39"/>
      <c r="F19" s="39"/>
      <c r="G19" s="41"/>
    </row>
    <row r="20" spans="1:7" s="35" customFormat="1" ht="15.75" x14ac:dyDescent="0.25">
      <c r="A20" s="36"/>
      <c r="C20" s="37"/>
      <c r="D20" s="38"/>
      <c r="E20" s="39"/>
      <c r="F20" s="39"/>
      <c r="G20" s="41"/>
    </row>
    <row r="21" spans="1:7" s="35" customFormat="1" ht="15.75" x14ac:dyDescent="0.25">
      <c r="A21" s="36" t="s">
        <v>818</v>
      </c>
      <c r="B21" s="35" t="s">
        <v>477</v>
      </c>
      <c r="C21" s="37"/>
      <c r="D21" s="38"/>
      <c r="E21" s="39"/>
      <c r="F21" s="39"/>
      <c r="G21" s="41"/>
    </row>
    <row r="22" spans="1:7" s="35" customFormat="1" ht="15.75" x14ac:dyDescent="0.25">
      <c r="A22" s="36" t="s">
        <v>142</v>
      </c>
      <c r="B22" s="36" t="s">
        <v>478</v>
      </c>
      <c r="C22" s="37"/>
      <c r="D22" s="38"/>
      <c r="E22" s="39"/>
      <c r="F22" s="39"/>
      <c r="G22" s="41"/>
    </row>
    <row r="23" spans="1:7" s="35" customFormat="1" ht="15.75" x14ac:dyDescent="0.25">
      <c r="A23" s="36"/>
      <c r="B23" s="36" t="s">
        <v>479</v>
      </c>
      <c r="C23" s="37"/>
      <c r="D23" s="38"/>
      <c r="E23" s="39"/>
      <c r="F23" s="39"/>
      <c r="G23" s="41"/>
    </row>
    <row r="24" spans="1:7" s="35" customFormat="1" ht="15.75" x14ac:dyDescent="0.25">
      <c r="A24" s="36"/>
      <c r="B24" s="36" t="s">
        <v>1107</v>
      </c>
      <c r="C24" s="37"/>
      <c r="D24" s="38"/>
      <c r="E24" s="39"/>
      <c r="F24" s="39"/>
      <c r="G24" s="41"/>
    </row>
    <row r="25" spans="1:7" s="35" customFormat="1" ht="15.75" x14ac:dyDescent="0.25">
      <c r="A25" s="36" t="s">
        <v>141</v>
      </c>
      <c r="B25" s="36" t="s">
        <v>480</v>
      </c>
      <c r="C25" s="37"/>
      <c r="D25" s="38"/>
      <c r="E25" s="39"/>
      <c r="F25" s="39"/>
      <c r="G25" s="41"/>
    </row>
    <row r="26" spans="1:7" s="35" customFormat="1" ht="15.75" x14ac:dyDescent="0.25">
      <c r="A26" s="36"/>
      <c r="B26" s="36" t="s">
        <v>481</v>
      </c>
      <c r="C26" s="37"/>
      <c r="D26" s="38"/>
      <c r="E26" s="39"/>
      <c r="F26" s="39"/>
      <c r="G26" s="41"/>
    </row>
    <row r="27" spans="1:7" s="35" customFormat="1" ht="15.75" x14ac:dyDescent="0.25">
      <c r="A27" s="36"/>
      <c r="B27" s="36" t="s">
        <v>482</v>
      </c>
      <c r="C27" s="37"/>
      <c r="D27" s="38"/>
      <c r="E27" s="39"/>
      <c r="F27" s="39"/>
      <c r="G27" s="41"/>
    </row>
    <row r="28" spans="1:7" s="35" customFormat="1" ht="15.75" x14ac:dyDescent="0.25">
      <c r="A28" s="36"/>
      <c r="B28" s="35" t="s">
        <v>1108</v>
      </c>
      <c r="C28" s="37"/>
      <c r="D28" s="38"/>
      <c r="E28" s="39"/>
      <c r="F28" s="39"/>
      <c r="G28" s="41"/>
    </row>
    <row r="29" spans="1:7" s="35" customFormat="1" ht="15.75" x14ac:dyDescent="0.25">
      <c r="A29" s="36" t="s">
        <v>822</v>
      </c>
      <c r="B29" s="35">
        <v>1205</v>
      </c>
      <c r="C29" s="37"/>
      <c r="D29" s="38"/>
      <c r="E29" s="39"/>
      <c r="F29" s="39"/>
      <c r="G29" s="41"/>
    </row>
    <row r="30" spans="1:7" s="35" customFormat="1" ht="15.75" x14ac:dyDescent="0.25">
      <c r="A30" s="36" t="s">
        <v>143</v>
      </c>
      <c r="B30" s="35" t="s">
        <v>975</v>
      </c>
      <c r="C30" s="37"/>
      <c r="D30" s="38"/>
      <c r="E30" s="39"/>
      <c r="F30" s="39"/>
      <c r="G30" s="41"/>
    </row>
    <row r="31" spans="1:7" s="35" customFormat="1" ht="15.75" x14ac:dyDescent="0.25">
      <c r="A31" s="36" t="s">
        <v>132</v>
      </c>
      <c r="B31" s="35" t="s">
        <v>1097</v>
      </c>
      <c r="C31" s="37"/>
      <c r="D31" s="38"/>
      <c r="E31" s="39"/>
      <c r="F31" s="39"/>
      <c r="G31" s="41"/>
    </row>
    <row r="32" spans="1:7" s="35" customFormat="1" ht="15.75" x14ac:dyDescent="0.25">
      <c r="A32" s="36"/>
      <c r="B32" s="35" t="s">
        <v>484</v>
      </c>
      <c r="C32" s="37"/>
      <c r="D32" s="38"/>
      <c r="E32" s="39"/>
      <c r="F32" s="39"/>
      <c r="G32" s="41"/>
    </row>
    <row r="33" spans="1:9" s="35" customFormat="1" ht="15.75" x14ac:dyDescent="0.25">
      <c r="A33" s="36"/>
      <c r="B33" s="35" t="s">
        <v>485</v>
      </c>
      <c r="C33" s="37"/>
      <c r="D33" s="38"/>
      <c r="E33" s="39"/>
      <c r="F33" s="39"/>
      <c r="G33" s="41"/>
    </row>
    <row r="34" spans="1:9" s="35" customFormat="1" ht="15.75" x14ac:dyDescent="0.25">
      <c r="A34" s="36"/>
      <c r="B34" s="35" t="s">
        <v>1109</v>
      </c>
      <c r="C34" s="37"/>
      <c r="D34" s="38"/>
      <c r="E34" s="39"/>
      <c r="F34" s="39"/>
      <c r="G34" s="41"/>
    </row>
    <row r="35" spans="1:9" s="35" customFormat="1" ht="15.75" x14ac:dyDescent="0.25">
      <c r="A35" s="36"/>
      <c r="B35" s="35" t="s">
        <v>486</v>
      </c>
      <c r="C35" s="37"/>
      <c r="D35" s="38"/>
      <c r="E35" s="39"/>
      <c r="F35" s="39"/>
      <c r="G35" s="41"/>
    </row>
    <row r="36" spans="1:9" s="31" customFormat="1" x14ac:dyDescent="0.2">
      <c r="C36" s="32"/>
      <c r="D36" s="33"/>
      <c r="E36" s="34"/>
      <c r="F36" s="34"/>
      <c r="G36" s="42"/>
    </row>
    <row r="39" spans="1:9" ht="15.75" x14ac:dyDescent="0.2">
      <c r="A39" s="26" t="s">
        <v>220</v>
      </c>
      <c r="B39" s="1" t="s">
        <v>221</v>
      </c>
      <c r="C39" s="2" t="s">
        <v>222</v>
      </c>
      <c r="D39" s="3" t="s">
        <v>223</v>
      </c>
      <c r="E39" s="4" t="s">
        <v>224</v>
      </c>
      <c r="F39" s="4" t="s">
        <v>225</v>
      </c>
      <c r="G39" s="155" t="s">
        <v>132</v>
      </c>
    </row>
    <row r="40" spans="1:9" ht="15.75" x14ac:dyDescent="0.2">
      <c r="A40" s="26">
        <v>1</v>
      </c>
      <c r="B40" s="1" t="s">
        <v>134</v>
      </c>
      <c r="C40" s="6"/>
      <c r="D40" s="7"/>
      <c r="E40" s="8"/>
      <c r="F40" s="8"/>
    </row>
    <row r="41" spans="1:9" x14ac:dyDescent="0.2">
      <c r="A41" s="27">
        <v>1.1000000000000001</v>
      </c>
      <c r="B41" s="9" t="s">
        <v>226</v>
      </c>
      <c r="C41" s="8">
        <f>F$72</f>
        <v>5379458.3616000004</v>
      </c>
      <c r="D41" s="7" t="s">
        <v>227</v>
      </c>
      <c r="E41" s="16">
        <f>F41/C41</f>
        <v>0</v>
      </c>
      <c r="F41" s="8"/>
      <c r="G41" s="40" t="s">
        <v>487</v>
      </c>
    </row>
    <row r="42" spans="1:9" x14ac:dyDescent="0.2">
      <c r="A42" s="27">
        <v>1.2</v>
      </c>
      <c r="B42" s="9" t="s">
        <v>228</v>
      </c>
      <c r="C42" s="8">
        <f>F$72</f>
        <v>5379458.3616000004</v>
      </c>
      <c r="D42" s="7" t="s">
        <v>227</v>
      </c>
      <c r="E42" s="16">
        <f>F42/C42</f>
        <v>2.3236540111971706E-2</v>
      </c>
      <c r="F42" s="8">
        <v>125000</v>
      </c>
      <c r="H42" s="76"/>
      <c r="I42" s="77"/>
    </row>
    <row r="43" spans="1:9" x14ac:dyDescent="0.2">
      <c r="A43" s="27">
        <v>1.3</v>
      </c>
      <c r="B43" s="9" t="s">
        <v>229</v>
      </c>
      <c r="C43" s="8">
        <f>F$72</f>
        <v>5379458.3616000004</v>
      </c>
      <c r="D43" s="7" t="s">
        <v>227</v>
      </c>
      <c r="E43" s="16">
        <f>F43/C43</f>
        <v>2.3403843200777902E-2</v>
      </c>
      <c r="F43" s="8">
        <v>125900</v>
      </c>
      <c r="H43" s="76"/>
      <c r="I43" s="77"/>
    </row>
    <row r="44" spans="1:9" s="24" customFormat="1" ht="15.75" x14ac:dyDescent="0.25">
      <c r="B44" s="28" t="s">
        <v>248</v>
      </c>
      <c r="C44" s="17">
        <f>F44/F74</f>
        <v>4.4561994794359905E-2</v>
      </c>
      <c r="D44" s="11"/>
      <c r="E44" s="12"/>
      <c r="F44" s="23">
        <f>SUM(F41:F43)</f>
        <v>250900</v>
      </c>
      <c r="G44" s="43"/>
      <c r="H44" s="76"/>
      <c r="I44" s="77"/>
    </row>
    <row r="45" spans="1:9" x14ac:dyDescent="0.2">
      <c r="A45" s="27"/>
      <c r="B45" s="9"/>
      <c r="C45" s="6"/>
      <c r="D45" s="7"/>
      <c r="E45" s="8"/>
      <c r="F45" s="8"/>
      <c r="G45" s="40" t="s">
        <v>1105</v>
      </c>
      <c r="H45" s="72" t="s">
        <v>379</v>
      </c>
      <c r="I45" s="72" t="s">
        <v>383</v>
      </c>
    </row>
    <row r="46" spans="1:9" ht="15.75" x14ac:dyDescent="0.2">
      <c r="A46" s="26">
        <v>2</v>
      </c>
      <c r="B46" s="1" t="s">
        <v>230</v>
      </c>
      <c r="C46" s="6"/>
      <c r="D46" s="7"/>
      <c r="E46" s="8"/>
      <c r="F46" s="8"/>
      <c r="H46" s="72"/>
      <c r="I46" s="72"/>
    </row>
    <row r="47" spans="1:9" x14ac:dyDescent="0.2">
      <c r="A47" s="27">
        <v>2.1</v>
      </c>
      <c r="B47" s="9" t="s">
        <v>236</v>
      </c>
      <c r="C47" s="18">
        <v>4.3760000000000003</v>
      </c>
      <c r="D47" s="7" t="s">
        <v>231</v>
      </c>
      <c r="E47" s="137">
        <f>F47/C47</f>
        <v>0</v>
      </c>
      <c r="F47" s="8">
        <v>0</v>
      </c>
      <c r="H47" s="76">
        <v>0</v>
      </c>
      <c r="I47" s="77"/>
    </row>
    <row r="48" spans="1:9" x14ac:dyDescent="0.2">
      <c r="A48" s="27">
        <v>2.2000000000000002</v>
      </c>
      <c r="B48" s="9" t="s">
        <v>237</v>
      </c>
      <c r="C48" s="15">
        <v>615700</v>
      </c>
      <c r="D48" s="7" t="s">
        <v>232</v>
      </c>
      <c r="E48" s="6">
        <f>F48/C48</f>
        <v>2.8208231119051486</v>
      </c>
      <c r="F48" s="8">
        <v>1736780.79</v>
      </c>
      <c r="H48" s="76">
        <v>1454780</v>
      </c>
      <c r="I48" s="77">
        <f t="shared" ref="I48:I57" si="0">(F48-H48)/H48</f>
        <v>0.19384428573392543</v>
      </c>
    </row>
    <row r="49" spans="1:9" x14ac:dyDescent="0.2">
      <c r="A49" s="27">
        <v>2.2999999999999998</v>
      </c>
      <c r="B49" s="5" t="s">
        <v>238</v>
      </c>
      <c r="C49" s="15">
        <v>2000</v>
      </c>
      <c r="D49" s="14" t="s">
        <v>233</v>
      </c>
      <c r="E49" s="6">
        <f>F49/C49</f>
        <v>7.82</v>
      </c>
      <c r="F49" s="8">
        <v>15640</v>
      </c>
      <c r="G49" s="40" t="s">
        <v>1110</v>
      </c>
      <c r="H49" s="76">
        <v>152500</v>
      </c>
      <c r="I49" s="77">
        <f t="shared" si="0"/>
        <v>-0.89744262295081967</v>
      </c>
    </row>
    <row r="50" spans="1:9" x14ac:dyDescent="0.2">
      <c r="A50" s="27">
        <v>2.4</v>
      </c>
      <c r="B50" s="9" t="s">
        <v>239</v>
      </c>
      <c r="C50" s="19">
        <f>C47</f>
        <v>4.3760000000000003</v>
      </c>
      <c r="D50" s="7" t="s">
        <v>231</v>
      </c>
      <c r="E50" s="137">
        <f t="shared" ref="E50:E57" si="1">F50/C50</f>
        <v>304885.56558500911</v>
      </c>
      <c r="F50" s="8">
        <v>1334179.2350000001</v>
      </c>
      <c r="H50" s="76">
        <v>1486441</v>
      </c>
      <c r="I50" s="77">
        <f t="shared" si="0"/>
        <v>-0.10243377638264815</v>
      </c>
    </row>
    <row r="51" spans="1:9" x14ac:dyDescent="0.2">
      <c r="A51" s="27">
        <v>2.5</v>
      </c>
      <c r="B51" s="9" t="s">
        <v>240</v>
      </c>
      <c r="C51" s="15">
        <v>45000</v>
      </c>
      <c r="D51" s="7" t="s">
        <v>233</v>
      </c>
      <c r="E51" s="137">
        <f t="shared" si="1"/>
        <v>14.137186368888889</v>
      </c>
      <c r="F51" s="22">
        <v>636173.38659999997</v>
      </c>
      <c r="H51" s="76">
        <v>709455</v>
      </c>
      <c r="I51" s="77">
        <f t="shared" si="0"/>
        <v>-0.10329282815682465</v>
      </c>
    </row>
    <row r="52" spans="1:9" x14ac:dyDescent="0.2">
      <c r="A52" s="27">
        <v>2.6</v>
      </c>
      <c r="B52" s="9" t="s">
        <v>241</v>
      </c>
      <c r="C52" s="15"/>
      <c r="D52" s="7" t="s">
        <v>233</v>
      </c>
      <c r="E52" s="137"/>
      <c r="F52" s="8"/>
      <c r="H52" s="76"/>
      <c r="I52" s="77"/>
    </row>
    <row r="53" spans="1:9" x14ac:dyDescent="0.2">
      <c r="A53" s="27">
        <v>2.7</v>
      </c>
      <c r="B53" s="9" t="s">
        <v>242</v>
      </c>
      <c r="C53" s="15">
        <v>74</v>
      </c>
      <c r="D53" s="7" t="s">
        <v>233</v>
      </c>
      <c r="E53" s="137">
        <f t="shared" si="1"/>
        <v>151.14864864864865</v>
      </c>
      <c r="F53" s="15">
        <v>11185</v>
      </c>
      <c r="G53" s="40" t="s">
        <v>1111</v>
      </c>
      <c r="H53" s="76">
        <v>7000</v>
      </c>
      <c r="I53" s="77">
        <f t="shared" si="0"/>
        <v>0.59785714285714286</v>
      </c>
    </row>
    <row r="54" spans="1:9" x14ac:dyDescent="0.2">
      <c r="A54" s="27">
        <v>2.8</v>
      </c>
      <c r="B54" s="9" t="s">
        <v>243</v>
      </c>
      <c r="C54" s="19">
        <f>C47</f>
        <v>4.3760000000000003</v>
      </c>
      <c r="D54" s="7" t="s">
        <v>231</v>
      </c>
      <c r="E54" s="137">
        <f t="shared" si="1"/>
        <v>39681.101462522849</v>
      </c>
      <c r="F54" s="8">
        <v>173644.5</v>
      </c>
      <c r="H54" s="76">
        <v>115306.5</v>
      </c>
      <c r="I54" s="77">
        <f t="shared" si="0"/>
        <v>0.50593852037829612</v>
      </c>
    </row>
    <row r="55" spans="1:9" x14ac:dyDescent="0.2">
      <c r="A55" s="27">
        <v>2.9</v>
      </c>
      <c r="B55" s="9" t="s">
        <v>235</v>
      </c>
      <c r="C55" s="19">
        <f>C47</f>
        <v>4.3760000000000003</v>
      </c>
      <c r="D55" s="7" t="s">
        <v>231</v>
      </c>
      <c r="E55" s="137">
        <f t="shared" si="1"/>
        <v>9329.0676416819006</v>
      </c>
      <c r="F55" s="8">
        <v>40824</v>
      </c>
      <c r="H55" s="76">
        <v>109000</v>
      </c>
      <c r="I55" s="77">
        <f t="shared" si="0"/>
        <v>-0.62546788990825686</v>
      </c>
    </row>
    <row r="56" spans="1:9" x14ac:dyDescent="0.2">
      <c r="A56" s="29">
        <v>2.1</v>
      </c>
      <c r="B56" s="9" t="s">
        <v>244</v>
      </c>
      <c r="C56" s="19">
        <f>C47</f>
        <v>4.3760000000000003</v>
      </c>
      <c r="D56" s="7" t="s">
        <v>231</v>
      </c>
      <c r="E56" s="137">
        <f t="shared" si="1"/>
        <v>50337.122943327238</v>
      </c>
      <c r="F56" s="8">
        <v>220275.25</v>
      </c>
      <c r="G56" s="40" t="s">
        <v>488</v>
      </c>
      <c r="H56" s="76">
        <v>123420</v>
      </c>
      <c r="I56" s="77">
        <f t="shared" si="0"/>
        <v>0.78476138389239991</v>
      </c>
    </row>
    <row r="57" spans="1:9" x14ac:dyDescent="0.2">
      <c r="A57" s="27">
        <v>2.11</v>
      </c>
      <c r="B57" s="9" t="s">
        <v>245</v>
      </c>
      <c r="C57" s="20">
        <f>C47</f>
        <v>4.3760000000000003</v>
      </c>
      <c r="D57" s="7" t="s">
        <v>231</v>
      </c>
      <c r="E57" s="137">
        <f t="shared" si="1"/>
        <v>2742.230347349177</v>
      </c>
      <c r="F57" s="8">
        <v>12000</v>
      </c>
      <c r="H57" s="104">
        <v>12000</v>
      </c>
      <c r="I57" s="77">
        <f t="shared" si="0"/>
        <v>0</v>
      </c>
    </row>
    <row r="58" spans="1:9" x14ac:dyDescent="0.2">
      <c r="A58" s="27"/>
      <c r="C58" s="6"/>
      <c r="D58" s="7"/>
      <c r="E58" s="8"/>
      <c r="H58" s="76"/>
      <c r="I58" s="77"/>
    </row>
    <row r="59" spans="1:9" s="24" customFormat="1" ht="15.75" x14ac:dyDescent="0.25">
      <c r="B59" s="28" t="s">
        <v>246</v>
      </c>
      <c r="C59" s="17">
        <f>F59/F74</f>
        <v>0.74252860885607186</v>
      </c>
      <c r="D59" s="11"/>
      <c r="E59" s="12"/>
      <c r="F59" s="25">
        <f>SUM(F47:F58)</f>
        <v>4180702.1616000002</v>
      </c>
      <c r="G59" s="43"/>
      <c r="H59" s="76"/>
      <c r="I59" s="77"/>
    </row>
    <row r="60" spans="1:9" x14ac:dyDescent="0.2">
      <c r="A60" s="27"/>
      <c r="B60" s="9"/>
      <c r="C60" s="6"/>
      <c r="D60" s="7"/>
      <c r="E60" s="8"/>
      <c r="F60" s="8"/>
      <c r="H60" s="76"/>
      <c r="I60" s="77"/>
    </row>
    <row r="61" spans="1:9" x14ac:dyDescent="0.2">
      <c r="A61" s="27">
        <v>2.12</v>
      </c>
      <c r="B61" s="9" t="s">
        <v>131</v>
      </c>
      <c r="C61" s="8">
        <f>F59</f>
        <v>4180702.1616000002</v>
      </c>
      <c r="D61" s="7" t="s">
        <v>227</v>
      </c>
      <c r="E61" s="16">
        <f>F61/C61</f>
        <v>0.17359672417377975</v>
      </c>
      <c r="F61" s="8">
        <v>725756.2</v>
      </c>
      <c r="G61" s="40" t="s">
        <v>489</v>
      </c>
      <c r="H61" s="76">
        <v>504212</v>
      </c>
      <c r="I61" s="77">
        <f>(F61-H61)/H61</f>
        <v>0.4393870038793205</v>
      </c>
    </row>
    <row r="62" spans="1:9" x14ac:dyDescent="0.2">
      <c r="A62" s="27"/>
      <c r="B62" s="9"/>
      <c r="D62" s="7"/>
      <c r="E62" s="8"/>
      <c r="F62" s="8"/>
      <c r="H62" s="76"/>
      <c r="I62" s="77"/>
    </row>
    <row r="63" spans="1:9" s="24" customFormat="1" ht="15.75" x14ac:dyDescent="0.25">
      <c r="B63" s="28" t="s">
        <v>251</v>
      </c>
      <c r="C63" s="21">
        <f>F61/F74</f>
        <v>0.12890053410272789</v>
      </c>
      <c r="D63" s="11"/>
      <c r="E63" s="12"/>
      <c r="F63" s="25">
        <f>F61+F59</f>
        <v>4906458.3616000004</v>
      </c>
      <c r="G63" s="43"/>
      <c r="H63" s="78">
        <f>SUM(H47:H61)</f>
        <v>4674114.5</v>
      </c>
      <c r="I63" s="77">
        <f>(F63-H63)/H63</f>
        <v>4.9708637133300954E-2</v>
      </c>
    </row>
    <row r="64" spans="1:9" x14ac:dyDescent="0.2">
      <c r="A64" s="30"/>
      <c r="H64" s="72"/>
      <c r="I64" s="72"/>
    </row>
    <row r="65" spans="1:9" ht="15.75" x14ac:dyDescent="0.2">
      <c r="A65" s="26">
        <v>3</v>
      </c>
      <c r="B65" s="1" t="s">
        <v>247</v>
      </c>
      <c r="C65" s="6"/>
      <c r="D65" s="7"/>
      <c r="E65" s="8"/>
      <c r="F65" s="8"/>
    </row>
    <row r="66" spans="1:9" x14ac:dyDescent="0.2">
      <c r="A66" s="27">
        <v>3.1</v>
      </c>
      <c r="B66" s="9" t="s">
        <v>490</v>
      </c>
      <c r="C66" s="157"/>
      <c r="D66" s="7"/>
      <c r="E66" s="8"/>
      <c r="F66" s="8">
        <v>473000</v>
      </c>
      <c r="G66" s="40" t="s">
        <v>491</v>
      </c>
      <c r="H66" s="158">
        <v>645760</v>
      </c>
      <c r="I66" s="77">
        <f>(F66-H66)/H66</f>
        <v>-0.26752973240832506</v>
      </c>
    </row>
    <row r="67" spans="1:9" x14ac:dyDescent="0.2">
      <c r="A67" s="27"/>
      <c r="B67" s="9"/>
      <c r="C67" s="16"/>
      <c r="D67" s="7"/>
      <c r="E67" s="8"/>
      <c r="F67" s="8"/>
    </row>
    <row r="68" spans="1:9" x14ac:dyDescent="0.2">
      <c r="A68" s="30"/>
    </row>
    <row r="69" spans="1:9" s="24" customFormat="1" ht="15.75" x14ac:dyDescent="0.25">
      <c r="B69" s="28" t="s">
        <v>249</v>
      </c>
      <c r="C69" s="17">
        <f>F69/F74</f>
        <v>8.4008862246840316E-2</v>
      </c>
      <c r="D69" s="11"/>
      <c r="E69" s="12"/>
      <c r="F69" s="25">
        <f>SUM(F66:F68)</f>
        <v>473000</v>
      </c>
      <c r="G69" s="43"/>
      <c r="H69" s="165"/>
    </row>
    <row r="70" spans="1:9" x14ac:dyDescent="0.2">
      <c r="A70" s="30"/>
    </row>
    <row r="71" spans="1:9" x14ac:dyDescent="0.2">
      <c r="A71" s="30"/>
    </row>
    <row r="72" spans="1:9" s="24" customFormat="1" ht="15.75" x14ac:dyDescent="0.25">
      <c r="B72" s="28" t="s">
        <v>133</v>
      </c>
      <c r="C72" s="10">
        <f>C47</f>
        <v>4.3760000000000003</v>
      </c>
      <c r="D72" s="11" t="s">
        <v>231</v>
      </c>
      <c r="E72" s="12">
        <f>F72/C72</f>
        <v>1229309.4976234003</v>
      </c>
      <c r="F72" s="25">
        <f>F63+F69</f>
        <v>5379458.3616000004</v>
      </c>
      <c r="G72" s="43"/>
    </row>
    <row r="73" spans="1:9" x14ac:dyDescent="0.2">
      <c r="A73" s="30"/>
    </row>
    <row r="74" spans="1:9" s="24" customFormat="1" ht="15.75" x14ac:dyDescent="0.25">
      <c r="B74" s="28" t="s">
        <v>250</v>
      </c>
      <c r="C74" s="10"/>
      <c r="D74" s="11"/>
      <c r="E74" s="12"/>
      <c r="F74" s="25">
        <f>F69+F63+F44</f>
        <v>5630358.3616000004</v>
      </c>
      <c r="G74" s="43"/>
    </row>
  </sheetData>
  <mergeCells count="2">
    <mergeCell ref="B6:F6"/>
    <mergeCell ref="B8:F8"/>
  </mergeCells>
  <phoneticPr fontId="0" type="noConversion"/>
  <pageMargins left="0.75" right="0.75" top="1" bottom="1" header="0.5" footer="0.5"/>
  <pageSetup paperSize="9" scale="58" orientation="portrait" r:id="rId1"/>
  <headerFooter alignWithMargins="0"/>
  <colBreaks count="1" manualBreakCount="1">
    <brk id="6" max="75" man="1"/>
  </colBreak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I76"/>
  <sheetViews>
    <sheetView view="pageBreakPreview" topLeftCell="A28" zoomScale="60" zoomScaleNormal="100" workbookViewId="0">
      <selection activeCell="G51" sqref="G51"/>
    </sheetView>
  </sheetViews>
  <sheetFormatPr defaultColWidth="9.140625" defaultRowHeight="15" x14ac:dyDescent="0.2"/>
  <cols>
    <col min="1" max="1" width="17" style="5" customWidth="1"/>
    <col min="2" max="2" width="56" style="5" bestFit="1" customWidth="1"/>
    <col min="3" max="3" width="17.85546875" style="13" bestFit="1" customWidth="1"/>
    <col min="4" max="4" width="6.5703125" style="14" customWidth="1"/>
    <col min="5" max="5" width="15.7109375" style="15" bestFit="1" customWidth="1"/>
    <col min="6" max="6" width="16.5703125" style="15" bestFit="1" customWidth="1"/>
    <col min="7" max="7" width="47.5703125" style="40" customWidth="1"/>
    <col min="8" max="8" width="16.28515625" style="5" bestFit="1" customWidth="1"/>
    <col min="9" max="9" width="10" style="5" bestFit="1" customWidth="1"/>
    <col min="10" max="16384" width="9.140625" style="5"/>
  </cols>
  <sheetData>
    <row r="1" spans="1:7" ht="15.75" x14ac:dyDescent="0.25">
      <c r="A1" s="24" t="s">
        <v>1036</v>
      </c>
    </row>
    <row r="4" spans="1:7" s="35" customFormat="1" ht="15.75" x14ac:dyDescent="0.25">
      <c r="A4" s="36" t="s">
        <v>135</v>
      </c>
      <c r="B4" s="35" t="s">
        <v>1035</v>
      </c>
      <c r="C4" s="37"/>
      <c r="D4" s="38"/>
      <c r="E4" s="39"/>
      <c r="F4" s="39"/>
      <c r="G4" s="41"/>
    </row>
    <row r="5" spans="1:7" s="35" customFormat="1" ht="15.75" x14ac:dyDescent="0.25">
      <c r="A5" s="36" t="s">
        <v>136</v>
      </c>
      <c r="B5" s="35" t="s">
        <v>1078</v>
      </c>
      <c r="C5" s="37"/>
      <c r="D5" s="38"/>
      <c r="E5" s="39"/>
      <c r="F5" s="39"/>
      <c r="G5" s="41"/>
    </row>
    <row r="6" spans="1:7" s="35" customFormat="1" ht="15.75" x14ac:dyDescent="0.25">
      <c r="A6" s="36"/>
      <c r="B6" s="349" t="s">
        <v>606</v>
      </c>
      <c r="C6" s="353"/>
      <c r="D6" s="353"/>
      <c r="E6" s="353"/>
      <c r="F6" s="353"/>
      <c r="G6" s="41"/>
    </row>
    <row r="7" spans="1:7" s="35" customFormat="1" ht="15.75" x14ac:dyDescent="0.25">
      <c r="A7" s="36"/>
      <c r="B7" s="35" t="s">
        <v>607</v>
      </c>
      <c r="C7" s="37"/>
      <c r="D7" s="38"/>
      <c r="E7" s="39"/>
      <c r="F7" s="39"/>
      <c r="G7" s="41"/>
    </row>
    <row r="8" spans="1:7" s="35" customFormat="1" ht="15.75" customHeight="1" x14ac:dyDescent="0.25">
      <c r="A8" s="36" t="s">
        <v>815</v>
      </c>
      <c r="B8" s="349" t="s">
        <v>608</v>
      </c>
      <c r="C8" s="353"/>
      <c r="D8" s="353"/>
      <c r="E8" s="353"/>
      <c r="F8" s="353"/>
      <c r="G8" s="41"/>
    </row>
    <row r="9" spans="1:7" s="35" customFormat="1" ht="15.75" customHeight="1" x14ac:dyDescent="0.2">
      <c r="A9" s="51" t="s">
        <v>138</v>
      </c>
      <c r="B9" s="79" t="s">
        <v>609</v>
      </c>
      <c r="C9" s="142"/>
      <c r="D9" s="142"/>
      <c r="E9" s="142"/>
      <c r="F9" s="142"/>
      <c r="G9" s="142"/>
    </row>
    <row r="10" spans="1:7" s="35" customFormat="1" ht="16.5" customHeight="1" x14ac:dyDescent="0.25">
      <c r="A10" s="36" t="s">
        <v>148</v>
      </c>
      <c r="B10" s="35" t="s">
        <v>610</v>
      </c>
      <c r="C10" s="37"/>
      <c r="D10" s="38"/>
      <c r="E10" s="39"/>
      <c r="F10" s="39"/>
      <c r="G10" s="41"/>
    </row>
    <row r="11" spans="1:7" s="35" customFormat="1" ht="15.75" x14ac:dyDescent="0.25">
      <c r="A11" s="36" t="s">
        <v>813</v>
      </c>
      <c r="B11" s="35" t="s">
        <v>611</v>
      </c>
      <c r="C11" s="37"/>
      <c r="D11" s="38"/>
      <c r="E11" s="39"/>
      <c r="F11" s="39"/>
      <c r="G11" s="41"/>
    </row>
    <row r="12" spans="1:7" s="35" customFormat="1" ht="15.75" x14ac:dyDescent="0.25">
      <c r="A12" s="36" t="s">
        <v>817</v>
      </c>
      <c r="B12" s="35" t="s">
        <v>612</v>
      </c>
      <c r="C12" s="37"/>
      <c r="D12" s="38"/>
      <c r="E12" s="39"/>
      <c r="F12" s="39"/>
      <c r="G12" s="41"/>
    </row>
    <row r="13" spans="1:7" s="35" customFormat="1" ht="15.75" x14ac:dyDescent="0.25">
      <c r="A13" s="36"/>
      <c r="B13" s="35" t="s">
        <v>650</v>
      </c>
      <c r="C13" s="37"/>
      <c r="D13" s="38"/>
      <c r="E13" s="39"/>
      <c r="F13" s="39"/>
      <c r="G13" s="41"/>
    </row>
    <row r="14" spans="1:7" s="35" customFormat="1" ht="15.75" x14ac:dyDescent="0.25">
      <c r="A14" s="36" t="s">
        <v>139</v>
      </c>
      <c r="B14" s="152" t="s">
        <v>613</v>
      </c>
      <c r="C14" s="37"/>
      <c r="D14" s="38"/>
      <c r="E14" s="39"/>
      <c r="F14" s="39"/>
      <c r="G14" s="41"/>
    </row>
    <row r="15" spans="1:7" s="35" customFormat="1" ht="15.75" x14ac:dyDescent="0.25">
      <c r="A15" s="36"/>
      <c r="B15" s="152" t="s">
        <v>614</v>
      </c>
      <c r="C15" s="37"/>
      <c r="D15" s="38"/>
      <c r="E15" s="39"/>
      <c r="F15" s="39"/>
      <c r="G15" s="41"/>
    </row>
    <row r="16" spans="1:7" s="35" customFormat="1" ht="15.75" x14ac:dyDescent="0.25">
      <c r="A16" s="36"/>
      <c r="B16" s="152" t="s">
        <v>615</v>
      </c>
      <c r="C16" s="37"/>
      <c r="D16" s="38"/>
      <c r="E16" s="39"/>
      <c r="F16" s="39"/>
      <c r="G16" s="41"/>
    </row>
    <row r="17" spans="1:7" s="35" customFormat="1" ht="15.75" x14ac:dyDescent="0.25">
      <c r="A17" s="36"/>
      <c r="B17" s="152" t="s">
        <v>617</v>
      </c>
      <c r="C17" s="37"/>
      <c r="D17" s="38"/>
      <c r="E17" s="39"/>
      <c r="F17" s="39"/>
      <c r="G17" s="41"/>
    </row>
    <row r="18" spans="1:7" s="35" customFormat="1" ht="15.75" x14ac:dyDescent="0.25">
      <c r="A18" s="36"/>
      <c r="B18" s="152" t="s">
        <v>616</v>
      </c>
      <c r="C18" s="37"/>
      <c r="D18" s="38"/>
      <c r="E18" s="39"/>
      <c r="F18" s="39"/>
      <c r="G18" s="41"/>
    </row>
    <row r="19" spans="1:7" s="35" customFormat="1" ht="15.75" x14ac:dyDescent="0.25">
      <c r="A19" s="36"/>
      <c r="B19" s="152" t="s">
        <v>638</v>
      </c>
      <c r="C19" s="37"/>
      <c r="D19" s="38"/>
      <c r="E19" s="39"/>
      <c r="F19" s="39"/>
      <c r="G19" s="41"/>
    </row>
    <row r="20" spans="1:7" s="35" customFormat="1" ht="15.75" x14ac:dyDescent="0.25">
      <c r="A20" s="36"/>
      <c r="B20" s="152" t="s">
        <v>639</v>
      </c>
      <c r="C20" s="37"/>
      <c r="D20" s="38"/>
      <c r="E20" s="39"/>
      <c r="F20" s="39"/>
      <c r="G20" s="41"/>
    </row>
    <row r="21" spans="1:7" s="35" customFormat="1" ht="15.75" x14ac:dyDescent="0.25">
      <c r="A21" s="36"/>
      <c r="B21" s="152" t="s">
        <v>640</v>
      </c>
      <c r="C21" s="37"/>
      <c r="D21" s="38"/>
      <c r="E21" s="39"/>
      <c r="F21" s="39"/>
      <c r="G21" s="41"/>
    </row>
    <row r="22" spans="1:7" s="35" customFormat="1" ht="15.75" x14ac:dyDescent="0.25">
      <c r="A22" s="36"/>
      <c r="B22" s="152"/>
      <c r="C22" s="37"/>
      <c r="D22" s="38"/>
      <c r="E22" s="39"/>
      <c r="F22" s="39"/>
      <c r="G22" s="41"/>
    </row>
    <row r="23" spans="1:7" s="35" customFormat="1" ht="15.75" x14ac:dyDescent="0.25">
      <c r="A23" s="36"/>
      <c r="C23" s="37"/>
      <c r="D23" s="38"/>
      <c r="E23" s="39"/>
      <c r="F23" s="39"/>
      <c r="G23" s="41"/>
    </row>
    <row r="24" spans="1:7" s="35" customFormat="1" ht="15.75" x14ac:dyDescent="0.25">
      <c r="A24" s="36" t="s">
        <v>818</v>
      </c>
      <c r="B24" s="35" t="s">
        <v>641</v>
      </c>
      <c r="C24" s="37"/>
      <c r="D24" s="38"/>
      <c r="E24" s="39"/>
      <c r="F24" s="39"/>
      <c r="G24" s="41"/>
    </row>
    <row r="25" spans="1:7" s="35" customFormat="1" ht="15.75" x14ac:dyDescent="0.25">
      <c r="A25" s="36" t="s">
        <v>142</v>
      </c>
      <c r="B25" s="36" t="s">
        <v>642</v>
      </c>
      <c r="C25" s="37"/>
      <c r="D25" s="38"/>
      <c r="E25" s="39"/>
      <c r="F25" s="39"/>
      <c r="G25" s="41"/>
    </row>
    <row r="26" spans="1:7" s="35" customFormat="1" ht="15.75" x14ac:dyDescent="0.25">
      <c r="A26" s="36"/>
      <c r="B26" s="36" t="s">
        <v>643</v>
      </c>
      <c r="C26" s="37"/>
      <c r="D26" s="38"/>
      <c r="E26" s="39"/>
      <c r="F26" s="39"/>
      <c r="G26" s="41"/>
    </row>
    <row r="27" spans="1:7" s="35" customFormat="1" ht="15.75" x14ac:dyDescent="0.25">
      <c r="A27" s="36"/>
      <c r="B27" s="36" t="s">
        <v>644</v>
      </c>
      <c r="C27" s="37"/>
      <c r="D27" s="38"/>
      <c r="E27" s="39"/>
      <c r="F27" s="39"/>
      <c r="G27" s="41"/>
    </row>
    <row r="28" spans="1:7" s="35" customFormat="1" ht="15.75" x14ac:dyDescent="0.25">
      <c r="A28" s="36" t="s">
        <v>141</v>
      </c>
      <c r="B28" s="36" t="s">
        <v>645</v>
      </c>
      <c r="C28" s="37"/>
      <c r="D28" s="38"/>
      <c r="E28" s="39"/>
      <c r="F28" s="39"/>
      <c r="G28" s="41"/>
    </row>
    <row r="29" spans="1:7" s="35" customFormat="1" ht="15.75" x14ac:dyDescent="0.25">
      <c r="A29" s="36"/>
      <c r="B29" s="36" t="s">
        <v>646</v>
      </c>
      <c r="C29" s="37"/>
      <c r="D29" s="38"/>
      <c r="E29" s="39"/>
      <c r="F29" s="39"/>
      <c r="G29" s="41"/>
    </row>
    <row r="30" spans="1:7" s="35" customFormat="1" ht="15.75" x14ac:dyDescent="0.25">
      <c r="A30" s="36"/>
      <c r="B30" s="36" t="s">
        <v>647</v>
      </c>
      <c r="C30" s="37"/>
      <c r="D30" s="38"/>
      <c r="E30" s="39"/>
      <c r="F30" s="39"/>
      <c r="G30" s="41"/>
    </row>
    <row r="31" spans="1:7" s="35" customFormat="1" ht="15.75" x14ac:dyDescent="0.25">
      <c r="A31" s="36"/>
      <c r="C31" s="37"/>
      <c r="D31" s="38"/>
      <c r="E31" s="39"/>
      <c r="F31" s="39"/>
      <c r="G31" s="41"/>
    </row>
    <row r="32" spans="1:7" s="35" customFormat="1" ht="15.75" x14ac:dyDescent="0.25">
      <c r="A32" s="36" t="s">
        <v>822</v>
      </c>
      <c r="B32" s="35">
        <v>1205</v>
      </c>
      <c r="C32" s="37"/>
      <c r="D32" s="38"/>
      <c r="E32" s="39"/>
      <c r="F32" s="39"/>
      <c r="G32" s="41"/>
    </row>
    <row r="33" spans="1:9" s="35" customFormat="1" ht="15.75" x14ac:dyDescent="0.25">
      <c r="A33" s="36" t="s">
        <v>143</v>
      </c>
      <c r="B33" s="35" t="s">
        <v>648</v>
      </c>
      <c r="C33" s="37"/>
      <c r="D33" s="38"/>
      <c r="E33" s="39"/>
      <c r="F33" s="39"/>
      <c r="G33" s="41"/>
    </row>
    <row r="34" spans="1:9" s="35" customFormat="1" ht="15.75" x14ac:dyDescent="0.25">
      <c r="A34" s="36" t="s">
        <v>132</v>
      </c>
      <c r="B34" s="35" t="s">
        <v>649</v>
      </c>
      <c r="C34" s="37"/>
      <c r="D34" s="38"/>
      <c r="E34" s="39"/>
      <c r="F34" s="39"/>
      <c r="G34" s="41"/>
    </row>
    <row r="35" spans="1:9" s="35" customFormat="1" ht="15.75" x14ac:dyDescent="0.25">
      <c r="A35" s="36"/>
      <c r="B35" s="35" t="s">
        <v>651</v>
      </c>
      <c r="C35" s="37"/>
      <c r="D35" s="38"/>
      <c r="E35" s="39"/>
      <c r="F35" s="39"/>
      <c r="G35" s="41"/>
    </row>
    <row r="36" spans="1:9" s="35" customFormat="1" ht="15.75" x14ac:dyDescent="0.25">
      <c r="A36" s="36"/>
      <c r="B36" s="35" t="s">
        <v>652</v>
      </c>
      <c r="C36" s="37"/>
      <c r="D36" s="38"/>
      <c r="E36" s="39"/>
      <c r="F36" s="39"/>
      <c r="G36" s="41"/>
    </row>
    <row r="37" spans="1:9" s="35" customFormat="1" ht="15.75" x14ac:dyDescent="0.25">
      <c r="A37" s="36"/>
      <c r="C37" s="37"/>
      <c r="D37" s="38"/>
      <c r="E37" s="39"/>
      <c r="F37" s="39"/>
      <c r="G37" s="41"/>
    </row>
    <row r="38" spans="1:9" s="31" customFormat="1" x14ac:dyDescent="0.2">
      <c r="C38" s="32"/>
      <c r="D38" s="33"/>
      <c r="E38" s="34"/>
      <c r="F38" s="34"/>
      <c r="G38" s="42"/>
    </row>
    <row r="41" spans="1:9" ht="15.75" x14ac:dyDescent="0.2">
      <c r="A41" s="26" t="s">
        <v>220</v>
      </c>
      <c r="B41" s="1" t="s">
        <v>221</v>
      </c>
      <c r="C41" s="2" t="s">
        <v>222</v>
      </c>
      <c r="D41" s="3" t="s">
        <v>223</v>
      </c>
      <c r="E41" s="4" t="s">
        <v>224</v>
      </c>
      <c r="F41" s="4" t="s">
        <v>225</v>
      </c>
      <c r="G41" s="155" t="s">
        <v>132</v>
      </c>
    </row>
    <row r="42" spans="1:9" ht="15.75" x14ac:dyDescent="0.2">
      <c r="A42" s="26">
        <v>1</v>
      </c>
      <c r="B42" s="1" t="s">
        <v>134</v>
      </c>
      <c r="C42" s="6"/>
      <c r="D42" s="7"/>
      <c r="E42" s="8"/>
      <c r="F42" s="8"/>
    </row>
    <row r="43" spans="1:9" x14ac:dyDescent="0.2">
      <c r="A43" s="27">
        <v>1.1000000000000001</v>
      </c>
      <c r="B43" s="9" t="s">
        <v>226</v>
      </c>
      <c r="C43" s="8">
        <f>F$74</f>
        <v>10951999.993177256</v>
      </c>
      <c r="D43" s="7" t="s">
        <v>227</v>
      </c>
      <c r="E43" s="16">
        <f>F43/C43</f>
        <v>7.4415631894422823E-2</v>
      </c>
      <c r="F43" s="8">
        <f>215000+600000</f>
        <v>815000</v>
      </c>
      <c r="G43" s="40" t="s">
        <v>834</v>
      </c>
    </row>
    <row r="44" spans="1:9" x14ac:dyDescent="0.2">
      <c r="A44" s="27">
        <v>1.2</v>
      </c>
      <c r="B44" s="9" t="s">
        <v>228</v>
      </c>
      <c r="C44" s="8">
        <f>F$74</f>
        <v>10951999.993177256</v>
      </c>
      <c r="D44" s="7" t="s">
        <v>227</v>
      </c>
      <c r="E44" s="16">
        <f>F44/C44</f>
        <v>7.0306793323565125E-2</v>
      </c>
      <c r="F44" s="8">
        <v>770000</v>
      </c>
      <c r="G44" s="40" t="s">
        <v>834</v>
      </c>
      <c r="H44" s="76"/>
      <c r="I44" s="77"/>
    </row>
    <row r="45" spans="1:9" x14ac:dyDescent="0.2">
      <c r="A45" s="27">
        <v>1.3</v>
      </c>
      <c r="B45" s="9" t="s">
        <v>229</v>
      </c>
      <c r="C45" s="8">
        <f>F$74</f>
        <v>10951999.993177256</v>
      </c>
      <c r="D45" s="7" t="s">
        <v>227</v>
      </c>
      <c r="E45" s="16">
        <f>F45/C45</f>
        <v>3.489773559515142E-2</v>
      </c>
      <c r="F45" s="8">
        <v>382200</v>
      </c>
      <c r="G45" s="40" t="s">
        <v>833</v>
      </c>
      <c r="H45" s="76"/>
      <c r="I45" s="77"/>
    </row>
    <row r="46" spans="1:9" s="24" customFormat="1" ht="15.75" x14ac:dyDescent="0.25">
      <c r="B46" s="28" t="s">
        <v>248</v>
      </c>
      <c r="C46" s="17">
        <f>F46/F76</f>
        <v>0.15226949045133567</v>
      </c>
      <c r="D46" s="11"/>
      <c r="E46" s="12"/>
      <c r="F46" s="23">
        <f>SUM(F43:F45)</f>
        <v>1967200</v>
      </c>
      <c r="G46" s="43"/>
      <c r="H46" s="76"/>
      <c r="I46" s="77"/>
    </row>
    <row r="47" spans="1:9" x14ac:dyDescent="0.2">
      <c r="A47" s="27"/>
      <c r="B47" s="9"/>
      <c r="C47" s="6"/>
      <c r="D47" s="7"/>
      <c r="E47" s="8"/>
      <c r="F47" s="8"/>
      <c r="H47" s="72" t="s">
        <v>379</v>
      </c>
      <c r="I47" s="72" t="s">
        <v>383</v>
      </c>
    </row>
    <row r="48" spans="1:9" ht="15.75" x14ac:dyDescent="0.2">
      <c r="A48" s="26">
        <v>2</v>
      </c>
      <c r="B48" s="1" t="s">
        <v>230</v>
      </c>
      <c r="C48" s="6"/>
      <c r="D48" s="7"/>
      <c r="E48" s="8"/>
      <c r="F48" s="8"/>
      <c r="H48" s="72"/>
      <c r="I48" s="72"/>
    </row>
    <row r="49" spans="1:9" x14ac:dyDescent="0.2">
      <c r="A49" s="27">
        <v>2.1</v>
      </c>
      <c r="B49" s="9" t="s">
        <v>236</v>
      </c>
      <c r="C49" s="18">
        <v>5.5</v>
      </c>
      <c r="D49" s="7" t="s">
        <v>231</v>
      </c>
      <c r="E49" s="137">
        <f>F49/C49</f>
        <v>18195.011281417563</v>
      </c>
      <c r="F49" s="8">
        <v>100072.5620477966</v>
      </c>
      <c r="H49" s="76">
        <v>81789.545466829484</v>
      </c>
      <c r="I49" s="77">
        <f t="shared" ref="I49:I59" si="0">(F49-H49)/H49</f>
        <v>0.22353732957694408</v>
      </c>
    </row>
    <row r="50" spans="1:9" x14ac:dyDescent="0.2">
      <c r="A50" s="27">
        <v>2.2000000000000002</v>
      </c>
      <c r="B50" s="9" t="s">
        <v>237</v>
      </c>
      <c r="C50" s="15">
        <v>160000</v>
      </c>
      <c r="D50" s="7" t="s">
        <v>232</v>
      </c>
      <c r="E50" s="6">
        <f>F50/C50</f>
        <v>14.729277168453173</v>
      </c>
      <c r="F50" s="8">
        <v>2356684.3469525077</v>
      </c>
      <c r="H50" s="76">
        <v>2019239.4077581749</v>
      </c>
      <c r="I50" s="77">
        <f t="shared" si="0"/>
        <v>0.16711487399553832</v>
      </c>
    </row>
    <row r="51" spans="1:9" x14ac:dyDescent="0.2">
      <c r="A51" s="27">
        <v>2.2999999999999998</v>
      </c>
      <c r="B51" s="5" t="s">
        <v>238</v>
      </c>
      <c r="C51" s="15"/>
      <c r="D51" s="14" t="s">
        <v>233</v>
      </c>
      <c r="E51" s="6"/>
      <c r="F51" s="8"/>
      <c r="H51" s="76"/>
      <c r="I51" s="77"/>
    </row>
    <row r="52" spans="1:9" x14ac:dyDescent="0.2">
      <c r="A52" s="27">
        <v>2.4</v>
      </c>
      <c r="B52" s="9" t="s">
        <v>239</v>
      </c>
      <c r="C52" s="19">
        <f>C49</f>
        <v>5.5</v>
      </c>
      <c r="D52" s="7" t="s">
        <v>231</v>
      </c>
      <c r="E52" s="137">
        <f t="shared" ref="E52:E59" si="1">F52/C52</f>
        <v>411792.30647911504</v>
      </c>
      <c r="F52" s="8">
        <v>2264857.6856351327</v>
      </c>
      <c r="H52" s="76">
        <v>2198667.2183625344</v>
      </c>
      <c r="I52" s="77">
        <f t="shared" si="0"/>
        <v>3.0104813825301807E-2</v>
      </c>
    </row>
    <row r="53" spans="1:9" x14ac:dyDescent="0.2">
      <c r="A53" s="27">
        <v>2.5</v>
      </c>
      <c r="B53" s="9" t="s">
        <v>240</v>
      </c>
      <c r="C53" s="15">
        <v>87000</v>
      </c>
      <c r="D53" s="7" t="s">
        <v>233</v>
      </c>
      <c r="E53" s="137">
        <f t="shared" si="1"/>
        <v>19.485096076320893</v>
      </c>
      <c r="F53" s="22">
        <v>1695203.3586399178</v>
      </c>
      <c r="H53" s="76">
        <v>1971750.1136197986</v>
      </c>
      <c r="I53" s="77">
        <f t="shared" si="0"/>
        <v>-0.14025446382360687</v>
      </c>
    </row>
    <row r="54" spans="1:9" x14ac:dyDescent="0.2">
      <c r="A54" s="27">
        <v>2.6</v>
      </c>
      <c r="B54" s="9" t="s">
        <v>241</v>
      </c>
      <c r="C54" s="15">
        <v>1500</v>
      </c>
      <c r="D54" s="7" t="s">
        <v>233</v>
      </c>
      <c r="E54" s="137">
        <f t="shared" si="1"/>
        <v>1145.7554399666258</v>
      </c>
      <c r="F54" s="8">
        <v>1718633.1599499388</v>
      </c>
      <c r="H54" s="76">
        <v>1674595.0289242601</v>
      </c>
      <c r="I54" s="77">
        <f t="shared" si="0"/>
        <v>2.6297779621362118E-2</v>
      </c>
    </row>
    <row r="55" spans="1:9" x14ac:dyDescent="0.2">
      <c r="A55" s="27">
        <v>2.7</v>
      </c>
      <c r="B55" s="9" t="s">
        <v>242</v>
      </c>
      <c r="C55" s="15"/>
      <c r="D55" s="7" t="s">
        <v>233</v>
      </c>
      <c r="E55" s="137"/>
      <c r="H55" s="76"/>
      <c r="I55" s="77"/>
    </row>
    <row r="56" spans="1:9" x14ac:dyDescent="0.2">
      <c r="A56" s="27">
        <v>2.8</v>
      </c>
      <c r="B56" s="9" t="s">
        <v>243</v>
      </c>
      <c r="C56" s="19">
        <f>C49</f>
        <v>5.5</v>
      </c>
      <c r="D56" s="7" t="s">
        <v>231</v>
      </c>
      <c r="E56" s="137">
        <f t="shared" si="1"/>
        <v>152714.86525895519</v>
      </c>
      <c r="F56" s="8">
        <v>839931.75892425352</v>
      </c>
      <c r="G56" s="40" t="s">
        <v>832</v>
      </c>
      <c r="H56" s="76">
        <v>672128.11235667299</v>
      </c>
      <c r="I56" s="77">
        <f t="shared" si="0"/>
        <v>0.24966021132372077</v>
      </c>
    </row>
    <row r="57" spans="1:9" x14ac:dyDescent="0.2">
      <c r="A57" s="27">
        <v>2.9</v>
      </c>
      <c r="B57" s="9" t="s">
        <v>235</v>
      </c>
      <c r="C57" s="19">
        <f>C49</f>
        <v>5.5</v>
      </c>
      <c r="D57" s="7" t="s">
        <v>231</v>
      </c>
      <c r="E57" s="137">
        <f t="shared" si="1"/>
        <v>6443.0649216286411</v>
      </c>
      <c r="F57" s="8">
        <v>35436.857068957528</v>
      </c>
      <c r="H57" s="76">
        <v>24596.920892177794</v>
      </c>
      <c r="I57" s="77">
        <f t="shared" si="0"/>
        <v>0.44070297352653615</v>
      </c>
    </row>
    <row r="58" spans="1:9" x14ac:dyDescent="0.2">
      <c r="A58" s="29">
        <v>2.1</v>
      </c>
      <c r="B58" s="9" t="s">
        <v>244</v>
      </c>
      <c r="C58" s="19">
        <f>C49</f>
        <v>5.5</v>
      </c>
      <c r="D58" s="7" t="s">
        <v>231</v>
      </c>
      <c r="E58" s="137">
        <f t="shared" si="1"/>
        <v>60995.422447809651</v>
      </c>
      <c r="F58" s="8">
        <v>335474.82346295309</v>
      </c>
      <c r="H58" s="76">
        <v>305465.01796758675</v>
      </c>
      <c r="I58" s="77">
        <f t="shared" si="0"/>
        <v>9.8243018775232435E-2</v>
      </c>
    </row>
    <row r="59" spans="1:9" x14ac:dyDescent="0.2">
      <c r="A59" s="27">
        <v>2.11</v>
      </c>
      <c r="B59" s="9" t="s">
        <v>245</v>
      </c>
      <c r="C59" s="20">
        <f>C49</f>
        <v>5.5</v>
      </c>
      <c r="D59" s="7" t="s">
        <v>231</v>
      </c>
      <c r="E59" s="137">
        <f t="shared" si="1"/>
        <v>4522.679278169473</v>
      </c>
      <c r="F59" s="8">
        <v>24874.736029932101</v>
      </c>
      <c r="H59" s="104">
        <v>17954.341524071369</v>
      </c>
      <c r="I59" s="77">
        <f t="shared" si="0"/>
        <v>0.38544407193004349</v>
      </c>
    </row>
    <row r="60" spans="1:9" x14ac:dyDescent="0.2">
      <c r="A60" s="27"/>
      <c r="C60" s="6"/>
      <c r="D60" s="7"/>
      <c r="E60" s="8"/>
      <c r="H60" s="76"/>
      <c r="I60" s="77"/>
    </row>
    <row r="61" spans="1:9" s="24" customFormat="1" ht="15.75" x14ac:dyDescent="0.25">
      <c r="B61" s="28" t="s">
        <v>246</v>
      </c>
      <c r="C61" s="17">
        <f>F61/F76</f>
        <v>0.72536761515112302</v>
      </c>
      <c r="D61" s="11"/>
      <c r="E61" s="12"/>
      <c r="F61" s="25">
        <f>SUM(F49:F60)</f>
        <v>9371169.2887113914</v>
      </c>
      <c r="G61" s="43"/>
      <c r="H61" s="76"/>
      <c r="I61" s="77"/>
    </row>
    <row r="62" spans="1:9" x14ac:dyDescent="0.2">
      <c r="A62" s="27"/>
      <c r="B62" s="9"/>
      <c r="C62" s="6"/>
      <c r="D62" s="7"/>
      <c r="E62" s="8"/>
      <c r="F62" s="8"/>
      <c r="H62" s="76"/>
      <c r="I62" s="77"/>
    </row>
    <row r="63" spans="1:9" x14ac:dyDescent="0.2">
      <c r="A63" s="27">
        <v>2.12</v>
      </c>
      <c r="B63" s="9" t="s">
        <v>131</v>
      </c>
      <c r="C63" s="8">
        <f>F61</f>
        <v>9371169.2887113914</v>
      </c>
      <c r="D63" s="7" t="s">
        <v>227</v>
      </c>
      <c r="E63" s="16">
        <f>F63/C63</f>
        <v>0.16869087045200953</v>
      </c>
      <c r="F63" s="8">
        <v>1580830.7044658638</v>
      </c>
      <c r="H63" s="76">
        <v>1580058.0631278937</v>
      </c>
      <c r="I63" s="77">
        <f>(F63-H63)/H63</f>
        <v>4.8899553503781547E-4</v>
      </c>
    </row>
    <row r="64" spans="1:9" x14ac:dyDescent="0.2">
      <c r="A64" s="27"/>
      <c r="B64" s="9"/>
      <c r="D64" s="7"/>
      <c r="E64" s="8"/>
      <c r="F64" s="8"/>
      <c r="H64" s="76"/>
      <c r="I64" s="77"/>
    </row>
    <row r="65" spans="1:9" s="24" customFormat="1" ht="15.75" x14ac:dyDescent="0.25">
      <c r="B65" s="28" t="s">
        <v>251</v>
      </c>
      <c r="C65" s="21">
        <f>F63/F76</f>
        <v>0.12236289439754122</v>
      </c>
      <c r="D65" s="11"/>
      <c r="E65" s="12"/>
      <c r="F65" s="25">
        <f>F63+F61</f>
        <v>10951999.993177256</v>
      </c>
      <c r="G65" s="43"/>
      <c r="H65" s="78">
        <f>SUM(H49:H63)</f>
        <v>10546243.770000001</v>
      </c>
      <c r="I65" s="77">
        <f>(F65-H65)/H65</f>
        <v>3.8474003827929169E-2</v>
      </c>
    </row>
    <row r="66" spans="1:9" x14ac:dyDescent="0.2">
      <c r="A66" s="30"/>
      <c r="H66" s="72"/>
      <c r="I66" s="72"/>
    </row>
    <row r="67" spans="1:9" ht="15.75" x14ac:dyDescent="0.2">
      <c r="A67" s="26">
        <v>3</v>
      </c>
      <c r="B67" s="1" t="s">
        <v>247</v>
      </c>
      <c r="C67" s="6"/>
      <c r="D67" s="7"/>
      <c r="E67" s="8"/>
      <c r="F67" s="8"/>
    </row>
    <row r="68" spans="1:9" x14ac:dyDescent="0.2">
      <c r="A68" s="27">
        <v>3.1</v>
      </c>
      <c r="B68" s="9"/>
      <c r="C68" s="157"/>
      <c r="D68" s="7"/>
      <c r="E68" s="8"/>
      <c r="F68" s="8"/>
      <c r="H68" s="158"/>
      <c r="I68" s="77"/>
    </row>
    <row r="69" spans="1:9" x14ac:dyDescent="0.2">
      <c r="A69" s="27"/>
      <c r="B69" s="9"/>
      <c r="C69" s="16"/>
      <c r="D69" s="7"/>
      <c r="E69" s="8"/>
      <c r="F69" s="8"/>
    </row>
    <row r="70" spans="1:9" x14ac:dyDescent="0.2">
      <c r="A70" s="30"/>
    </row>
    <row r="71" spans="1:9" s="24" customFormat="1" ht="15.75" x14ac:dyDescent="0.25">
      <c r="B71" s="28" t="s">
        <v>249</v>
      </c>
      <c r="C71" s="17">
        <f>F71/F76</f>
        <v>0</v>
      </c>
      <c r="D71" s="11"/>
      <c r="E71" s="12"/>
      <c r="F71" s="25">
        <f>SUM(F68:F70)</f>
        <v>0</v>
      </c>
      <c r="G71" s="43"/>
    </row>
    <row r="72" spans="1:9" x14ac:dyDescent="0.2">
      <c r="A72" s="30"/>
    </row>
    <row r="73" spans="1:9" x14ac:dyDescent="0.2">
      <c r="A73" s="30"/>
    </row>
    <row r="74" spans="1:9" s="24" customFormat="1" ht="15.75" x14ac:dyDescent="0.25">
      <c r="B74" s="28" t="s">
        <v>133</v>
      </c>
      <c r="C74" s="10">
        <v>5.5</v>
      </c>
      <c r="D74" s="11" t="s">
        <v>231</v>
      </c>
      <c r="E74" s="12">
        <f>F74/C74</f>
        <v>1991272.7260322282</v>
      </c>
      <c r="F74" s="25">
        <f>F65+F71</f>
        <v>10951999.993177256</v>
      </c>
      <c r="G74" s="43"/>
    </row>
    <row r="75" spans="1:9" x14ac:dyDescent="0.2">
      <c r="A75" s="30"/>
    </row>
    <row r="76" spans="1:9" s="24" customFormat="1" ht="15.75" x14ac:dyDescent="0.25">
      <c r="B76" s="28" t="s">
        <v>250</v>
      </c>
      <c r="C76" s="10"/>
      <c r="D76" s="11"/>
      <c r="E76" s="12"/>
      <c r="F76" s="25">
        <f>F71+F65+F46</f>
        <v>12919199.993177256</v>
      </c>
      <c r="G76" s="43"/>
    </row>
  </sheetData>
  <mergeCells count="2">
    <mergeCell ref="B6:F6"/>
    <mergeCell ref="B8:F8"/>
  </mergeCells>
  <phoneticPr fontId="0" type="noConversion"/>
  <pageMargins left="0.75" right="0.75" top="1" bottom="1" header="0.5" footer="0.5"/>
  <pageSetup paperSize="9" scale="61" orientation="portrait" r:id="rId1"/>
  <headerFooter alignWithMargins="0"/>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I76"/>
  <sheetViews>
    <sheetView view="pageBreakPreview" topLeftCell="A34" zoomScale="60" zoomScaleNormal="100" workbookViewId="0">
      <selection activeCell="G51" sqref="G51"/>
    </sheetView>
  </sheetViews>
  <sheetFormatPr defaultColWidth="9.140625" defaultRowHeight="15" x14ac:dyDescent="0.2"/>
  <cols>
    <col min="1" max="1" width="17" style="5" customWidth="1"/>
    <col min="2" max="2" width="56" style="5" bestFit="1" customWidth="1"/>
    <col min="3" max="3" width="17.7109375" style="13" bestFit="1" customWidth="1"/>
    <col min="4" max="4" width="6.5703125" style="14" customWidth="1"/>
    <col min="5" max="5" width="15.5703125" style="15" bestFit="1" customWidth="1"/>
    <col min="6" max="6" width="16.42578125" style="15" bestFit="1" customWidth="1"/>
    <col min="7" max="7" width="47.5703125" style="40" customWidth="1"/>
    <col min="8" max="8" width="14.5703125" style="5" bestFit="1" customWidth="1"/>
    <col min="9" max="9" width="9.85546875" style="5" bestFit="1" customWidth="1"/>
    <col min="10" max="16384" width="9.140625" style="5"/>
  </cols>
  <sheetData>
    <row r="1" spans="1:7" ht="15.75" x14ac:dyDescent="0.25">
      <c r="A1" s="24" t="s">
        <v>149</v>
      </c>
    </row>
    <row r="4" spans="1:7" s="35" customFormat="1" ht="15.75" x14ac:dyDescent="0.25">
      <c r="A4" s="36" t="s">
        <v>135</v>
      </c>
      <c r="B4" s="35" t="s">
        <v>150</v>
      </c>
      <c r="C4" s="37"/>
      <c r="D4" s="38"/>
      <c r="E4" s="39"/>
      <c r="F4" s="39"/>
      <c r="G4" s="41"/>
    </row>
    <row r="5" spans="1:7" s="35" customFormat="1" ht="15.75" x14ac:dyDescent="0.25">
      <c r="A5" s="36" t="s">
        <v>136</v>
      </c>
      <c r="B5" s="35" t="s">
        <v>826</v>
      </c>
      <c r="C5" s="37"/>
      <c r="D5" s="38"/>
      <c r="E5" s="39"/>
      <c r="F5" s="39"/>
      <c r="G5" s="41"/>
    </row>
    <row r="6" spans="1:7" s="35" customFormat="1" ht="15.75" x14ac:dyDescent="0.25">
      <c r="A6" s="36"/>
      <c r="B6" s="349" t="s">
        <v>1014</v>
      </c>
      <c r="C6" s="353"/>
      <c r="D6" s="353"/>
      <c r="E6" s="353"/>
      <c r="F6" s="353"/>
      <c r="G6" s="41"/>
    </row>
    <row r="7" spans="1:7" s="35" customFormat="1" ht="15.75" x14ac:dyDescent="0.25">
      <c r="A7" s="36"/>
      <c r="B7" s="35" t="s">
        <v>151</v>
      </c>
      <c r="C7" s="37"/>
      <c r="D7" s="38"/>
      <c r="E7" s="39"/>
      <c r="F7" s="39"/>
      <c r="G7" s="41"/>
    </row>
    <row r="8" spans="1:7" s="35" customFormat="1" ht="15.75" customHeight="1" x14ac:dyDescent="0.25">
      <c r="A8" s="36" t="s">
        <v>815</v>
      </c>
      <c r="B8" s="349" t="s">
        <v>541</v>
      </c>
      <c r="C8" s="353"/>
      <c r="D8" s="353"/>
      <c r="E8" s="353"/>
      <c r="F8" s="353"/>
      <c r="G8" s="41"/>
    </row>
    <row r="9" spans="1:7" s="35" customFormat="1" ht="15.75" customHeight="1" x14ac:dyDescent="0.2">
      <c r="A9" s="51" t="s">
        <v>138</v>
      </c>
      <c r="B9" s="79" t="s">
        <v>20</v>
      </c>
      <c r="C9" s="142"/>
      <c r="D9" s="142"/>
      <c r="E9" s="142"/>
      <c r="F9" s="142"/>
      <c r="G9" s="142"/>
    </row>
    <row r="10" spans="1:7" s="35" customFormat="1" ht="16.5" customHeight="1" x14ac:dyDescent="0.25">
      <c r="A10" s="36" t="s">
        <v>148</v>
      </c>
      <c r="B10" s="35" t="s">
        <v>181</v>
      </c>
      <c r="C10" s="37"/>
      <c r="D10" s="38"/>
      <c r="E10" s="39"/>
      <c r="F10" s="39"/>
      <c r="G10" s="41"/>
    </row>
    <row r="11" spans="1:7" s="35" customFormat="1" ht="15.75" x14ac:dyDescent="0.25">
      <c r="A11" s="36" t="s">
        <v>813</v>
      </c>
      <c r="B11" s="35" t="s">
        <v>864</v>
      </c>
      <c r="C11" s="37"/>
      <c r="D11" s="38"/>
      <c r="E11" s="39"/>
      <c r="F11" s="39"/>
      <c r="G11" s="41"/>
    </row>
    <row r="12" spans="1:7" s="35" customFormat="1" ht="15.75" x14ac:dyDescent="0.25">
      <c r="A12" s="36" t="s">
        <v>817</v>
      </c>
      <c r="B12" s="35" t="s">
        <v>583</v>
      </c>
      <c r="C12" s="37"/>
      <c r="D12" s="38"/>
      <c r="E12" s="39"/>
      <c r="F12" s="39"/>
      <c r="G12" s="41"/>
    </row>
    <row r="13" spans="1:7" s="35" customFormat="1" ht="15.75" x14ac:dyDescent="0.25">
      <c r="A13" s="36" t="s">
        <v>139</v>
      </c>
      <c r="B13" s="152" t="s">
        <v>707</v>
      </c>
      <c r="C13" s="37"/>
      <c r="D13" s="38"/>
      <c r="E13" s="39"/>
      <c r="F13" s="39"/>
      <c r="G13" s="41"/>
    </row>
    <row r="14" spans="1:7" s="35" customFormat="1" ht="15.75" x14ac:dyDescent="0.25">
      <c r="A14" s="36"/>
      <c r="B14" s="152" t="s">
        <v>708</v>
      </c>
      <c r="C14" s="37"/>
      <c r="D14" s="38"/>
      <c r="E14" s="39"/>
      <c r="F14" s="39"/>
      <c r="G14" s="41"/>
    </row>
    <row r="15" spans="1:7" s="35" customFormat="1" ht="15.75" x14ac:dyDescent="0.25">
      <c r="A15" s="36"/>
      <c r="B15" s="152" t="s">
        <v>709</v>
      </c>
      <c r="C15" s="37"/>
      <c r="D15" s="38"/>
      <c r="E15" s="39"/>
      <c r="F15" s="39"/>
      <c r="G15" s="41"/>
    </row>
    <row r="16" spans="1:7" s="35" customFormat="1" ht="15.75" x14ac:dyDescent="0.25">
      <c r="A16" s="36"/>
      <c r="B16" s="152" t="s">
        <v>712</v>
      </c>
      <c r="C16" s="37"/>
      <c r="D16" s="38"/>
      <c r="E16" s="39"/>
      <c r="F16" s="39"/>
      <c r="G16" s="41"/>
    </row>
    <row r="17" spans="1:7" s="35" customFormat="1" ht="15.75" x14ac:dyDescent="0.25">
      <c r="A17" s="36"/>
      <c r="B17" s="152" t="s">
        <v>713</v>
      </c>
      <c r="C17" s="37"/>
      <c r="D17" s="38"/>
      <c r="E17" s="39"/>
      <c r="F17" s="39"/>
      <c r="G17" s="41"/>
    </row>
    <row r="18" spans="1:7" s="35" customFormat="1" ht="15.75" x14ac:dyDescent="0.25">
      <c r="A18" s="36"/>
      <c r="B18" s="152" t="s">
        <v>710</v>
      </c>
      <c r="C18" s="37"/>
      <c r="D18" s="38"/>
      <c r="E18" s="39"/>
      <c r="F18" s="39"/>
      <c r="G18" s="41"/>
    </row>
    <row r="19" spans="1:7" s="35" customFormat="1" ht="15.75" x14ac:dyDescent="0.25">
      <c r="A19" s="36"/>
      <c r="B19" s="152" t="s">
        <v>714</v>
      </c>
      <c r="C19" s="37"/>
      <c r="D19" s="38"/>
      <c r="E19" s="39"/>
      <c r="F19" s="39"/>
      <c r="G19" s="41"/>
    </row>
    <row r="20" spans="1:7" s="35" customFormat="1" ht="15.75" x14ac:dyDescent="0.25">
      <c r="A20" s="36"/>
      <c r="B20" s="152" t="s">
        <v>711</v>
      </c>
      <c r="C20" s="37"/>
      <c r="D20" s="38"/>
      <c r="E20" s="39"/>
      <c r="F20" s="39"/>
      <c r="G20" s="41"/>
    </row>
    <row r="21" spans="1:7" s="35" customFormat="1" ht="15.75" x14ac:dyDescent="0.25">
      <c r="A21" s="36"/>
      <c r="B21" s="152" t="s">
        <v>715</v>
      </c>
      <c r="C21" s="37"/>
      <c r="D21" s="38"/>
      <c r="E21" s="39"/>
      <c r="F21" s="39"/>
      <c r="G21" s="41"/>
    </row>
    <row r="22" spans="1:7" s="35" customFormat="1" ht="15.75" x14ac:dyDescent="0.25">
      <c r="A22" s="36"/>
      <c r="B22" s="152" t="s">
        <v>716</v>
      </c>
      <c r="C22" s="37"/>
      <c r="D22" s="38"/>
      <c r="E22" s="39"/>
      <c r="F22" s="39"/>
      <c r="G22" s="41"/>
    </row>
    <row r="23" spans="1:7" s="35" customFormat="1" ht="15.75" x14ac:dyDescent="0.25">
      <c r="A23" s="36"/>
      <c r="B23" s="35" t="s">
        <v>797</v>
      </c>
      <c r="C23" s="37"/>
      <c r="D23" s="38"/>
      <c r="E23" s="39"/>
      <c r="F23" s="39"/>
      <c r="G23" s="41"/>
    </row>
    <row r="24" spans="1:7" s="35" customFormat="1" ht="15.75" x14ac:dyDescent="0.25">
      <c r="A24" s="36" t="s">
        <v>818</v>
      </c>
      <c r="B24" s="35" t="s">
        <v>303</v>
      </c>
      <c r="C24" s="37"/>
      <c r="D24" s="38"/>
      <c r="E24" s="39"/>
      <c r="F24" s="39"/>
      <c r="G24" s="41"/>
    </row>
    <row r="25" spans="1:7" s="35" customFormat="1" ht="15.75" x14ac:dyDescent="0.25">
      <c r="A25" s="36" t="s">
        <v>142</v>
      </c>
      <c r="B25" s="36" t="s">
        <v>23</v>
      </c>
      <c r="C25" s="37"/>
      <c r="D25" s="38"/>
      <c r="E25" s="39"/>
      <c r="F25" s="39"/>
      <c r="G25" s="41"/>
    </row>
    <row r="26" spans="1:7" s="35" customFormat="1" ht="15.75" x14ac:dyDescent="0.25">
      <c r="A26" s="36"/>
      <c r="B26" s="36" t="s">
        <v>305</v>
      </c>
      <c r="C26" s="37"/>
      <c r="D26" s="38"/>
      <c r="E26" s="39"/>
      <c r="F26" s="39"/>
      <c r="G26" s="41"/>
    </row>
    <row r="27" spans="1:7" s="35" customFormat="1" ht="15.75" x14ac:dyDescent="0.25">
      <c r="A27" s="36"/>
      <c r="B27" s="36" t="s">
        <v>304</v>
      </c>
      <c r="C27" s="37"/>
      <c r="D27" s="38"/>
      <c r="E27" s="39"/>
      <c r="F27" s="39"/>
      <c r="G27" s="41"/>
    </row>
    <row r="28" spans="1:7" s="35" customFormat="1" ht="15.75" x14ac:dyDescent="0.25">
      <c r="A28" s="36" t="s">
        <v>141</v>
      </c>
      <c r="B28" s="36" t="s">
        <v>861</v>
      </c>
      <c r="C28" s="37"/>
      <c r="D28" s="38"/>
      <c r="E28" s="39"/>
      <c r="F28" s="39"/>
      <c r="G28" s="41"/>
    </row>
    <row r="29" spans="1:7" s="35" customFormat="1" ht="15.75" x14ac:dyDescent="0.25">
      <c r="A29" s="36"/>
      <c r="B29" s="36" t="s">
        <v>862</v>
      </c>
      <c r="C29" s="37"/>
      <c r="D29" s="38"/>
      <c r="E29" s="39"/>
      <c r="F29" s="39"/>
      <c r="G29" s="41"/>
    </row>
    <row r="30" spans="1:7" s="35" customFormat="1" ht="15.75" x14ac:dyDescent="0.25">
      <c r="A30" s="36"/>
      <c r="B30" s="35" t="s">
        <v>717</v>
      </c>
      <c r="C30" s="37"/>
      <c r="D30" s="38"/>
      <c r="E30" s="39"/>
      <c r="F30" s="39"/>
      <c r="G30" s="41"/>
    </row>
    <row r="31" spans="1:7" s="35" customFormat="1" ht="15.75" x14ac:dyDescent="0.25">
      <c r="A31" s="36"/>
      <c r="B31" s="35" t="s">
        <v>718</v>
      </c>
      <c r="C31" s="37"/>
      <c r="D31" s="38"/>
      <c r="E31" s="39"/>
      <c r="F31" s="39"/>
      <c r="G31" s="41"/>
    </row>
    <row r="32" spans="1:7" s="35" customFormat="1" ht="15.75" x14ac:dyDescent="0.25">
      <c r="A32" s="36" t="s">
        <v>822</v>
      </c>
      <c r="B32" s="35">
        <v>1030</v>
      </c>
      <c r="C32" s="37"/>
      <c r="D32" s="38"/>
      <c r="E32" s="39"/>
      <c r="F32" s="39"/>
      <c r="G32" s="41"/>
    </row>
    <row r="33" spans="1:9" s="35" customFormat="1" ht="15.75" x14ac:dyDescent="0.25">
      <c r="A33" s="36" t="s">
        <v>143</v>
      </c>
      <c r="B33" s="35" t="s">
        <v>182</v>
      </c>
      <c r="C33" s="37"/>
      <c r="D33" s="38"/>
      <c r="E33" s="39"/>
      <c r="F33" s="39"/>
      <c r="G33" s="41"/>
    </row>
    <row r="34" spans="1:9" s="35" customFormat="1" ht="15.75" x14ac:dyDescent="0.25">
      <c r="A34" s="36" t="s">
        <v>132</v>
      </c>
      <c r="B34" s="35" t="s">
        <v>515</v>
      </c>
      <c r="C34" s="37"/>
      <c r="D34" s="38"/>
      <c r="E34" s="39"/>
      <c r="F34" s="39"/>
      <c r="G34" s="41"/>
    </row>
    <row r="35" spans="1:9" s="35" customFormat="1" ht="15.75" x14ac:dyDescent="0.25">
      <c r="A35" s="36"/>
      <c r="B35" s="35" t="s">
        <v>516</v>
      </c>
      <c r="C35" s="37"/>
      <c r="D35" s="38"/>
      <c r="E35" s="39"/>
      <c r="F35" s="39"/>
      <c r="G35" s="41"/>
    </row>
    <row r="36" spans="1:9" s="35" customFormat="1" ht="15.75" x14ac:dyDescent="0.25">
      <c r="A36" s="36"/>
      <c r="B36" s="35" t="s">
        <v>771</v>
      </c>
      <c r="C36" s="37"/>
      <c r="D36" s="38"/>
      <c r="E36" s="39"/>
      <c r="F36" s="39"/>
      <c r="G36" s="41"/>
    </row>
    <row r="37" spans="1:9" s="35" customFormat="1" ht="15.75" x14ac:dyDescent="0.25">
      <c r="A37" s="36"/>
      <c r="B37" s="35" t="s">
        <v>183</v>
      </c>
      <c r="C37" s="37"/>
      <c r="D37" s="38"/>
      <c r="E37" s="39"/>
      <c r="F37" s="39"/>
      <c r="G37" s="41"/>
    </row>
    <row r="38" spans="1:9" s="31" customFormat="1" x14ac:dyDescent="0.2">
      <c r="C38" s="32"/>
      <c r="D38" s="33"/>
      <c r="E38" s="34"/>
      <c r="F38" s="34"/>
      <c r="G38" s="42"/>
    </row>
    <row r="41" spans="1:9" ht="15.75" x14ac:dyDescent="0.2">
      <c r="A41" s="26" t="s">
        <v>220</v>
      </c>
      <c r="B41" s="1" t="s">
        <v>221</v>
      </c>
      <c r="C41" s="2" t="s">
        <v>222</v>
      </c>
      <c r="D41" s="3" t="s">
        <v>223</v>
      </c>
      <c r="E41" s="4" t="s">
        <v>224</v>
      </c>
      <c r="F41" s="4" t="s">
        <v>225</v>
      </c>
      <c r="G41" s="155" t="s">
        <v>132</v>
      </c>
    </row>
    <row r="42" spans="1:9" ht="15.75" x14ac:dyDescent="0.2">
      <c r="A42" s="26">
        <v>1</v>
      </c>
      <c r="B42" s="1" t="s">
        <v>134</v>
      </c>
      <c r="C42" s="6"/>
      <c r="D42" s="7"/>
      <c r="E42" s="8"/>
      <c r="F42" s="8"/>
    </row>
    <row r="43" spans="1:9" x14ac:dyDescent="0.2">
      <c r="A43" s="27">
        <v>1.1000000000000001</v>
      </c>
      <c r="B43" s="9" t="s">
        <v>226</v>
      </c>
      <c r="C43" s="8">
        <f>F$74</f>
        <v>62075851.73209402</v>
      </c>
      <c r="D43" s="7" t="s">
        <v>227</v>
      </c>
      <c r="E43" s="16">
        <f>F43/C43</f>
        <v>0</v>
      </c>
      <c r="F43" s="8"/>
      <c r="G43" s="40" t="s">
        <v>517</v>
      </c>
    </row>
    <row r="44" spans="1:9" x14ac:dyDescent="0.2">
      <c r="A44" s="27">
        <v>1.2</v>
      </c>
      <c r="B44" s="9" t="s">
        <v>228</v>
      </c>
      <c r="C44" s="8">
        <f>F$74</f>
        <v>62075851.73209402</v>
      </c>
      <c r="D44" s="7" t="s">
        <v>227</v>
      </c>
      <c r="E44" s="16">
        <f>F44/C44</f>
        <v>3.7579830721741224E-2</v>
      </c>
      <c r="F44" s="8">
        <v>2332800</v>
      </c>
      <c r="G44" s="40" t="s">
        <v>518</v>
      </c>
      <c r="H44" s="76"/>
      <c r="I44" s="77"/>
    </row>
    <row r="45" spans="1:9" x14ac:dyDescent="0.2">
      <c r="A45" s="27">
        <v>1.3</v>
      </c>
      <c r="B45" s="9" t="s">
        <v>229</v>
      </c>
      <c r="C45" s="8">
        <f>F$74</f>
        <v>62075851.73209402</v>
      </c>
      <c r="D45" s="7" t="s">
        <v>227</v>
      </c>
      <c r="E45" s="16">
        <f>F45/C45</f>
        <v>8.5550175339025605E-2</v>
      </c>
      <c r="F45" s="8">
        <v>5310600</v>
      </c>
      <c r="G45" s="40" t="s">
        <v>518</v>
      </c>
      <c r="H45" s="76"/>
      <c r="I45" s="77"/>
    </row>
    <row r="46" spans="1:9" s="24" customFormat="1" ht="15.75" x14ac:dyDescent="0.25">
      <c r="B46" s="28" t="s">
        <v>248</v>
      </c>
      <c r="C46" s="17">
        <f>F46/F76</f>
        <v>0.10963112497780146</v>
      </c>
      <c r="D46" s="11"/>
      <c r="E46" s="12"/>
      <c r="F46" s="23">
        <f>SUM(F43:F45)</f>
        <v>7643400</v>
      </c>
      <c r="G46" s="43"/>
      <c r="H46" s="76"/>
      <c r="I46" s="77"/>
    </row>
    <row r="47" spans="1:9" x14ac:dyDescent="0.2">
      <c r="A47" s="27"/>
      <c r="B47" s="9"/>
      <c r="C47" s="6"/>
      <c r="D47" s="7"/>
      <c r="E47" s="8"/>
      <c r="F47" s="8"/>
      <c r="H47" s="72" t="s">
        <v>379</v>
      </c>
      <c r="I47" s="72" t="s">
        <v>383</v>
      </c>
    </row>
    <row r="48" spans="1:9" ht="15.75" x14ac:dyDescent="0.2">
      <c r="A48" s="26">
        <v>2</v>
      </c>
      <c r="B48" s="1" t="s">
        <v>230</v>
      </c>
      <c r="C48" s="6"/>
      <c r="D48" s="7"/>
      <c r="E48" s="8"/>
      <c r="F48" s="8"/>
      <c r="H48" s="72"/>
      <c r="I48" s="72"/>
    </row>
    <row r="49" spans="1:9" x14ac:dyDescent="0.2">
      <c r="A49" s="27">
        <v>2.1</v>
      </c>
      <c r="B49" s="9" t="s">
        <v>236</v>
      </c>
      <c r="C49" s="18">
        <v>6.73</v>
      </c>
      <c r="D49" s="7" t="s">
        <v>231</v>
      </c>
      <c r="E49" s="137">
        <f>F49/C49</f>
        <v>103555.72266674388</v>
      </c>
      <c r="F49" s="8">
        <v>696930.01354718639</v>
      </c>
      <c r="G49" s="40" t="s">
        <v>426</v>
      </c>
      <c r="H49" s="76">
        <v>492825.87226022</v>
      </c>
      <c r="I49" s="77">
        <f t="shared" ref="I49:I59" si="0">(F49-H49)/H49</f>
        <v>0.41415062149820764</v>
      </c>
    </row>
    <row r="50" spans="1:9" x14ac:dyDescent="0.2">
      <c r="A50" s="27">
        <v>2.2000000000000002</v>
      </c>
      <c r="B50" s="9" t="s">
        <v>237</v>
      </c>
      <c r="C50" s="15">
        <v>1579479</v>
      </c>
      <c r="D50" s="7" t="s">
        <v>232</v>
      </c>
      <c r="E50" s="6">
        <f>F50/C50</f>
        <v>13.373031707810478</v>
      </c>
      <c r="F50" s="8">
        <v>21122422.748820785</v>
      </c>
      <c r="G50" s="40" t="s">
        <v>860</v>
      </c>
      <c r="H50" s="76">
        <v>11710866.65362584</v>
      </c>
      <c r="I50" s="77">
        <f t="shared" si="0"/>
        <v>0.80366008541998057</v>
      </c>
    </row>
    <row r="51" spans="1:9" x14ac:dyDescent="0.2">
      <c r="A51" s="27">
        <v>2.2999999999999998</v>
      </c>
      <c r="B51" s="5" t="s">
        <v>238</v>
      </c>
      <c r="C51" s="15">
        <v>50622</v>
      </c>
      <c r="D51" s="14" t="s">
        <v>233</v>
      </c>
      <c r="E51" s="6">
        <f>F51/C51</f>
        <v>10.616916305291149</v>
      </c>
      <c r="F51" s="8">
        <v>537449.5372064485</v>
      </c>
      <c r="G51" s="40" t="s">
        <v>560</v>
      </c>
      <c r="H51" s="76">
        <v>186940.56970520999</v>
      </c>
      <c r="I51" s="77">
        <f t="shared" si="0"/>
        <v>1.8749753895260004</v>
      </c>
    </row>
    <row r="52" spans="1:9" x14ac:dyDescent="0.2">
      <c r="A52" s="27">
        <v>2.4</v>
      </c>
      <c r="B52" s="9" t="s">
        <v>239</v>
      </c>
      <c r="C52" s="19">
        <f>C49</f>
        <v>6.73</v>
      </c>
      <c r="D52" s="7" t="s">
        <v>231</v>
      </c>
      <c r="E52" s="137">
        <f t="shared" ref="E52:E59" si="1">F52/C52</f>
        <v>1136643.725733456</v>
      </c>
      <c r="F52" s="8">
        <v>7649612.2741861586</v>
      </c>
      <c r="G52" s="40" t="s">
        <v>425</v>
      </c>
      <c r="H52" s="76">
        <v>5005673.3062639702</v>
      </c>
      <c r="I52" s="77">
        <f t="shared" si="0"/>
        <v>0.52818847858361662</v>
      </c>
    </row>
    <row r="53" spans="1:9" x14ac:dyDescent="0.2">
      <c r="A53" s="27">
        <v>2.5</v>
      </c>
      <c r="B53" s="9" t="s">
        <v>240</v>
      </c>
      <c r="C53" s="15">
        <v>213562.9</v>
      </c>
      <c r="D53" s="7" t="s">
        <v>233</v>
      </c>
      <c r="E53" s="137">
        <f t="shared" si="1"/>
        <v>43.153907512370346</v>
      </c>
      <c r="F53" s="22">
        <v>9216073.6346735973</v>
      </c>
      <c r="G53" s="40" t="s">
        <v>519</v>
      </c>
      <c r="H53" s="76">
        <v>8470339.708465986</v>
      </c>
      <c r="I53" s="77">
        <f t="shared" si="0"/>
        <v>8.8040616064342811E-2</v>
      </c>
    </row>
    <row r="54" spans="1:9" x14ac:dyDescent="0.2">
      <c r="A54" s="27">
        <v>2.6</v>
      </c>
      <c r="B54" s="9" t="s">
        <v>241</v>
      </c>
      <c r="C54" s="15">
        <v>7674.19085</v>
      </c>
      <c r="D54" s="7" t="s">
        <v>233</v>
      </c>
      <c r="E54" s="137">
        <f t="shared" si="1"/>
        <v>1595.1708377200782</v>
      </c>
      <c r="F54" s="8">
        <v>12241645.447018258</v>
      </c>
      <c r="H54" s="76">
        <v>10899040.506475659</v>
      </c>
      <c r="I54" s="77">
        <f t="shared" si="0"/>
        <v>0.12318560883821757</v>
      </c>
    </row>
    <row r="55" spans="1:9" x14ac:dyDescent="0.2">
      <c r="A55" s="27">
        <v>2.7</v>
      </c>
      <c r="B55" s="9" t="s">
        <v>242</v>
      </c>
      <c r="C55" s="15">
        <v>1523.210416270671</v>
      </c>
      <c r="D55" s="7" t="s">
        <v>233</v>
      </c>
      <c r="E55" s="137">
        <f t="shared" si="1"/>
        <v>505.53029104563234</v>
      </c>
      <c r="F55" s="15">
        <v>770029.00506105111</v>
      </c>
      <c r="G55" s="40" t="s">
        <v>429</v>
      </c>
      <c r="H55" s="76">
        <v>743027.72619563993</v>
      </c>
      <c r="I55" s="77">
        <f t="shared" si="0"/>
        <v>3.6339530697811019E-2</v>
      </c>
    </row>
    <row r="56" spans="1:9" x14ac:dyDescent="0.2">
      <c r="A56" s="27">
        <v>2.8</v>
      </c>
      <c r="B56" s="9" t="s">
        <v>243</v>
      </c>
      <c r="C56" s="19">
        <f>C49</f>
        <v>6.73</v>
      </c>
      <c r="D56" s="7" t="s">
        <v>231</v>
      </c>
      <c r="E56" s="137">
        <f t="shared" si="1"/>
        <v>444608.84544456453</v>
      </c>
      <c r="F56" s="8">
        <v>2992217.5298419194</v>
      </c>
      <c r="G56" s="40" t="s">
        <v>213</v>
      </c>
      <c r="H56" s="76">
        <v>2718942.4515973222</v>
      </c>
      <c r="I56" s="77">
        <f t="shared" si="0"/>
        <v>0.1005078566793695</v>
      </c>
    </row>
    <row r="57" spans="1:9" x14ac:dyDescent="0.2">
      <c r="A57" s="27">
        <v>2.9</v>
      </c>
      <c r="B57" s="9" t="s">
        <v>235</v>
      </c>
      <c r="C57" s="19">
        <f>C49</f>
        <v>6.73</v>
      </c>
      <c r="D57" s="7" t="s">
        <v>231</v>
      </c>
      <c r="E57" s="137">
        <f t="shared" si="1"/>
        <v>173693.88287592737</v>
      </c>
      <c r="F57" s="8">
        <v>1168959.8317549913</v>
      </c>
      <c r="G57" s="40" t="s">
        <v>424</v>
      </c>
      <c r="H57" s="76">
        <v>660946.50853524008</v>
      </c>
      <c r="I57" s="77">
        <f t="shared" si="0"/>
        <v>0.76861488283762558</v>
      </c>
    </row>
    <row r="58" spans="1:9" x14ac:dyDescent="0.2">
      <c r="A58" s="29">
        <v>2.1</v>
      </c>
      <c r="B58" s="9" t="s">
        <v>244</v>
      </c>
      <c r="C58" s="19">
        <f>C49</f>
        <v>6.73</v>
      </c>
      <c r="D58" s="7" t="s">
        <v>231</v>
      </c>
      <c r="E58" s="137">
        <f t="shared" si="1"/>
        <v>260882.94649254435</v>
      </c>
      <c r="F58" s="8">
        <v>1755742.2298948236</v>
      </c>
      <c r="H58" s="76">
        <v>1545665.3287271301</v>
      </c>
      <c r="I58" s="77">
        <f t="shared" si="0"/>
        <v>0.13591357537966764</v>
      </c>
    </row>
    <row r="59" spans="1:9" x14ac:dyDescent="0.2">
      <c r="A59" s="27">
        <v>2.11</v>
      </c>
      <c r="B59" s="9" t="s">
        <v>245</v>
      </c>
      <c r="C59" s="20">
        <f>C49</f>
        <v>6.73</v>
      </c>
      <c r="D59" s="7" t="s">
        <v>231</v>
      </c>
      <c r="E59" s="137">
        <f t="shared" si="1"/>
        <v>85191.295223533802</v>
      </c>
      <c r="F59" s="8">
        <v>573337.41685438249</v>
      </c>
      <c r="G59" s="40" t="s">
        <v>520</v>
      </c>
      <c r="H59" s="104">
        <v>391778.09522382007</v>
      </c>
      <c r="I59" s="77">
        <f t="shared" si="0"/>
        <v>0.4634238714311959</v>
      </c>
    </row>
    <row r="60" spans="1:9" x14ac:dyDescent="0.2">
      <c r="A60" s="27"/>
      <c r="C60" s="6"/>
      <c r="D60" s="7"/>
      <c r="E60" s="8"/>
      <c r="H60" s="76"/>
      <c r="I60" s="77"/>
    </row>
    <row r="61" spans="1:9" s="24" customFormat="1" ht="15.75" x14ac:dyDescent="0.25">
      <c r="B61" s="28" t="s">
        <v>246</v>
      </c>
      <c r="C61" s="17">
        <f>F61/F76</f>
        <v>0.84229847868299568</v>
      </c>
      <c r="D61" s="11"/>
      <c r="E61" s="12"/>
      <c r="F61" s="25">
        <f>SUM(F49:F60)</f>
        <v>58724419.668859601</v>
      </c>
      <c r="G61" s="43"/>
      <c r="H61" s="76"/>
      <c r="I61" s="77"/>
    </row>
    <row r="62" spans="1:9" x14ac:dyDescent="0.2">
      <c r="A62" s="27"/>
      <c r="B62" s="9"/>
      <c r="C62" s="6"/>
      <c r="D62" s="7"/>
      <c r="E62" s="8"/>
      <c r="F62" s="8"/>
      <c r="H62" s="76"/>
      <c r="I62" s="77"/>
    </row>
    <row r="63" spans="1:9" x14ac:dyDescent="0.2">
      <c r="A63" s="27">
        <v>2.12</v>
      </c>
      <c r="B63" s="9" t="s">
        <v>131</v>
      </c>
      <c r="C63" s="8">
        <f>F61</f>
        <v>58724419.668859601</v>
      </c>
      <c r="D63" s="7" t="s">
        <v>227</v>
      </c>
      <c r="E63" s="16">
        <f>F63/C63</f>
        <v>5.7070501200910451E-2</v>
      </c>
      <c r="F63" s="8">
        <v>3351432.063234421</v>
      </c>
      <c r="G63" s="40" t="s">
        <v>428</v>
      </c>
      <c r="H63" s="76">
        <v>3152197.2775389692</v>
      </c>
      <c r="I63" s="77">
        <f>(F63-H63)/H63</f>
        <v>6.3205049733118662E-2</v>
      </c>
    </row>
    <row r="64" spans="1:9" x14ac:dyDescent="0.2">
      <c r="A64" s="27"/>
      <c r="B64" s="9"/>
      <c r="D64" s="7"/>
      <c r="E64" s="8"/>
      <c r="F64" s="8"/>
      <c r="H64" s="76"/>
      <c r="I64" s="77"/>
    </row>
    <row r="65" spans="1:9" s="24" customFormat="1" ht="15.75" x14ac:dyDescent="0.25">
      <c r="B65" s="28" t="s">
        <v>251</v>
      </c>
      <c r="C65" s="21">
        <f>F63/F76</f>
        <v>4.8070396339202945E-2</v>
      </c>
      <c r="D65" s="11"/>
      <c r="E65" s="12"/>
      <c r="F65" s="25">
        <f>F63+F61</f>
        <v>62075851.73209402</v>
      </c>
      <c r="G65" s="43"/>
      <c r="H65" s="78">
        <f>SUM(H49:H63)</f>
        <v>45978244.004615024</v>
      </c>
      <c r="I65" s="77">
        <f>(F65-H65)/H65</f>
        <v>0.35011358254271768</v>
      </c>
    </row>
    <row r="66" spans="1:9" x14ac:dyDescent="0.2">
      <c r="A66" s="30"/>
      <c r="H66" s="72"/>
      <c r="I66" s="72"/>
    </row>
    <row r="67" spans="1:9" ht="15.75" x14ac:dyDescent="0.2">
      <c r="A67" s="26">
        <v>3</v>
      </c>
      <c r="B67" s="1" t="s">
        <v>247</v>
      </c>
      <c r="C67" s="6"/>
      <c r="D67" s="7"/>
      <c r="E67" s="8"/>
      <c r="F67" s="8"/>
    </row>
    <row r="68" spans="1:9" x14ac:dyDescent="0.2">
      <c r="A68" s="27">
        <v>3.1</v>
      </c>
      <c r="B68" s="9"/>
      <c r="C68" s="157"/>
      <c r="D68" s="7"/>
      <c r="E68" s="8"/>
      <c r="F68" s="8"/>
      <c r="H68" s="158"/>
      <c r="I68" s="77"/>
    </row>
    <row r="69" spans="1:9" x14ac:dyDescent="0.2">
      <c r="A69" s="27"/>
      <c r="B69" s="9"/>
      <c r="C69" s="16"/>
      <c r="D69" s="7"/>
      <c r="E69" s="8"/>
      <c r="F69" s="8"/>
    </row>
    <row r="70" spans="1:9" x14ac:dyDescent="0.2">
      <c r="A70" s="30"/>
    </row>
    <row r="71" spans="1:9" s="24" customFormat="1" ht="15.75" x14ac:dyDescent="0.25">
      <c r="B71" s="28" t="s">
        <v>249</v>
      </c>
      <c r="C71" s="17">
        <f>F71/F76</f>
        <v>0</v>
      </c>
      <c r="D71" s="11"/>
      <c r="E71" s="12"/>
      <c r="F71" s="25">
        <f>SUM(F68:F70)</f>
        <v>0</v>
      </c>
      <c r="G71" s="43"/>
    </row>
    <row r="72" spans="1:9" x14ac:dyDescent="0.2">
      <c r="A72" s="30"/>
    </row>
    <row r="73" spans="1:9" x14ac:dyDescent="0.2">
      <c r="A73" s="30"/>
    </row>
    <row r="74" spans="1:9" s="24" customFormat="1" ht="15.75" x14ac:dyDescent="0.25">
      <c r="B74" s="28" t="s">
        <v>133</v>
      </c>
      <c r="C74" s="10">
        <v>6.73</v>
      </c>
      <c r="D74" s="11" t="s">
        <v>231</v>
      </c>
      <c r="E74" s="12">
        <f>F74/C74</f>
        <v>9223752.1147242226</v>
      </c>
      <c r="F74" s="25">
        <f>F65+F71</f>
        <v>62075851.73209402</v>
      </c>
      <c r="G74" s="43"/>
    </row>
    <row r="75" spans="1:9" x14ac:dyDescent="0.2">
      <c r="A75" s="30"/>
    </row>
    <row r="76" spans="1:9" s="24" customFormat="1" ht="15.75" x14ac:dyDescent="0.25">
      <c r="B76" s="28" t="s">
        <v>250</v>
      </c>
      <c r="C76" s="10"/>
      <c r="D76" s="11"/>
      <c r="E76" s="12"/>
      <c r="F76" s="25">
        <f>F71+F65+F46</f>
        <v>69719251.73209402</v>
      </c>
      <c r="G76" s="43"/>
    </row>
  </sheetData>
  <mergeCells count="2">
    <mergeCell ref="B6:F6"/>
    <mergeCell ref="B8:F8"/>
  </mergeCells>
  <phoneticPr fontId="0" type="noConversion"/>
  <pageMargins left="0.75" right="0.75" top="1" bottom="1" header="0.5" footer="0.5"/>
  <pageSetup paperSize="9" scale="61"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68"/>
  <sheetViews>
    <sheetView view="pageBreakPreview" topLeftCell="A22" zoomScale="60" zoomScaleNormal="100" workbookViewId="0">
      <selection activeCell="G51" sqref="G51"/>
    </sheetView>
  </sheetViews>
  <sheetFormatPr defaultColWidth="9.140625" defaultRowHeight="15" x14ac:dyDescent="0.2"/>
  <cols>
    <col min="1" max="1" width="17" style="5" customWidth="1"/>
    <col min="2" max="2" width="56.140625" style="5" bestFit="1" customWidth="1"/>
    <col min="3" max="3" width="17.85546875" style="13" bestFit="1" customWidth="1"/>
    <col min="4" max="4" width="6.5703125" style="14" customWidth="1"/>
    <col min="5" max="5" width="15.7109375" style="15" bestFit="1" customWidth="1"/>
    <col min="6" max="6" width="16.85546875" style="15" bestFit="1" customWidth="1"/>
    <col min="7" max="7" width="47.5703125" style="40" customWidth="1"/>
    <col min="8" max="8" width="16.85546875" style="5" bestFit="1" customWidth="1"/>
    <col min="9" max="9" width="10" style="5" bestFit="1" customWidth="1"/>
    <col min="10" max="16384" width="9.140625" style="5"/>
  </cols>
  <sheetData>
    <row r="1" spans="1:7" ht="15.75" x14ac:dyDescent="0.25">
      <c r="A1" s="24" t="s">
        <v>1039</v>
      </c>
    </row>
    <row r="4" spans="1:7" s="35" customFormat="1" ht="15.75" x14ac:dyDescent="0.25">
      <c r="A4" s="36" t="s">
        <v>135</v>
      </c>
      <c r="B4" s="35" t="s">
        <v>19</v>
      </c>
      <c r="C4" s="37"/>
      <c r="D4" s="38"/>
      <c r="E4" s="39"/>
      <c r="F4" s="39"/>
      <c r="G4" s="41"/>
    </row>
    <row r="5" spans="1:7" s="35" customFormat="1" ht="15.75" x14ac:dyDescent="0.25">
      <c r="A5" s="36" t="s">
        <v>136</v>
      </c>
      <c r="B5" s="35" t="s">
        <v>826</v>
      </c>
      <c r="C5" s="37"/>
      <c r="D5" s="38"/>
      <c r="E5" s="39"/>
      <c r="F5" s="39"/>
      <c r="G5" s="41"/>
    </row>
    <row r="6" spans="1:7" s="35" customFormat="1" ht="15.75" x14ac:dyDescent="0.25">
      <c r="A6" s="36"/>
      <c r="B6" s="349" t="s">
        <v>1014</v>
      </c>
      <c r="C6" s="353"/>
      <c r="D6" s="353"/>
      <c r="E6" s="353"/>
      <c r="F6" s="353"/>
      <c r="G6" s="41"/>
    </row>
    <row r="7" spans="1:7" s="35" customFormat="1" ht="15.75" x14ac:dyDescent="0.25">
      <c r="A7" s="36"/>
      <c r="B7" s="35" t="s">
        <v>511</v>
      </c>
      <c r="C7" s="37"/>
      <c r="D7" s="38"/>
      <c r="E7" s="39"/>
      <c r="F7" s="39"/>
      <c r="G7" s="41"/>
    </row>
    <row r="8" spans="1:7" s="35" customFormat="1" ht="15.75" customHeight="1" x14ac:dyDescent="0.25">
      <c r="A8" s="36" t="s">
        <v>815</v>
      </c>
      <c r="B8" s="349" t="s">
        <v>541</v>
      </c>
      <c r="C8" s="353"/>
      <c r="D8" s="353"/>
      <c r="E8" s="353"/>
      <c r="F8" s="353"/>
      <c r="G8" s="41"/>
    </row>
    <row r="9" spans="1:7" s="35" customFormat="1" ht="15.75" customHeight="1" x14ac:dyDescent="0.2">
      <c r="A9" s="51" t="s">
        <v>138</v>
      </c>
      <c r="B9" s="348" t="s">
        <v>20</v>
      </c>
      <c r="C9" s="359"/>
      <c r="D9" s="359"/>
      <c r="E9" s="359"/>
      <c r="F9" s="359"/>
      <c r="G9" s="359"/>
    </row>
    <row r="10" spans="1:7" s="35" customFormat="1" ht="16.5" customHeight="1" x14ac:dyDescent="0.25">
      <c r="A10" s="36" t="s">
        <v>148</v>
      </c>
      <c r="B10" s="35" t="s">
        <v>21</v>
      </c>
      <c r="C10" s="37"/>
      <c r="D10" s="38"/>
      <c r="E10" s="39"/>
      <c r="F10" s="39"/>
      <c r="G10" s="41"/>
    </row>
    <row r="11" spans="1:7" s="35" customFormat="1" ht="15.75" x14ac:dyDescent="0.25">
      <c r="A11" s="36" t="s">
        <v>813</v>
      </c>
      <c r="B11" s="164" t="s">
        <v>184</v>
      </c>
      <c r="C11" s="37"/>
      <c r="D11" s="38"/>
      <c r="E11" s="39"/>
      <c r="F11" s="39"/>
      <c r="G11" s="41"/>
    </row>
    <row r="12" spans="1:7" s="35" customFormat="1" ht="30.75" customHeight="1" x14ac:dyDescent="0.2">
      <c r="A12" s="51" t="s">
        <v>817</v>
      </c>
      <c r="B12" s="348" t="s">
        <v>421</v>
      </c>
      <c r="C12" s="348"/>
      <c r="D12" s="348"/>
      <c r="E12" s="348"/>
      <c r="F12" s="348"/>
      <c r="G12" s="41"/>
    </row>
    <row r="13" spans="1:7" s="35" customFormat="1" ht="15.75" x14ac:dyDescent="0.25">
      <c r="A13" s="36" t="s">
        <v>139</v>
      </c>
      <c r="B13" s="152" t="s">
        <v>512</v>
      </c>
      <c r="C13" s="37"/>
      <c r="D13" s="38"/>
      <c r="E13" s="39"/>
      <c r="F13" s="39"/>
      <c r="G13" s="41"/>
    </row>
    <row r="14" spans="1:7" s="35" customFormat="1" ht="15.75" x14ac:dyDescent="0.25">
      <c r="A14" s="36"/>
      <c r="B14" s="152" t="s">
        <v>706</v>
      </c>
      <c r="C14" s="37"/>
      <c r="D14" s="38"/>
      <c r="E14" s="39"/>
      <c r="F14" s="39"/>
      <c r="G14" s="41"/>
    </row>
    <row r="15" spans="1:7" s="35" customFormat="1" ht="15.75" x14ac:dyDescent="0.25">
      <c r="A15" s="36"/>
      <c r="B15" s="35" t="s">
        <v>513</v>
      </c>
      <c r="C15" s="37"/>
      <c r="D15" s="38"/>
      <c r="E15" s="39"/>
      <c r="F15" s="39"/>
      <c r="G15" s="41"/>
    </row>
    <row r="16" spans="1:7" s="35" customFormat="1" ht="15.75" x14ac:dyDescent="0.25">
      <c r="A16" s="36"/>
      <c r="B16" s="35" t="s">
        <v>770</v>
      </c>
      <c r="C16" s="37"/>
      <c r="D16" s="38"/>
      <c r="E16" s="39"/>
      <c r="F16" s="39"/>
      <c r="G16" s="41"/>
    </row>
    <row r="17" spans="1:7" s="35" customFormat="1" ht="15.75" customHeight="1" x14ac:dyDescent="0.2">
      <c r="A17" s="51" t="s">
        <v>818</v>
      </c>
      <c r="B17" s="348" t="s">
        <v>422</v>
      </c>
      <c r="C17" s="348"/>
      <c r="D17" s="348"/>
      <c r="E17" s="348"/>
      <c r="F17" s="348"/>
      <c r="G17" s="41"/>
    </row>
    <row r="18" spans="1:7" s="35" customFormat="1" ht="15.75" x14ac:dyDescent="0.25">
      <c r="A18" s="36" t="s">
        <v>142</v>
      </c>
      <c r="B18" s="36" t="s">
        <v>23</v>
      </c>
      <c r="C18" s="37"/>
      <c r="D18" s="38"/>
      <c r="E18" s="39"/>
      <c r="F18" s="39"/>
      <c r="G18" s="41"/>
    </row>
    <row r="19" spans="1:7" s="35" customFormat="1" ht="15.75" x14ac:dyDescent="0.25">
      <c r="A19" s="36"/>
      <c r="B19" s="36" t="s">
        <v>24</v>
      </c>
      <c r="C19" s="37"/>
      <c r="D19" s="38"/>
      <c r="E19" s="39"/>
      <c r="F19" s="39"/>
      <c r="G19" s="41"/>
    </row>
    <row r="20" spans="1:7" s="35" customFormat="1" ht="15.75" x14ac:dyDescent="0.25">
      <c r="A20" s="36"/>
      <c r="B20" s="36" t="s">
        <v>25</v>
      </c>
      <c r="C20" s="37"/>
      <c r="D20" s="38"/>
      <c r="E20" s="39"/>
      <c r="F20" s="39"/>
      <c r="G20" s="41"/>
    </row>
    <row r="21" spans="1:7" s="35" customFormat="1" ht="15.75" x14ac:dyDescent="0.25">
      <c r="A21" s="36" t="s">
        <v>141</v>
      </c>
      <c r="B21" s="44" t="s">
        <v>26</v>
      </c>
      <c r="C21" s="37"/>
      <c r="D21" s="38"/>
      <c r="E21" s="39"/>
      <c r="F21" s="39"/>
      <c r="G21" s="41"/>
    </row>
    <row r="22" spans="1:7" s="35" customFormat="1" ht="15.75" x14ac:dyDescent="0.25">
      <c r="A22" s="36"/>
      <c r="B22" s="35" t="s">
        <v>27</v>
      </c>
      <c r="C22" s="37"/>
      <c r="D22" s="38"/>
      <c r="E22" s="39"/>
      <c r="F22" s="39"/>
      <c r="G22" s="41"/>
    </row>
    <row r="23" spans="1:7" s="35" customFormat="1" ht="15.75" x14ac:dyDescent="0.25">
      <c r="A23" s="36"/>
      <c r="B23" s="35" t="s">
        <v>514</v>
      </c>
      <c r="C23" s="37"/>
      <c r="D23" s="38"/>
      <c r="E23" s="39"/>
      <c r="F23" s="39"/>
      <c r="G23" s="41"/>
    </row>
    <row r="24" spans="1:7" s="35" customFormat="1" ht="15.75" x14ac:dyDescent="0.25">
      <c r="A24" s="36" t="s">
        <v>822</v>
      </c>
      <c r="B24" s="35">
        <v>1030</v>
      </c>
      <c r="C24" s="37"/>
      <c r="D24" s="38"/>
      <c r="E24" s="39"/>
      <c r="F24" s="39"/>
      <c r="G24" s="41"/>
    </row>
    <row r="25" spans="1:7" s="35" customFormat="1" ht="15.75" x14ac:dyDescent="0.25">
      <c r="A25" s="36" t="s">
        <v>143</v>
      </c>
      <c r="B25" s="35" t="s">
        <v>28</v>
      </c>
      <c r="C25" s="37"/>
      <c r="D25" s="38"/>
      <c r="E25" s="39"/>
      <c r="F25" s="39"/>
      <c r="G25" s="41"/>
    </row>
    <row r="26" spans="1:7" s="35" customFormat="1" ht="15.75" x14ac:dyDescent="0.25">
      <c r="A26" s="36" t="s">
        <v>132</v>
      </c>
      <c r="B26" s="35" t="s">
        <v>515</v>
      </c>
      <c r="C26" s="37"/>
      <c r="D26" s="38"/>
      <c r="E26" s="39"/>
      <c r="F26" s="39"/>
      <c r="G26" s="41"/>
    </row>
    <row r="27" spans="1:7" s="35" customFormat="1" ht="15.75" x14ac:dyDescent="0.25">
      <c r="A27" s="36"/>
      <c r="B27" s="35" t="s">
        <v>516</v>
      </c>
      <c r="C27" s="37"/>
      <c r="D27" s="38"/>
      <c r="E27" s="39"/>
      <c r="F27" s="39"/>
      <c r="G27" s="41"/>
    </row>
    <row r="28" spans="1:7" s="35" customFormat="1" ht="15.75" x14ac:dyDescent="0.25">
      <c r="A28" s="36"/>
      <c r="B28" s="35" t="s">
        <v>213</v>
      </c>
      <c r="C28" s="37"/>
      <c r="D28" s="38"/>
      <c r="E28" s="39"/>
      <c r="F28" s="39"/>
      <c r="G28" s="41"/>
    </row>
    <row r="29" spans="1:7" s="35" customFormat="1" ht="15.75" x14ac:dyDescent="0.25">
      <c r="A29" s="36"/>
      <c r="B29" s="35" t="s">
        <v>771</v>
      </c>
      <c r="C29" s="37"/>
      <c r="D29" s="38"/>
      <c r="E29" s="39"/>
      <c r="F29" s="39"/>
      <c r="G29" s="41"/>
    </row>
    <row r="30" spans="1:7" s="31" customFormat="1" x14ac:dyDescent="0.2">
      <c r="C30" s="32"/>
      <c r="D30" s="33"/>
      <c r="E30" s="34"/>
      <c r="F30" s="34"/>
      <c r="G30" s="42"/>
    </row>
    <row r="33" spans="1:9" ht="15.75" x14ac:dyDescent="0.2">
      <c r="A33" s="26" t="s">
        <v>220</v>
      </c>
      <c r="B33" s="1" t="s">
        <v>221</v>
      </c>
      <c r="C33" s="2" t="s">
        <v>222</v>
      </c>
      <c r="D33" s="3" t="s">
        <v>223</v>
      </c>
      <c r="E33" s="4" t="s">
        <v>224</v>
      </c>
      <c r="F33" s="4" t="s">
        <v>225</v>
      </c>
      <c r="G33" s="155" t="s">
        <v>132</v>
      </c>
    </row>
    <row r="34" spans="1:9" ht="15.75" x14ac:dyDescent="0.2">
      <c r="A34" s="26">
        <v>1</v>
      </c>
      <c r="B34" s="1" t="s">
        <v>134</v>
      </c>
      <c r="C34" s="6"/>
      <c r="D34" s="7"/>
      <c r="E34" s="8"/>
      <c r="F34" s="8"/>
    </row>
    <row r="35" spans="1:9" x14ac:dyDescent="0.2">
      <c r="A35" s="27">
        <v>1.1000000000000001</v>
      </c>
      <c r="B35" s="9" t="s">
        <v>226</v>
      </c>
      <c r="C35" s="8">
        <f>F$66</f>
        <v>42987248.2781936</v>
      </c>
      <c r="D35" s="7" t="s">
        <v>227</v>
      </c>
      <c r="E35" s="16">
        <f>F35/C35</f>
        <v>0</v>
      </c>
      <c r="F35" s="161"/>
      <c r="G35" s="40" t="s">
        <v>517</v>
      </c>
    </row>
    <row r="36" spans="1:9" x14ac:dyDescent="0.2">
      <c r="A36" s="27">
        <v>1.2</v>
      </c>
      <c r="B36" s="9" t="s">
        <v>228</v>
      </c>
      <c r="C36" s="8">
        <f>F$66</f>
        <v>42987248.2781936</v>
      </c>
      <c r="D36" s="7" t="s">
        <v>227</v>
      </c>
      <c r="E36" s="16">
        <f>F36/C36</f>
        <v>8.2359307511105803E-2</v>
      </c>
      <c r="F36" s="8">
        <v>3540400</v>
      </c>
      <c r="G36" s="40" t="s">
        <v>518</v>
      </c>
      <c r="H36" s="76"/>
      <c r="I36" s="77"/>
    </row>
    <row r="37" spans="1:9" x14ac:dyDescent="0.2">
      <c r="A37" s="27">
        <v>1.3</v>
      </c>
      <c r="B37" s="9" t="s">
        <v>229</v>
      </c>
      <c r="C37" s="8">
        <f>F$66</f>
        <v>42987248.2781936</v>
      </c>
      <c r="D37" s="7" t="s">
        <v>227</v>
      </c>
      <c r="E37" s="16">
        <f>F37/C37</f>
        <v>3.6178170557358419E-2</v>
      </c>
      <c r="F37" s="8">
        <v>1555200</v>
      </c>
      <c r="G37" s="40" t="s">
        <v>518</v>
      </c>
      <c r="H37" s="76"/>
      <c r="I37" s="77"/>
    </row>
    <row r="38" spans="1:9" s="24" customFormat="1" ht="15.75" x14ac:dyDescent="0.25">
      <c r="B38" s="28" t="s">
        <v>248</v>
      </c>
      <c r="C38" s="17">
        <f>F38/F68</f>
        <v>0.10597541914568614</v>
      </c>
      <c r="D38" s="11"/>
      <c r="E38" s="12"/>
      <c r="F38" s="23">
        <f>SUM(F35:F37)</f>
        <v>5095600</v>
      </c>
      <c r="G38" s="43"/>
      <c r="H38" s="76"/>
      <c r="I38" s="77"/>
    </row>
    <row r="39" spans="1:9" x14ac:dyDescent="0.2">
      <c r="A39" s="27"/>
      <c r="B39" s="9"/>
      <c r="C39" s="6"/>
      <c r="D39" s="7"/>
      <c r="E39" s="8"/>
      <c r="F39" s="8"/>
      <c r="H39" s="72" t="s">
        <v>379</v>
      </c>
      <c r="I39" s="72" t="s">
        <v>383</v>
      </c>
    </row>
    <row r="40" spans="1:9" ht="15.75" x14ac:dyDescent="0.2">
      <c r="A40" s="26">
        <v>2</v>
      </c>
      <c r="B40" s="1" t="s">
        <v>230</v>
      </c>
      <c r="C40" s="6"/>
      <c r="D40" s="7"/>
      <c r="E40" s="8"/>
      <c r="F40" s="8"/>
      <c r="H40" s="72"/>
      <c r="I40" s="72"/>
    </row>
    <row r="41" spans="1:9" x14ac:dyDescent="0.2">
      <c r="A41" s="27">
        <v>2.1</v>
      </c>
      <c r="B41" s="9" t="s">
        <v>236</v>
      </c>
      <c r="C41" s="18">
        <v>8.2200000000000006</v>
      </c>
      <c r="D41" s="7" t="s">
        <v>231</v>
      </c>
      <c r="E41" s="162">
        <f>F41/C41</f>
        <v>73972.638396244976</v>
      </c>
      <c r="F41" s="8">
        <v>608055.08761713374</v>
      </c>
      <c r="G41" s="40" t="s">
        <v>426</v>
      </c>
      <c r="H41" s="76">
        <v>587223.26</v>
      </c>
      <c r="I41" s="77">
        <f t="shared" ref="I41:I51" si="0">(F41-H41)/H41</f>
        <v>3.5475140438295541E-2</v>
      </c>
    </row>
    <row r="42" spans="1:9" x14ac:dyDescent="0.2">
      <c r="A42" s="27">
        <v>2.2000000000000002</v>
      </c>
      <c r="B42" s="9" t="s">
        <v>237</v>
      </c>
      <c r="C42" s="15">
        <v>1512192.6559497402</v>
      </c>
      <c r="D42" s="7" t="s">
        <v>232</v>
      </c>
      <c r="E42" s="162">
        <f>F42/C42</f>
        <v>9.0823893075894855</v>
      </c>
      <c r="F42" s="8">
        <v>13734322.409413265</v>
      </c>
      <c r="G42" s="40" t="s">
        <v>427</v>
      </c>
      <c r="H42" s="76">
        <v>9175939.3230000008</v>
      </c>
      <c r="I42" s="77">
        <f t="shared" si="0"/>
        <v>0.49677563527337459</v>
      </c>
    </row>
    <row r="43" spans="1:9" x14ac:dyDescent="0.2">
      <c r="A43" s="27">
        <v>2.2999999999999998</v>
      </c>
      <c r="B43" s="5" t="s">
        <v>238</v>
      </c>
      <c r="C43" s="15">
        <v>50650</v>
      </c>
      <c r="D43" s="14" t="s">
        <v>233</v>
      </c>
      <c r="E43" s="162">
        <f>F43/C43</f>
        <v>1.7204764405048247</v>
      </c>
      <c r="F43" s="8">
        <v>87142.131711569367</v>
      </c>
      <c r="G43" s="40" t="s">
        <v>212</v>
      </c>
      <c r="H43" s="76">
        <v>1161148.8</v>
      </c>
      <c r="I43" s="77">
        <f t="shared" si="0"/>
        <v>-0.92495179626283097</v>
      </c>
    </row>
    <row r="44" spans="1:9" x14ac:dyDescent="0.2">
      <c r="A44" s="27">
        <v>2.4</v>
      </c>
      <c r="B44" s="9" t="s">
        <v>239</v>
      </c>
      <c r="C44" s="19">
        <f>C41</f>
        <v>8.2200000000000006</v>
      </c>
      <c r="D44" s="7" t="s">
        <v>231</v>
      </c>
      <c r="E44" s="162">
        <f t="shared" ref="E44:E51" si="1">F44/C44</f>
        <v>887602.34292045783</v>
      </c>
      <c r="F44" s="160">
        <v>7296091.2588061644</v>
      </c>
      <c r="G44" s="40" t="s">
        <v>425</v>
      </c>
      <c r="H44" s="76">
        <v>4739459.194600001</v>
      </c>
      <c r="I44" s="77">
        <f t="shared" si="0"/>
        <v>0.53943539953231667</v>
      </c>
    </row>
    <row r="45" spans="1:9" x14ac:dyDescent="0.2">
      <c r="A45" s="27">
        <v>2.5</v>
      </c>
      <c r="B45" s="9" t="s">
        <v>240</v>
      </c>
      <c r="C45" s="15">
        <v>198964.18</v>
      </c>
      <c r="D45" s="7" t="s">
        <v>233</v>
      </c>
      <c r="E45" s="162">
        <f t="shared" si="1"/>
        <v>40.609880595210377</v>
      </c>
      <c r="F45" s="22">
        <v>8079911.5925239446</v>
      </c>
      <c r="G45" s="40" t="s">
        <v>519</v>
      </c>
      <c r="H45" s="76">
        <v>7475330.3200000003</v>
      </c>
      <c r="I45" s="77">
        <f t="shared" si="0"/>
        <v>8.0876863849936767E-2</v>
      </c>
    </row>
    <row r="46" spans="1:9" x14ac:dyDescent="0.2">
      <c r="A46" s="27">
        <v>2.6</v>
      </c>
      <c r="B46" s="9" t="s">
        <v>241</v>
      </c>
      <c r="C46" s="15">
        <v>1995.7640000000001</v>
      </c>
      <c r="D46" s="7" t="s">
        <v>233</v>
      </c>
      <c r="E46" s="162">
        <f t="shared" si="1"/>
        <v>1488.6582733466973</v>
      </c>
      <c r="F46" s="8">
        <v>2971010.5902474984</v>
      </c>
      <c r="G46" s="40" t="s">
        <v>423</v>
      </c>
      <c r="H46" s="76">
        <v>2319923.1096000001</v>
      </c>
      <c r="I46" s="77">
        <f t="shared" si="0"/>
        <v>0.28065045688508117</v>
      </c>
    </row>
    <row r="47" spans="1:9" x14ac:dyDescent="0.2">
      <c r="A47" s="27">
        <v>2.7</v>
      </c>
      <c r="B47" s="9" t="s">
        <v>242</v>
      </c>
      <c r="C47" s="15">
        <v>204</v>
      </c>
      <c r="D47" s="7" t="s">
        <v>233</v>
      </c>
      <c r="E47" s="162">
        <f t="shared" si="1"/>
        <v>226.25055387717435</v>
      </c>
      <c r="F47" s="15">
        <v>46155.112990943569</v>
      </c>
      <c r="G47" s="40" t="s">
        <v>429</v>
      </c>
      <c r="H47" s="76">
        <v>1</v>
      </c>
      <c r="I47" s="77">
        <f t="shared" si="0"/>
        <v>46154.112990943569</v>
      </c>
    </row>
    <row r="48" spans="1:9" x14ac:dyDescent="0.2">
      <c r="A48" s="27">
        <v>2.8</v>
      </c>
      <c r="B48" s="9" t="s">
        <v>243</v>
      </c>
      <c r="C48" s="19">
        <f>C41</f>
        <v>8.2200000000000006</v>
      </c>
      <c r="D48" s="7" t="s">
        <v>231</v>
      </c>
      <c r="E48" s="162">
        <f t="shared" si="1"/>
        <v>253632.95256383813</v>
      </c>
      <c r="F48" s="8">
        <v>2084862.8700747497</v>
      </c>
      <c r="G48" s="40" t="s">
        <v>213</v>
      </c>
      <c r="H48" s="76">
        <v>1602316.6563999997</v>
      </c>
      <c r="I48" s="77">
        <f t="shared" si="0"/>
        <v>0.30115533764649821</v>
      </c>
    </row>
    <row r="49" spans="1:9" x14ac:dyDescent="0.2">
      <c r="A49" s="27">
        <v>2.9</v>
      </c>
      <c r="B49" s="9" t="s">
        <v>235</v>
      </c>
      <c r="C49" s="19">
        <f>C41</f>
        <v>8.2200000000000006</v>
      </c>
      <c r="D49" s="7" t="s">
        <v>231</v>
      </c>
      <c r="E49" s="162">
        <f t="shared" si="1"/>
        <v>56052.851284617485</v>
      </c>
      <c r="F49" s="8">
        <v>460754.43755955575</v>
      </c>
      <c r="G49" s="40" t="s">
        <v>424</v>
      </c>
      <c r="H49" s="76">
        <v>188368.95</v>
      </c>
      <c r="I49" s="77">
        <f t="shared" si="0"/>
        <v>1.4460211598544013</v>
      </c>
    </row>
    <row r="50" spans="1:9" x14ac:dyDescent="0.2">
      <c r="A50" s="29">
        <v>2.1</v>
      </c>
      <c r="B50" s="9" t="s">
        <v>244</v>
      </c>
      <c r="C50" s="19">
        <f>C41</f>
        <v>8.2200000000000006</v>
      </c>
      <c r="D50" s="7" t="s">
        <v>231</v>
      </c>
      <c r="E50" s="162">
        <f t="shared" si="1"/>
        <v>275563.88555606769</v>
      </c>
      <c r="F50" s="8">
        <v>2265135.1392708765</v>
      </c>
      <c r="H50" s="76">
        <v>1379504.88</v>
      </c>
      <c r="I50" s="77">
        <f t="shared" si="0"/>
        <v>0.64199139278932937</v>
      </c>
    </row>
    <row r="51" spans="1:9" x14ac:dyDescent="0.2">
      <c r="A51" s="27">
        <v>2.11</v>
      </c>
      <c r="B51" s="9" t="s">
        <v>245</v>
      </c>
      <c r="C51" s="20">
        <f>C41</f>
        <v>8.2200000000000006</v>
      </c>
      <c r="D51" s="7" t="s">
        <v>231</v>
      </c>
      <c r="E51" s="162">
        <f t="shared" si="1"/>
        <v>51487.081291026057</v>
      </c>
      <c r="F51" s="163">
        <v>423223.80821223423</v>
      </c>
      <c r="G51" s="40" t="s">
        <v>520</v>
      </c>
      <c r="H51" s="104">
        <v>390336</v>
      </c>
      <c r="I51" s="77">
        <f t="shared" si="0"/>
        <v>8.425512433450727E-2</v>
      </c>
    </row>
    <row r="52" spans="1:9" x14ac:dyDescent="0.2">
      <c r="A52" s="27"/>
      <c r="C52" s="6"/>
      <c r="D52" s="7"/>
      <c r="E52" s="8"/>
      <c r="H52" s="76"/>
      <c r="I52" s="77"/>
    </row>
    <row r="53" spans="1:9" s="24" customFormat="1" ht="15.75" x14ac:dyDescent="0.25">
      <c r="B53" s="28" t="s">
        <v>246</v>
      </c>
      <c r="C53" s="17">
        <f>F53/F68</f>
        <v>0.79148107487815533</v>
      </c>
      <c r="D53" s="11"/>
      <c r="E53" s="12"/>
      <c r="F53" s="25">
        <f>SUM(F41:F52)</f>
        <v>38056664.438427933</v>
      </c>
      <c r="G53" s="43"/>
      <c r="H53" s="76"/>
      <c r="I53" s="77"/>
    </row>
    <row r="54" spans="1:9" x14ac:dyDescent="0.2">
      <c r="A54" s="27"/>
      <c r="B54" s="9"/>
      <c r="C54" s="6"/>
      <c r="D54" s="7"/>
      <c r="E54" s="8"/>
      <c r="F54" s="8"/>
      <c r="H54" s="76"/>
      <c r="I54" s="77"/>
    </row>
    <row r="55" spans="1:9" x14ac:dyDescent="0.2">
      <c r="A55" s="27">
        <v>2.12</v>
      </c>
      <c r="B55" s="9" t="s">
        <v>131</v>
      </c>
      <c r="C55" s="8">
        <f>F53</f>
        <v>38056664.438427933</v>
      </c>
      <c r="D55" s="7" t="s">
        <v>227</v>
      </c>
      <c r="E55" s="16">
        <f>F55/C55</f>
        <v>0.12955901187143939</v>
      </c>
      <c r="F55" s="8">
        <v>4930583.8397656698</v>
      </c>
      <c r="G55" s="40" t="s">
        <v>428</v>
      </c>
      <c r="H55" s="76">
        <v>2606173.86</v>
      </c>
      <c r="I55" s="77">
        <f>(F55-H55)/H55</f>
        <v>0.8918860001786949</v>
      </c>
    </row>
    <row r="56" spans="1:9" x14ac:dyDescent="0.2">
      <c r="A56" s="27"/>
      <c r="B56" s="9"/>
      <c r="D56" s="7"/>
      <c r="E56" s="8"/>
      <c r="F56" s="8"/>
      <c r="H56" s="76"/>
      <c r="I56" s="77"/>
    </row>
    <row r="57" spans="1:9" s="24" customFormat="1" ht="15.75" x14ac:dyDescent="0.25">
      <c r="B57" s="28" t="s">
        <v>251</v>
      </c>
      <c r="C57" s="21">
        <f>F55/F68</f>
        <v>0.10254350597615854</v>
      </c>
      <c r="D57" s="11"/>
      <c r="E57" s="12"/>
      <c r="F57" s="25">
        <f>F55+F53</f>
        <v>42987248.2781936</v>
      </c>
      <c r="G57" s="43"/>
      <c r="H57" s="78">
        <f>SUM(H41:H55)</f>
        <v>31625725.353599999</v>
      </c>
      <c r="I57" s="77">
        <f>(F57-H57)/H57</f>
        <v>0.35924940211056072</v>
      </c>
    </row>
    <row r="58" spans="1:9" x14ac:dyDescent="0.2">
      <c r="A58" s="30"/>
      <c r="H58" s="72"/>
      <c r="I58" s="72"/>
    </row>
    <row r="59" spans="1:9" ht="15.75" x14ac:dyDescent="0.2">
      <c r="A59" s="26">
        <v>3</v>
      </c>
      <c r="B59" s="1" t="s">
        <v>247</v>
      </c>
      <c r="C59" s="6"/>
      <c r="D59" s="7"/>
      <c r="E59" s="8"/>
      <c r="F59" s="8"/>
    </row>
    <row r="60" spans="1:9" x14ac:dyDescent="0.2">
      <c r="A60" s="27">
        <v>3.1</v>
      </c>
      <c r="B60" s="9"/>
      <c r="C60" s="157"/>
      <c r="D60" s="7"/>
      <c r="E60" s="16"/>
      <c r="F60" s="8"/>
      <c r="H60" s="158"/>
      <c r="I60" s="77"/>
    </row>
    <row r="61" spans="1:9" x14ac:dyDescent="0.2">
      <c r="A61" s="27"/>
      <c r="B61" s="9"/>
      <c r="C61" s="16"/>
      <c r="D61" s="7"/>
      <c r="E61" s="8"/>
      <c r="F61" s="8"/>
    </row>
    <row r="62" spans="1:9" x14ac:dyDescent="0.2">
      <c r="A62" s="30"/>
    </row>
    <row r="63" spans="1:9" s="24" customFormat="1" ht="15.75" x14ac:dyDescent="0.25">
      <c r="B63" s="28" t="s">
        <v>249</v>
      </c>
      <c r="C63" s="17">
        <f>F63/F68</f>
        <v>0</v>
      </c>
      <c r="D63" s="11"/>
      <c r="E63" s="12"/>
      <c r="F63" s="25">
        <f>SUM(F60:F62)</f>
        <v>0</v>
      </c>
      <c r="G63" s="43"/>
    </row>
    <row r="64" spans="1:9" x14ac:dyDescent="0.2">
      <c r="A64" s="30"/>
    </row>
    <row r="65" spans="1:7" x14ac:dyDescent="0.2">
      <c r="A65" s="30"/>
    </row>
    <row r="66" spans="1:7" s="24" customFormat="1" ht="15.75" x14ac:dyDescent="0.25">
      <c r="B66" s="28" t="s">
        <v>133</v>
      </c>
      <c r="C66" s="10">
        <v>8.2200000000000006</v>
      </c>
      <c r="D66" s="11" t="s">
        <v>231</v>
      </c>
      <c r="E66" s="12">
        <f>F66/C66</f>
        <v>5229592.2479554256</v>
      </c>
      <c r="F66" s="25">
        <f>F57+F63</f>
        <v>42987248.2781936</v>
      </c>
      <c r="G66" s="43"/>
    </row>
    <row r="67" spans="1:7" x14ac:dyDescent="0.2">
      <c r="A67" s="30"/>
    </row>
    <row r="68" spans="1:7" s="24" customFormat="1" ht="15.75" x14ac:dyDescent="0.25">
      <c r="B68" s="28" t="s">
        <v>250</v>
      </c>
      <c r="C68" s="10"/>
      <c r="D68" s="11"/>
      <c r="E68" s="12"/>
      <c r="F68" s="25">
        <f>F63+F57+F38</f>
        <v>48082848.2781936</v>
      </c>
      <c r="G68" s="43"/>
    </row>
  </sheetData>
  <mergeCells count="5">
    <mergeCell ref="B17:F17"/>
    <mergeCell ref="B9:G9"/>
    <mergeCell ref="B6:F6"/>
    <mergeCell ref="B8:F8"/>
    <mergeCell ref="B12:F12"/>
  </mergeCells>
  <phoneticPr fontId="0" type="noConversion"/>
  <pageMargins left="0.75" right="0.75" top="1" bottom="1" header="0.5" footer="0.5"/>
  <pageSetup paperSize="9" scale="65"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I75"/>
  <sheetViews>
    <sheetView view="pageBreakPreview" topLeftCell="A22" zoomScale="80" zoomScaleNormal="100" workbookViewId="0">
      <selection activeCell="G51" sqref="G51"/>
    </sheetView>
  </sheetViews>
  <sheetFormatPr defaultColWidth="9.140625" defaultRowHeight="15" x14ac:dyDescent="0.2"/>
  <cols>
    <col min="1" max="1" width="17" style="5" customWidth="1"/>
    <col min="2" max="2" width="56" style="5" bestFit="1" customWidth="1"/>
    <col min="3" max="3" width="17.7109375" style="13" bestFit="1" customWidth="1"/>
    <col min="4" max="4" width="6.5703125" style="14" customWidth="1"/>
    <col min="5" max="5" width="15.5703125" style="15" bestFit="1" customWidth="1"/>
    <col min="6" max="6" width="16.42578125" style="15" bestFit="1" customWidth="1"/>
    <col min="7" max="7" width="47.5703125" style="40" customWidth="1"/>
    <col min="8" max="8" width="14.5703125" style="5" bestFit="1" customWidth="1"/>
    <col min="9" max="9" width="9.85546875" style="5" bestFit="1" customWidth="1"/>
    <col min="10" max="16384" width="9.140625" style="5"/>
  </cols>
  <sheetData>
    <row r="1" spans="1:7" ht="15.75" x14ac:dyDescent="0.25">
      <c r="A1" s="24" t="s">
        <v>823</v>
      </c>
    </row>
    <row r="4" spans="1:7" s="35" customFormat="1" ht="15.75" x14ac:dyDescent="0.25">
      <c r="A4" s="36" t="s">
        <v>135</v>
      </c>
      <c r="B4" s="35" t="s">
        <v>824</v>
      </c>
      <c r="C4" s="37"/>
      <c r="D4" s="38"/>
      <c r="E4" s="39"/>
      <c r="F4" s="39"/>
      <c r="G4" s="41"/>
    </row>
    <row r="5" spans="1:7" s="35" customFormat="1" ht="15.75" x14ac:dyDescent="0.25">
      <c r="A5" s="36" t="s">
        <v>136</v>
      </c>
      <c r="B5" s="35" t="s">
        <v>826</v>
      </c>
      <c r="C5" s="37"/>
      <c r="D5" s="38"/>
      <c r="E5" s="39"/>
      <c r="F5" s="39"/>
      <c r="G5" s="41"/>
    </row>
    <row r="6" spans="1:7" s="35" customFormat="1" ht="15.75" x14ac:dyDescent="0.25">
      <c r="A6" s="36"/>
      <c r="B6" s="35" t="s">
        <v>827</v>
      </c>
      <c r="C6" s="37"/>
      <c r="D6" s="38"/>
      <c r="E6" s="39"/>
      <c r="F6" s="39"/>
      <c r="G6" s="41"/>
    </row>
    <row r="7" spans="1:7" s="35" customFormat="1" ht="15.75" x14ac:dyDescent="0.25">
      <c r="A7" s="36"/>
      <c r="B7" s="35" t="s">
        <v>828</v>
      </c>
      <c r="C7" s="37"/>
      <c r="D7" s="38"/>
      <c r="E7" s="39"/>
      <c r="F7" s="39"/>
      <c r="G7" s="41"/>
    </row>
    <row r="8" spans="1:7" s="35" customFormat="1" ht="15.75" x14ac:dyDescent="0.25">
      <c r="A8" s="36" t="s">
        <v>815</v>
      </c>
      <c r="B8" s="35" t="s">
        <v>187</v>
      </c>
      <c r="C8" s="37"/>
      <c r="D8" s="38"/>
      <c r="E8" s="39"/>
      <c r="F8" s="39"/>
      <c r="G8" s="41"/>
    </row>
    <row r="9" spans="1:7" s="35" customFormat="1" ht="31.5" customHeight="1" x14ac:dyDescent="0.2">
      <c r="A9" s="51" t="s">
        <v>138</v>
      </c>
      <c r="B9" s="349" t="s">
        <v>188</v>
      </c>
      <c r="C9" s="360"/>
      <c r="D9" s="360"/>
      <c r="E9" s="360"/>
      <c r="F9" s="360"/>
      <c r="G9" s="360"/>
    </row>
    <row r="10" spans="1:7" s="35" customFormat="1" ht="16.5" customHeight="1" x14ac:dyDescent="0.25">
      <c r="A10" s="36" t="s">
        <v>148</v>
      </c>
      <c r="B10" s="35" t="s">
        <v>829</v>
      </c>
      <c r="C10" s="37"/>
      <c r="D10" s="38"/>
      <c r="E10" s="39"/>
      <c r="F10" s="39"/>
      <c r="G10" s="41"/>
    </row>
    <row r="11" spans="1:7" s="35" customFormat="1" ht="15.75" x14ac:dyDescent="0.25">
      <c r="A11" s="36" t="s">
        <v>813</v>
      </c>
      <c r="B11" s="35" t="s">
        <v>22</v>
      </c>
      <c r="C11" s="37"/>
      <c r="D11" s="38"/>
      <c r="E11" s="39"/>
      <c r="F11" s="39"/>
      <c r="G11" s="41"/>
    </row>
    <row r="12" spans="1:7" s="35" customFormat="1" ht="15.75" x14ac:dyDescent="0.25">
      <c r="A12" s="36" t="s">
        <v>817</v>
      </c>
      <c r="B12" s="35" t="s">
        <v>189</v>
      </c>
      <c r="C12" s="37"/>
      <c r="D12" s="38"/>
      <c r="E12" s="39"/>
      <c r="F12" s="39"/>
      <c r="G12" s="41"/>
    </row>
    <row r="13" spans="1:7" s="35" customFormat="1" ht="15.75" x14ac:dyDescent="0.25">
      <c r="A13" s="36" t="s">
        <v>139</v>
      </c>
      <c r="B13" s="35" t="s">
        <v>830</v>
      </c>
      <c r="C13" s="37"/>
      <c r="D13" s="38"/>
      <c r="E13" s="39"/>
      <c r="F13" s="39"/>
      <c r="G13" s="41"/>
    </row>
    <row r="14" spans="1:7" s="35" customFormat="1" ht="15.75" x14ac:dyDescent="0.25">
      <c r="A14" s="36"/>
      <c r="B14" s="35" t="s">
        <v>831</v>
      </c>
      <c r="C14" s="37"/>
      <c r="D14" s="38"/>
      <c r="E14" s="39"/>
      <c r="F14" s="39"/>
      <c r="G14" s="41"/>
    </row>
    <row r="15" spans="1:7" s="35" customFormat="1" ht="15.75" x14ac:dyDescent="0.25">
      <c r="A15" s="36"/>
      <c r="B15" s="35" t="s">
        <v>836</v>
      </c>
      <c r="C15" s="37"/>
      <c r="D15" s="38"/>
      <c r="E15" s="39"/>
      <c r="F15" s="39"/>
      <c r="G15" s="41"/>
    </row>
    <row r="16" spans="1:7" s="35" customFormat="1" ht="15.75" x14ac:dyDescent="0.25">
      <c r="A16" s="36"/>
      <c r="B16" s="35" t="s">
        <v>837</v>
      </c>
      <c r="C16" s="37"/>
      <c r="D16" s="38"/>
      <c r="E16" s="39"/>
      <c r="F16" s="39"/>
      <c r="G16" s="41"/>
    </row>
    <row r="17" spans="1:7" s="35" customFormat="1" ht="15.75" x14ac:dyDescent="0.25">
      <c r="A17" s="36" t="s">
        <v>818</v>
      </c>
      <c r="B17" s="35" t="s">
        <v>190</v>
      </c>
      <c r="C17" s="37"/>
      <c r="D17" s="38"/>
      <c r="E17" s="39"/>
      <c r="F17" s="39"/>
      <c r="G17" s="41"/>
    </row>
    <row r="18" spans="1:7" s="35" customFormat="1" ht="15.75" x14ac:dyDescent="0.25">
      <c r="A18" s="36" t="s">
        <v>142</v>
      </c>
      <c r="B18" s="36" t="s">
        <v>191</v>
      </c>
      <c r="C18" s="37"/>
      <c r="D18" s="38"/>
      <c r="E18" s="39"/>
      <c r="F18" s="39"/>
      <c r="G18" s="41"/>
    </row>
    <row r="19" spans="1:7" s="35" customFormat="1" ht="15.75" x14ac:dyDescent="0.25">
      <c r="A19" s="36"/>
      <c r="B19" s="36" t="s">
        <v>192</v>
      </c>
      <c r="C19" s="37"/>
      <c r="D19" s="38"/>
      <c r="E19" s="39"/>
      <c r="F19" s="39"/>
      <c r="G19" s="41"/>
    </row>
    <row r="20" spans="1:7" s="35" customFormat="1" ht="15.75" x14ac:dyDescent="0.25">
      <c r="A20" s="36"/>
      <c r="B20" s="36" t="s">
        <v>193</v>
      </c>
      <c r="C20" s="37"/>
      <c r="D20" s="38"/>
      <c r="E20" s="39"/>
      <c r="F20" s="39"/>
      <c r="G20" s="41"/>
    </row>
    <row r="21" spans="1:7" s="35" customFormat="1" ht="15.75" x14ac:dyDescent="0.25">
      <c r="A21" s="36"/>
      <c r="B21" s="36" t="s">
        <v>194</v>
      </c>
      <c r="C21" s="37"/>
      <c r="D21" s="38"/>
      <c r="E21" s="39"/>
      <c r="F21" s="39"/>
      <c r="G21" s="41"/>
    </row>
    <row r="22" spans="1:7" s="35" customFormat="1" ht="15.75" x14ac:dyDescent="0.25">
      <c r="A22" s="36"/>
      <c r="B22" s="36" t="s">
        <v>195</v>
      </c>
      <c r="C22" s="37"/>
      <c r="D22" s="38"/>
      <c r="E22" s="39"/>
      <c r="F22" s="39"/>
      <c r="G22" s="41"/>
    </row>
    <row r="23" spans="1:7" s="35" customFormat="1" ht="15.75" x14ac:dyDescent="0.25">
      <c r="A23" s="36"/>
      <c r="B23" s="36" t="s">
        <v>196</v>
      </c>
      <c r="C23" s="37"/>
      <c r="D23" s="38"/>
      <c r="E23" s="39"/>
      <c r="F23" s="39"/>
      <c r="G23" s="41"/>
    </row>
    <row r="24" spans="1:7" s="35" customFormat="1" ht="15.75" x14ac:dyDescent="0.25">
      <c r="A24" s="36" t="s">
        <v>141</v>
      </c>
      <c r="B24" s="44" t="s">
        <v>197</v>
      </c>
      <c r="C24" s="37"/>
      <c r="D24" s="38"/>
      <c r="E24" s="39"/>
      <c r="F24" s="39"/>
      <c r="G24" s="41"/>
    </row>
    <row r="25" spans="1:7" s="35" customFormat="1" ht="15.75" x14ac:dyDescent="0.25">
      <c r="A25" s="36"/>
      <c r="B25" s="35" t="s">
        <v>198</v>
      </c>
      <c r="C25" s="37"/>
      <c r="D25" s="38"/>
      <c r="E25" s="39"/>
      <c r="F25" s="39"/>
      <c r="G25" s="41"/>
    </row>
    <row r="26" spans="1:7" s="35" customFormat="1" ht="15.75" x14ac:dyDescent="0.25">
      <c r="A26" s="36"/>
      <c r="B26" s="35" t="s">
        <v>199</v>
      </c>
      <c r="C26" s="37"/>
      <c r="D26" s="38"/>
      <c r="E26" s="39"/>
      <c r="F26" s="39"/>
      <c r="G26" s="41"/>
    </row>
    <row r="27" spans="1:7" s="35" customFormat="1" ht="15.75" x14ac:dyDescent="0.25">
      <c r="A27" s="36" t="s">
        <v>822</v>
      </c>
      <c r="B27" s="35" t="s">
        <v>200</v>
      </c>
      <c r="C27" s="37"/>
      <c r="D27" s="38"/>
      <c r="E27" s="39"/>
      <c r="F27" s="39"/>
      <c r="G27" s="41"/>
    </row>
    <row r="28" spans="1:7" s="35" customFormat="1" ht="15.75" x14ac:dyDescent="0.25">
      <c r="A28" s="36" t="s">
        <v>143</v>
      </c>
      <c r="B28" s="35" t="s">
        <v>201</v>
      </c>
      <c r="C28" s="37"/>
      <c r="D28" s="38"/>
      <c r="E28" s="39"/>
      <c r="F28" s="39"/>
      <c r="G28" s="41"/>
    </row>
    <row r="29" spans="1:7" s="35" customFormat="1" ht="15.75" x14ac:dyDescent="0.25">
      <c r="A29" s="36" t="s">
        <v>132</v>
      </c>
      <c r="B29" s="35" t="s">
        <v>202</v>
      </c>
      <c r="C29" s="37"/>
      <c r="D29" s="38"/>
      <c r="E29" s="39"/>
      <c r="F29" s="39"/>
      <c r="G29" s="41"/>
    </row>
    <row r="30" spans="1:7" s="35" customFormat="1" ht="15.75" x14ac:dyDescent="0.25">
      <c r="A30" s="36"/>
      <c r="B30" s="35" t="s">
        <v>203</v>
      </c>
      <c r="C30" s="37"/>
      <c r="D30" s="38"/>
      <c r="E30" s="39"/>
      <c r="F30" s="39"/>
      <c r="G30" s="41"/>
    </row>
    <row r="31" spans="1:7" s="35" customFormat="1" ht="15.75" x14ac:dyDescent="0.25">
      <c r="A31" s="36"/>
      <c r="B31" s="35" t="s">
        <v>204</v>
      </c>
      <c r="C31" s="37"/>
      <c r="D31" s="38"/>
      <c r="E31" s="39"/>
      <c r="F31" s="39"/>
      <c r="G31" s="41"/>
    </row>
    <row r="32" spans="1:7" s="35" customFormat="1" ht="15.75" x14ac:dyDescent="0.25">
      <c r="A32" s="36"/>
      <c r="B32" s="35" t="s">
        <v>205</v>
      </c>
      <c r="C32" s="37"/>
      <c r="D32" s="38"/>
      <c r="E32" s="39"/>
      <c r="F32" s="39"/>
      <c r="G32" s="41"/>
    </row>
    <row r="33" spans="1:9" s="35" customFormat="1" ht="15.75" x14ac:dyDescent="0.25">
      <c r="A33" s="36"/>
      <c r="B33" s="35" t="s">
        <v>206</v>
      </c>
      <c r="C33" s="37"/>
      <c r="D33" s="38"/>
      <c r="E33" s="39"/>
      <c r="F33" s="39"/>
      <c r="G33" s="41"/>
    </row>
    <row r="34" spans="1:9" s="35" customFormat="1" ht="15.75" x14ac:dyDescent="0.25">
      <c r="A34" s="36"/>
      <c r="B34" s="35" t="s">
        <v>207</v>
      </c>
      <c r="C34" s="37"/>
      <c r="D34" s="38"/>
      <c r="E34" s="39"/>
      <c r="F34" s="39"/>
      <c r="G34" s="41"/>
    </row>
    <row r="35" spans="1:9" s="35" customFormat="1" ht="15.75" x14ac:dyDescent="0.25">
      <c r="A35" s="36"/>
      <c r="B35" s="35" t="s">
        <v>593</v>
      </c>
      <c r="C35" s="37"/>
      <c r="D35" s="38"/>
      <c r="E35" s="39"/>
      <c r="F35" s="39"/>
      <c r="G35" s="41"/>
    </row>
    <row r="36" spans="1:9" s="35" customFormat="1" ht="15.75" x14ac:dyDescent="0.25">
      <c r="A36" s="36"/>
      <c r="B36" s="154" t="s">
        <v>594</v>
      </c>
      <c r="C36" s="37"/>
      <c r="D36" s="38"/>
      <c r="E36" s="39"/>
      <c r="F36" s="39"/>
      <c r="G36" s="41"/>
    </row>
    <row r="37" spans="1:9" s="31" customFormat="1" x14ac:dyDescent="0.2">
      <c r="C37" s="32"/>
      <c r="D37" s="33"/>
      <c r="E37" s="34"/>
      <c r="F37" s="34"/>
      <c r="G37" s="42"/>
    </row>
    <row r="40" spans="1:9" ht="15.75" x14ac:dyDescent="0.2">
      <c r="A40" s="26" t="s">
        <v>220</v>
      </c>
      <c r="B40" s="1" t="s">
        <v>221</v>
      </c>
      <c r="C40" s="2" t="s">
        <v>222</v>
      </c>
      <c r="D40" s="3" t="s">
        <v>223</v>
      </c>
      <c r="E40" s="4" t="s">
        <v>224</v>
      </c>
      <c r="F40" s="4" t="s">
        <v>225</v>
      </c>
      <c r="G40" s="155" t="s">
        <v>132</v>
      </c>
    </row>
    <row r="41" spans="1:9" ht="15.75" x14ac:dyDescent="0.2">
      <c r="A41" s="26">
        <v>1</v>
      </c>
      <c r="B41" s="1" t="s">
        <v>134</v>
      </c>
      <c r="C41" s="6"/>
      <c r="D41" s="7"/>
      <c r="E41" s="8"/>
      <c r="F41" s="8"/>
    </row>
    <row r="42" spans="1:9" x14ac:dyDescent="0.2">
      <c r="A42" s="27">
        <v>1.1000000000000001</v>
      </c>
      <c r="B42" s="9" t="s">
        <v>226</v>
      </c>
      <c r="C42" s="8">
        <f>F$73</f>
        <v>62100767.522568651</v>
      </c>
      <c r="D42" s="7" t="s">
        <v>227</v>
      </c>
      <c r="E42" s="16">
        <f>F42/C42</f>
        <v>2.8126866537764039E-2</v>
      </c>
      <c r="F42" s="8">
        <v>1746700</v>
      </c>
    </row>
    <row r="43" spans="1:9" x14ac:dyDescent="0.2">
      <c r="A43" s="27">
        <v>1.2</v>
      </c>
      <c r="B43" s="9" t="s">
        <v>228</v>
      </c>
      <c r="C43" s="8">
        <f>F$73</f>
        <v>62100767.522568651</v>
      </c>
      <c r="D43" s="7" t="s">
        <v>227</v>
      </c>
      <c r="E43" s="16">
        <f>F43/C43</f>
        <v>8.2666340133601274E-2</v>
      </c>
      <c r="F43" s="8">
        <f>933400+4200243.17057836</f>
        <v>5133643.1705783596</v>
      </c>
      <c r="G43" s="40" t="s">
        <v>595</v>
      </c>
      <c r="H43" s="76">
        <v>4646099.1542786257</v>
      </c>
      <c r="I43" s="77">
        <f>(F43-H43)/H43</f>
        <v>0.1049362056448475</v>
      </c>
    </row>
    <row r="44" spans="1:9" ht="22.5" x14ac:dyDescent="0.2">
      <c r="A44" s="27">
        <v>1.3</v>
      </c>
      <c r="B44" s="9" t="s">
        <v>229</v>
      </c>
      <c r="C44" s="8">
        <f>F$73</f>
        <v>62100767.522568651</v>
      </c>
      <c r="D44" s="7" t="s">
        <v>227</v>
      </c>
      <c r="E44" s="16">
        <f>F44/C44</f>
        <v>8.1417795790306412E-3</v>
      </c>
      <c r="F44" s="8">
        <v>505610.76085737866</v>
      </c>
      <c r="G44" s="156" t="s">
        <v>596</v>
      </c>
      <c r="H44" s="76">
        <v>704407.24911063258</v>
      </c>
      <c r="I44" s="77">
        <f>(F44-H44)/H44</f>
        <v>-0.28221811814720749</v>
      </c>
    </row>
    <row r="45" spans="1:9" s="24" customFormat="1" ht="15.75" x14ac:dyDescent="0.25">
      <c r="B45" s="28" t="s">
        <v>248</v>
      </c>
      <c r="C45" s="17">
        <f>F45/F75</f>
        <v>0.1062930265939335</v>
      </c>
      <c r="D45" s="11"/>
      <c r="E45" s="12"/>
      <c r="F45" s="23">
        <f>SUM(F42:F44)</f>
        <v>7385953.9314357387</v>
      </c>
      <c r="G45" s="43"/>
      <c r="H45" s="76"/>
      <c r="I45" s="77"/>
    </row>
    <row r="46" spans="1:9" x14ac:dyDescent="0.2">
      <c r="A46" s="27"/>
      <c r="B46" s="9"/>
      <c r="C46" s="6"/>
      <c r="D46" s="7"/>
      <c r="E46" s="8"/>
      <c r="F46" s="8"/>
      <c r="H46" s="72" t="s">
        <v>379</v>
      </c>
      <c r="I46" s="72" t="s">
        <v>383</v>
      </c>
    </row>
    <row r="47" spans="1:9" ht="15.75" x14ac:dyDescent="0.2">
      <c r="A47" s="26">
        <v>2</v>
      </c>
      <c r="B47" s="1" t="s">
        <v>230</v>
      </c>
      <c r="C47" s="6"/>
      <c r="D47" s="7"/>
      <c r="E47" s="8"/>
      <c r="F47" s="8"/>
      <c r="H47" s="72"/>
      <c r="I47" s="72"/>
    </row>
    <row r="48" spans="1:9" x14ac:dyDescent="0.2">
      <c r="A48" s="27">
        <v>2.1</v>
      </c>
      <c r="B48" s="9" t="s">
        <v>236</v>
      </c>
      <c r="C48" s="18">
        <v>1.4</v>
      </c>
      <c r="D48" s="7" t="s">
        <v>231</v>
      </c>
      <c r="E48" s="8">
        <f>F48/C48</f>
        <v>443686.44937052508</v>
      </c>
      <c r="F48" s="8">
        <v>621161.02911873511</v>
      </c>
      <c r="G48" s="40" t="s">
        <v>825</v>
      </c>
      <c r="H48" s="76">
        <v>762390.05642008665</v>
      </c>
      <c r="I48" s="77">
        <f t="shared" ref="I48:I58" si="0">(F48-H48)/H48</f>
        <v>-0.185245106638081</v>
      </c>
    </row>
    <row r="49" spans="1:9" x14ac:dyDescent="0.2">
      <c r="A49" s="27">
        <v>2.2000000000000002</v>
      </c>
      <c r="B49" s="9" t="s">
        <v>237</v>
      </c>
      <c r="C49" s="15">
        <v>180000</v>
      </c>
      <c r="D49" s="7" t="s">
        <v>232</v>
      </c>
      <c r="E49" s="6">
        <f>F49/C49</f>
        <v>56.367920657006309</v>
      </c>
      <c r="F49" s="8">
        <v>10146225.718261136</v>
      </c>
      <c r="G49" s="40" t="s">
        <v>812</v>
      </c>
      <c r="H49" s="76">
        <v>10003538.821560262</v>
      </c>
      <c r="I49" s="77">
        <f t="shared" si="0"/>
        <v>1.4263642021695973E-2</v>
      </c>
    </row>
    <row r="50" spans="1:9" x14ac:dyDescent="0.2">
      <c r="A50" s="27">
        <v>2.2999999999999998</v>
      </c>
      <c r="B50" s="5" t="s">
        <v>238</v>
      </c>
      <c r="C50" s="15">
        <v>20000</v>
      </c>
      <c r="D50" s="14" t="s">
        <v>233</v>
      </c>
      <c r="E50" s="6">
        <f>F50/C50</f>
        <v>19.969000000000001</v>
      </c>
      <c r="F50" s="8">
        <v>399380</v>
      </c>
      <c r="G50" s="40" t="s">
        <v>597</v>
      </c>
      <c r="H50" s="76">
        <v>328353</v>
      </c>
      <c r="I50" s="77">
        <f t="shared" si="0"/>
        <v>0.21631293150968622</v>
      </c>
    </row>
    <row r="51" spans="1:9" x14ac:dyDescent="0.2">
      <c r="A51" s="27">
        <v>2.4</v>
      </c>
      <c r="B51" s="9" t="s">
        <v>239</v>
      </c>
      <c r="C51" s="19">
        <f>C48</f>
        <v>1.4</v>
      </c>
      <c r="D51" s="7" t="s">
        <v>231</v>
      </c>
      <c r="E51" s="8">
        <f t="shared" ref="E51:E58" si="1">F51/C51</f>
        <v>3199770.5195256257</v>
      </c>
      <c r="F51" s="8">
        <v>4479678.7273358759</v>
      </c>
      <c r="G51" s="40" t="s">
        <v>598</v>
      </c>
      <c r="H51" s="76">
        <v>4363850.5537394946</v>
      </c>
      <c r="I51" s="77">
        <f t="shared" si="0"/>
        <v>2.6542653596861858E-2</v>
      </c>
    </row>
    <row r="52" spans="1:9" x14ac:dyDescent="0.2">
      <c r="A52" s="27">
        <v>2.5</v>
      </c>
      <c r="B52" s="9" t="s">
        <v>240</v>
      </c>
      <c r="C52" s="15">
        <v>80000</v>
      </c>
      <c r="D52" s="7" t="s">
        <v>233</v>
      </c>
      <c r="E52" s="8">
        <f t="shared" si="1"/>
        <v>84.44379040312387</v>
      </c>
      <c r="F52" s="22">
        <f>6301467.23224991+454036</f>
        <v>6755503.23224991</v>
      </c>
      <c r="G52" s="40" t="s">
        <v>599</v>
      </c>
      <c r="H52" s="76">
        <f>6184599.15357906+373289</f>
        <v>6557888.15357906</v>
      </c>
      <c r="I52" s="77">
        <f t="shared" si="0"/>
        <v>3.0133950754100434E-2</v>
      </c>
    </row>
    <row r="53" spans="1:9" x14ac:dyDescent="0.2">
      <c r="A53" s="27" t="s">
        <v>234</v>
      </c>
      <c r="B53" s="9" t="s">
        <v>241</v>
      </c>
      <c r="C53" s="15">
        <v>4525</v>
      </c>
      <c r="D53" s="7" t="s">
        <v>233</v>
      </c>
      <c r="E53" s="8">
        <f t="shared" si="1"/>
        <v>1886.3170082030683</v>
      </c>
      <c r="F53" s="8">
        <v>8535584.4621188845</v>
      </c>
      <c r="G53" s="40" t="s">
        <v>814</v>
      </c>
      <c r="H53" s="76">
        <v>8575232.924008606</v>
      </c>
      <c r="I53" s="77">
        <f t="shared" si="0"/>
        <v>-4.623601742492058E-3</v>
      </c>
    </row>
    <row r="54" spans="1:9" x14ac:dyDescent="0.2">
      <c r="A54" s="27">
        <v>2.7</v>
      </c>
      <c r="B54" s="9" t="s">
        <v>242</v>
      </c>
      <c r="C54" s="15">
        <v>6010</v>
      </c>
      <c r="D54" s="7" t="s">
        <v>233</v>
      </c>
      <c r="E54" s="8">
        <f t="shared" si="1"/>
        <v>886.06020594250924</v>
      </c>
      <c r="F54" s="15">
        <v>5325221.8377144802</v>
      </c>
      <c r="H54" s="76">
        <v>7070296.2014029408</v>
      </c>
      <c r="I54" s="77">
        <f t="shared" si="0"/>
        <v>-0.24681771653954043</v>
      </c>
    </row>
    <row r="55" spans="1:9" x14ac:dyDescent="0.2">
      <c r="A55" s="27">
        <v>2.8</v>
      </c>
      <c r="B55" s="9" t="s">
        <v>243</v>
      </c>
      <c r="C55" s="19">
        <f>C48</f>
        <v>1.4</v>
      </c>
      <c r="D55" s="7" t="s">
        <v>231</v>
      </c>
      <c r="E55" s="8">
        <f t="shared" si="1"/>
        <v>3210951.5010004221</v>
      </c>
      <c r="F55" s="8">
        <v>4495332.1014005905</v>
      </c>
      <c r="H55" s="76">
        <v>3869093.8458508472</v>
      </c>
      <c r="I55" s="77">
        <f t="shared" si="0"/>
        <v>0.16185656913473706</v>
      </c>
    </row>
    <row r="56" spans="1:9" x14ac:dyDescent="0.2">
      <c r="A56" s="27">
        <v>2.9</v>
      </c>
      <c r="B56" s="9" t="s">
        <v>235</v>
      </c>
      <c r="C56" s="19">
        <f>C48</f>
        <v>1.4</v>
      </c>
      <c r="D56" s="7" t="s">
        <v>231</v>
      </c>
      <c r="E56" s="8">
        <f t="shared" si="1"/>
        <v>2160997.1373403734</v>
      </c>
      <c r="F56" s="8">
        <v>3025395.9922765228</v>
      </c>
      <c r="H56" s="76">
        <v>3008639.0200935211</v>
      </c>
      <c r="I56" s="77">
        <f t="shared" si="0"/>
        <v>5.5696187116794143E-3</v>
      </c>
    </row>
    <row r="57" spans="1:9" x14ac:dyDescent="0.2">
      <c r="A57" s="29">
        <v>2.1</v>
      </c>
      <c r="B57" s="9" t="s">
        <v>244</v>
      </c>
      <c r="C57" s="19">
        <f>C48</f>
        <v>1.4</v>
      </c>
      <c r="D57" s="7" t="s">
        <v>231</v>
      </c>
      <c r="E57" s="8">
        <f t="shared" si="1"/>
        <v>524243.59835717018</v>
      </c>
      <c r="F57" s="8">
        <v>733941.03770003817</v>
      </c>
      <c r="H57" s="76">
        <v>870409.36646225164</v>
      </c>
      <c r="I57" s="77">
        <f t="shared" si="0"/>
        <v>-0.15678637434347037</v>
      </c>
    </row>
    <row r="58" spans="1:9" x14ac:dyDescent="0.2">
      <c r="A58" s="27">
        <v>2.11</v>
      </c>
      <c r="B58" s="9" t="s">
        <v>245</v>
      </c>
      <c r="C58" s="20">
        <f>C48</f>
        <v>1.4</v>
      </c>
      <c r="D58" s="7" t="s">
        <v>231</v>
      </c>
      <c r="E58" s="8">
        <f t="shared" si="1"/>
        <v>2106586.8035175609</v>
      </c>
      <c r="F58" s="8">
        <v>2949221.5249245851</v>
      </c>
      <c r="H58" s="104">
        <v>2399001.6364858653</v>
      </c>
      <c r="I58" s="77">
        <f t="shared" si="0"/>
        <v>0.22935369449964177</v>
      </c>
    </row>
    <row r="59" spans="1:9" x14ac:dyDescent="0.2">
      <c r="A59" s="27"/>
      <c r="C59" s="6"/>
      <c r="D59" s="7"/>
      <c r="E59" s="8"/>
      <c r="H59" s="76"/>
      <c r="I59" s="77"/>
    </row>
    <row r="60" spans="1:9" s="24" customFormat="1" ht="15.75" x14ac:dyDescent="0.25">
      <c r="B60" s="28" t="s">
        <v>246</v>
      </c>
      <c r="C60" s="17">
        <f>F60/F75</f>
        <v>0.68310383149276266</v>
      </c>
      <c r="D60" s="11"/>
      <c r="E60" s="12"/>
      <c r="F60" s="25">
        <f>SUM(F48:F59)</f>
        <v>47466645.663100749</v>
      </c>
      <c r="G60" s="43"/>
      <c r="H60" s="76"/>
      <c r="I60" s="77"/>
    </row>
    <row r="61" spans="1:9" x14ac:dyDescent="0.2">
      <c r="A61" s="27"/>
      <c r="B61" s="9"/>
      <c r="C61" s="6"/>
      <c r="D61" s="7"/>
      <c r="E61" s="8"/>
      <c r="F61" s="8"/>
      <c r="H61" s="76"/>
      <c r="I61" s="77"/>
    </row>
    <row r="62" spans="1:9" x14ac:dyDescent="0.2">
      <c r="A62" s="27">
        <v>2.12</v>
      </c>
      <c r="B62" s="9" t="s">
        <v>131</v>
      </c>
      <c r="C62" s="8">
        <f>F60</f>
        <v>47466645.663100749</v>
      </c>
      <c r="D62" s="7" t="s">
        <v>227</v>
      </c>
      <c r="E62" s="16">
        <f>F62/C62</f>
        <v>0.28383792840364158</v>
      </c>
      <c r="F62" s="8">
        <v>13472834.373284215</v>
      </c>
      <c r="H62" s="76">
        <v>12979995.760714654</v>
      </c>
      <c r="I62" s="77">
        <f>(F62-H62)/H62</f>
        <v>3.7969088869904723E-2</v>
      </c>
    </row>
    <row r="63" spans="1:9" x14ac:dyDescent="0.2">
      <c r="A63" s="27"/>
      <c r="B63" s="9"/>
      <c r="D63" s="7"/>
      <c r="E63" s="8"/>
      <c r="F63" s="8"/>
      <c r="H63" s="76"/>
      <c r="I63" s="77"/>
    </row>
    <row r="64" spans="1:9" s="24" customFormat="1" ht="15.75" x14ac:dyDescent="0.25">
      <c r="B64" s="28" t="s">
        <v>251</v>
      </c>
      <c r="C64" s="21">
        <f>F62/F75</f>
        <v>0.19389077641549601</v>
      </c>
      <c r="D64" s="11"/>
      <c r="E64" s="12"/>
      <c r="F64" s="25">
        <f>F62+F60</f>
        <v>60939480.036384962</v>
      </c>
      <c r="G64" s="43"/>
      <c r="H64" s="78">
        <f>SUM(H48:H62)</f>
        <v>60788689.340317592</v>
      </c>
      <c r="I64" s="77">
        <f>(F64-H64)/H64</f>
        <v>2.4805715948766115E-3</v>
      </c>
    </row>
    <row r="65" spans="1:9" x14ac:dyDescent="0.2">
      <c r="A65" s="30"/>
      <c r="H65" s="72"/>
      <c r="I65" s="72"/>
    </row>
    <row r="66" spans="1:9" ht="15.75" x14ac:dyDescent="0.2">
      <c r="A66" s="26">
        <v>3</v>
      </c>
      <c r="B66" s="1" t="s">
        <v>247</v>
      </c>
      <c r="C66" s="6"/>
      <c r="D66" s="7"/>
      <c r="E66" s="8"/>
      <c r="F66" s="8"/>
    </row>
    <row r="67" spans="1:9" x14ac:dyDescent="0.2">
      <c r="A67" s="27">
        <v>3.1</v>
      </c>
      <c r="B67" s="9" t="s">
        <v>600</v>
      </c>
      <c r="C67" s="157">
        <v>489</v>
      </c>
      <c r="D67" s="7" t="s">
        <v>811</v>
      </c>
      <c r="E67" s="8">
        <f>F67/C67</f>
        <v>2374.8210351404596</v>
      </c>
      <c r="F67" s="8">
        <v>1161287.4861836848</v>
      </c>
      <c r="H67" s="158">
        <v>1724366.3263338692</v>
      </c>
      <c r="I67" s="77">
        <f>(F67-H67)/H67</f>
        <v>-0.32654247044323342</v>
      </c>
    </row>
    <row r="68" spans="1:9" x14ac:dyDescent="0.2">
      <c r="A68" s="27"/>
      <c r="B68" s="9"/>
      <c r="C68" s="16"/>
      <c r="D68" s="7"/>
      <c r="E68" s="8"/>
      <c r="F68" s="8"/>
    </row>
    <row r="69" spans="1:9" x14ac:dyDescent="0.2">
      <c r="A69" s="30"/>
    </row>
    <row r="70" spans="1:9" s="24" customFormat="1" ht="15.75" x14ac:dyDescent="0.25">
      <c r="B70" s="28" t="s">
        <v>249</v>
      </c>
      <c r="C70" s="17">
        <f>F70/F75</f>
        <v>1.6712365497807812E-2</v>
      </c>
      <c r="D70" s="11"/>
      <c r="E70" s="12"/>
      <c r="F70" s="25">
        <f>SUM(F67:F69)</f>
        <v>1161287.4861836848</v>
      </c>
      <c r="G70" s="43"/>
    </row>
    <row r="71" spans="1:9" x14ac:dyDescent="0.2">
      <c r="A71" s="30"/>
    </row>
    <row r="72" spans="1:9" x14ac:dyDescent="0.2">
      <c r="A72" s="30"/>
    </row>
    <row r="73" spans="1:9" s="24" customFormat="1" ht="15.75" x14ac:dyDescent="0.25">
      <c r="B73" s="28" t="s">
        <v>133</v>
      </c>
      <c r="C73" s="10">
        <v>1.4</v>
      </c>
      <c r="D73" s="11" t="s">
        <v>231</v>
      </c>
      <c r="E73" s="12">
        <f>F73/C73</f>
        <v>44357691.087549038</v>
      </c>
      <c r="F73" s="25">
        <f>F64+F70</f>
        <v>62100767.522568651</v>
      </c>
      <c r="G73" s="43"/>
    </row>
    <row r="74" spans="1:9" x14ac:dyDescent="0.2">
      <c r="A74" s="30"/>
    </row>
    <row r="75" spans="1:9" s="24" customFormat="1" ht="15.75" x14ac:dyDescent="0.25">
      <c r="B75" s="28" t="s">
        <v>250</v>
      </c>
      <c r="C75" s="10"/>
      <c r="D75" s="11"/>
      <c r="E75" s="12"/>
      <c r="F75" s="25">
        <f>F70+F64+F45</f>
        <v>69486721.454004392</v>
      </c>
      <c r="G75" s="43"/>
    </row>
  </sheetData>
  <mergeCells count="1">
    <mergeCell ref="B9:G9"/>
  </mergeCells>
  <phoneticPr fontId="0" type="noConversion"/>
  <pageMargins left="0.24" right="0.28999999999999998" top="1" bottom="1" header="0.5" footer="0.5"/>
  <pageSetup paperSize="9" scale="56" orientation="portrait" r:id="rId1"/>
  <headerFooter alignWithMargins="0">
    <oddFooter>&amp;L&amp;F - &amp;A&amp;RPrinted: &amp;D - &amp;T</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S66"/>
  <sheetViews>
    <sheetView view="pageBreakPreview" zoomScale="60" zoomScaleNormal="75" workbookViewId="0">
      <selection activeCell="E59" sqref="E59"/>
    </sheetView>
  </sheetViews>
  <sheetFormatPr defaultColWidth="9.140625" defaultRowHeight="15" x14ac:dyDescent="0.2"/>
  <cols>
    <col min="1" max="1" width="17" style="9" customWidth="1"/>
    <col min="2" max="2" width="56" style="9" bestFit="1" customWidth="1"/>
    <col min="3" max="3" width="17.5703125" style="6" bestFit="1" customWidth="1"/>
    <col min="4" max="4" width="6.5703125" style="7" customWidth="1"/>
    <col min="5" max="5" width="15.42578125" style="8" bestFit="1" customWidth="1"/>
    <col min="6" max="6" width="16.28515625" style="8" bestFit="1" customWidth="1"/>
    <col min="7" max="7" width="37.42578125" style="55" bestFit="1" customWidth="1"/>
    <col min="8" max="8" width="16.85546875" style="72" bestFit="1" customWidth="1"/>
    <col min="9" max="9" width="10.85546875" style="72" customWidth="1"/>
    <col min="10" max="10" width="16.140625" style="22" bestFit="1" customWidth="1"/>
    <col min="11" max="11" width="12.85546875" style="22" bestFit="1" customWidth="1"/>
    <col min="12" max="12" width="9.140625" style="22"/>
    <col min="13" max="13" width="11.28515625" style="22" bestFit="1" customWidth="1"/>
    <col min="14" max="14" width="15" style="22" bestFit="1" customWidth="1"/>
    <col min="15" max="16" width="15" style="22" customWidth="1"/>
    <col min="17" max="18" width="12.7109375" style="22" hidden="1" customWidth="1"/>
    <col min="19" max="19" width="14" style="9" hidden="1" customWidth="1"/>
    <col min="20" max="16384" width="9.140625" style="9"/>
  </cols>
  <sheetData>
    <row r="1" spans="1:18" ht="15.75" x14ac:dyDescent="0.2">
      <c r="A1" s="1" t="s">
        <v>88</v>
      </c>
    </row>
    <row r="4" spans="1:18" s="52" customFormat="1" ht="15.75" x14ac:dyDescent="0.2">
      <c r="A4" s="51" t="s">
        <v>135</v>
      </c>
      <c r="B4" s="80" t="s">
        <v>89</v>
      </c>
      <c r="C4" s="81"/>
      <c r="D4" s="82"/>
      <c r="E4" s="83"/>
      <c r="F4" s="83"/>
      <c r="G4" s="84"/>
      <c r="H4" s="85"/>
      <c r="I4" s="85"/>
      <c r="J4" s="68"/>
      <c r="K4" s="68"/>
      <c r="L4" s="68"/>
      <c r="M4" s="68"/>
      <c r="N4" s="68"/>
      <c r="O4" s="68"/>
      <c r="P4" s="68"/>
      <c r="Q4" s="68"/>
      <c r="R4" s="68"/>
    </row>
    <row r="5" spans="1:18" s="52" customFormat="1" ht="15.75" x14ac:dyDescent="0.2">
      <c r="A5" s="51" t="s">
        <v>136</v>
      </c>
      <c r="B5" s="52" t="s">
        <v>90</v>
      </c>
      <c r="C5" s="56"/>
      <c r="D5" s="57"/>
      <c r="E5" s="58"/>
      <c r="F5" s="58"/>
      <c r="G5" s="59"/>
      <c r="H5" s="73"/>
      <c r="I5" s="73"/>
      <c r="J5" s="68"/>
      <c r="K5" s="68"/>
      <c r="L5" s="68"/>
      <c r="M5" s="68"/>
      <c r="N5" s="68"/>
      <c r="O5" s="68"/>
      <c r="P5" s="68"/>
      <c r="Q5" s="68"/>
      <c r="R5" s="68"/>
    </row>
    <row r="6" spans="1:18" s="52" customFormat="1" ht="15.75" x14ac:dyDescent="0.2">
      <c r="A6" s="51"/>
      <c r="B6" s="52" t="s">
        <v>91</v>
      </c>
      <c r="C6" s="56"/>
      <c r="D6" s="57"/>
      <c r="E6" s="58"/>
      <c r="F6" s="58"/>
      <c r="G6" s="59"/>
      <c r="H6" s="73"/>
      <c r="I6" s="73"/>
      <c r="J6" s="68"/>
      <c r="K6" s="68"/>
      <c r="L6" s="68"/>
      <c r="M6" s="68"/>
      <c r="N6" s="68"/>
      <c r="O6" s="68"/>
      <c r="P6" s="68"/>
      <c r="Q6" s="68"/>
      <c r="R6" s="68"/>
    </row>
    <row r="7" spans="1:18" s="52" customFormat="1" ht="15.75" x14ac:dyDescent="0.2">
      <c r="A7" s="51"/>
      <c r="B7" s="52" t="s">
        <v>92</v>
      </c>
      <c r="C7" s="95"/>
      <c r="D7" s="57"/>
      <c r="E7" s="95"/>
      <c r="F7" s="95"/>
      <c r="G7" s="59"/>
      <c r="H7" s="73"/>
      <c r="I7" s="73"/>
      <c r="J7" s="68"/>
      <c r="K7" s="68"/>
      <c r="L7" s="68"/>
      <c r="M7" s="68"/>
      <c r="N7" s="68"/>
      <c r="O7" s="68"/>
      <c r="P7" s="68"/>
      <c r="Q7" s="68"/>
      <c r="R7" s="68"/>
    </row>
    <row r="8" spans="1:18" s="52" customFormat="1" ht="15.75" x14ac:dyDescent="0.2">
      <c r="A8" s="51"/>
      <c r="B8" s="153" t="s">
        <v>93</v>
      </c>
      <c r="C8" s="81"/>
      <c r="D8" s="82"/>
      <c r="E8" s="83"/>
      <c r="F8" s="83"/>
      <c r="G8" s="84"/>
      <c r="H8" s="85"/>
      <c r="I8" s="85"/>
      <c r="J8" s="68"/>
      <c r="K8" s="68"/>
      <c r="L8" s="68"/>
      <c r="M8" s="68"/>
      <c r="N8" s="68"/>
      <c r="O8" s="68"/>
      <c r="P8" s="68"/>
      <c r="Q8" s="68"/>
      <c r="R8" s="68"/>
    </row>
    <row r="9" spans="1:18" s="52" customFormat="1" ht="15.75" x14ac:dyDescent="0.2">
      <c r="A9" s="51" t="s">
        <v>815</v>
      </c>
      <c r="B9" s="80" t="s">
        <v>392</v>
      </c>
      <c r="C9" s="81"/>
      <c r="D9" s="82"/>
      <c r="E9" s="83"/>
      <c r="F9" s="83"/>
      <c r="G9" s="84"/>
      <c r="H9" s="85"/>
      <c r="I9" s="85"/>
      <c r="J9" s="68"/>
      <c r="K9" s="68"/>
      <c r="L9" s="68"/>
      <c r="M9" s="68"/>
      <c r="N9" s="68"/>
      <c r="O9" s="68"/>
      <c r="P9" s="68"/>
      <c r="Q9" s="68"/>
      <c r="R9" s="68"/>
    </row>
    <row r="10" spans="1:18" s="52" customFormat="1" ht="15.75" x14ac:dyDescent="0.2">
      <c r="A10" s="51" t="s">
        <v>138</v>
      </c>
      <c r="B10" s="80" t="s">
        <v>94</v>
      </c>
      <c r="C10" s="81"/>
      <c r="D10" s="82"/>
      <c r="E10" s="83"/>
      <c r="F10" s="83"/>
      <c r="G10" s="84"/>
      <c r="H10" s="85"/>
      <c r="I10" s="85"/>
      <c r="J10" s="68"/>
      <c r="K10" s="68"/>
      <c r="L10" s="68"/>
      <c r="M10" s="68"/>
      <c r="N10" s="68"/>
      <c r="O10" s="68"/>
      <c r="P10" s="68"/>
      <c r="Q10" s="68"/>
      <c r="R10" s="68"/>
    </row>
    <row r="11" spans="1:18" s="52" customFormat="1" ht="15.75" x14ac:dyDescent="0.2">
      <c r="A11" s="51" t="s">
        <v>148</v>
      </c>
      <c r="B11" s="88" t="s">
        <v>95</v>
      </c>
      <c r="C11" s="89"/>
      <c r="D11" s="90"/>
      <c r="E11" s="91"/>
      <c r="F11" s="91"/>
      <c r="G11" s="92"/>
      <c r="H11" s="93"/>
      <c r="I11" s="93"/>
      <c r="J11" s="68"/>
      <c r="K11" s="68"/>
      <c r="L11" s="68"/>
      <c r="M11" s="68"/>
      <c r="N11" s="68"/>
      <c r="O11" s="68"/>
      <c r="P11" s="68"/>
      <c r="Q11" s="68"/>
      <c r="R11" s="68"/>
    </row>
    <row r="12" spans="1:18" s="52" customFormat="1" ht="15.75" x14ac:dyDescent="0.2">
      <c r="A12" s="51" t="s">
        <v>813</v>
      </c>
      <c r="B12" s="88" t="s">
        <v>96</v>
      </c>
      <c r="C12" s="89"/>
      <c r="D12" s="90"/>
      <c r="E12" s="91"/>
      <c r="F12" s="91"/>
      <c r="G12" s="92"/>
      <c r="H12" s="93"/>
      <c r="I12" s="93"/>
      <c r="J12" s="68"/>
      <c r="K12" s="68"/>
      <c r="L12" s="68"/>
      <c r="M12" s="68"/>
      <c r="N12" s="68"/>
      <c r="O12" s="68"/>
      <c r="P12" s="68"/>
      <c r="Q12" s="68"/>
      <c r="R12" s="68"/>
    </row>
    <row r="13" spans="1:18" s="52" customFormat="1" ht="15.75" x14ac:dyDescent="0.2">
      <c r="A13" s="51" t="s">
        <v>817</v>
      </c>
      <c r="B13" s="88" t="s">
        <v>97</v>
      </c>
      <c r="C13" s="89"/>
      <c r="D13" s="90"/>
      <c r="E13" s="91"/>
      <c r="F13" s="91"/>
      <c r="G13" s="92"/>
      <c r="H13" s="93"/>
      <c r="I13" s="93"/>
      <c r="J13" s="68"/>
      <c r="K13" s="68"/>
      <c r="L13" s="68"/>
      <c r="M13" s="68"/>
      <c r="N13" s="68"/>
      <c r="O13" s="68"/>
      <c r="P13" s="68"/>
      <c r="Q13" s="68"/>
      <c r="R13" s="68"/>
    </row>
    <row r="14" spans="1:18" s="52" customFormat="1" ht="105.75" customHeight="1" x14ac:dyDescent="0.2">
      <c r="A14" s="51" t="s">
        <v>139</v>
      </c>
      <c r="B14" s="364" t="s">
        <v>98</v>
      </c>
      <c r="C14" s="365"/>
      <c r="D14" s="365"/>
      <c r="E14" s="365"/>
      <c r="F14" s="365"/>
      <c r="G14" s="365"/>
      <c r="H14" s="365"/>
      <c r="I14" s="73"/>
      <c r="J14" s="68"/>
      <c r="K14" s="68"/>
      <c r="L14" s="68"/>
      <c r="M14" s="68"/>
      <c r="N14" s="68"/>
      <c r="O14" s="68"/>
      <c r="P14" s="68"/>
      <c r="Q14" s="68"/>
      <c r="R14" s="68"/>
    </row>
    <row r="15" spans="1:18" s="52" customFormat="1" ht="15.75" customHeight="1" x14ac:dyDescent="0.2">
      <c r="A15" s="51" t="s">
        <v>818</v>
      </c>
      <c r="B15" s="365" t="s">
        <v>99</v>
      </c>
      <c r="C15" s="365"/>
      <c r="D15" s="365"/>
      <c r="E15" s="365"/>
      <c r="F15" s="365"/>
      <c r="G15" s="365"/>
      <c r="H15" s="365"/>
      <c r="I15" s="365"/>
      <c r="J15" s="68"/>
      <c r="K15" s="68"/>
      <c r="L15" s="68"/>
      <c r="M15" s="68"/>
      <c r="N15" s="68"/>
      <c r="O15" s="68"/>
      <c r="P15" s="68"/>
      <c r="Q15" s="68"/>
      <c r="R15" s="68"/>
    </row>
    <row r="16" spans="1:18" s="52" customFormat="1" ht="15.75" x14ac:dyDescent="0.2">
      <c r="A16" s="51" t="s">
        <v>142</v>
      </c>
      <c r="B16" s="51" t="s">
        <v>100</v>
      </c>
      <c r="C16" s="56"/>
      <c r="D16" s="57"/>
      <c r="E16" s="58"/>
      <c r="F16" s="58"/>
      <c r="G16" s="59"/>
      <c r="H16" s="73"/>
      <c r="I16" s="73"/>
      <c r="J16" s="68"/>
      <c r="K16" s="68"/>
      <c r="L16" s="68"/>
      <c r="M16" s="68"/>
      <c r="N16" s="68"/>
      <c r="O16" s="68"/>
      <c r="P16" s="68"/>
      <c r="Q16" s="68"/>
      <c r="R16" s="68"/>
    </row>
    <row r="17" spans="1:18" s="52" customFormat="1" ht="15.75" x14ac:dyDescent="0.2">
      <c r="A17" s="51"/>
      <c r="B17" s="51" t="s">
        <v>101</v>
      </c>
      <c r="C17" s="56"/>
      <c r="D17" s="57"/>
      <c r="E17" s="58"/>
      <c r="F17" s="58"/>
      <c r="G17" s="59"/>
      <c r="H17" s="73"/>
      <c r="I17" s="73"/>
      <c r="J17" s="68"/>
      <c r="K17" s="68"/>
      <c r="L17" s="68"/>
      <c r="M17" s="68"/>
      <c r="N17" s="68"/>
      <c r="O17" s="68"/>
      <c r="P17" s="68"/>
      <c r="Q17" s="68"/>
      <c r="R17" s="68"/>
    </row>
    <row r="18" spans="1:18" s="52" customFormat="1" ht="15.75" x14ac:dyDescent="0.2">
      <c r="A18" s="51"/>
      <c r="B18" s="51" t="s">
        <v>102</v>
      </c>
      <c r="C18" s="56"/>
      <c r="D18" s="57"/>
      <c r="E18" s="58"/>
      <c r="F18" s="58"/>
      <c r="G18" s="59"/>
      <c r="H18" s="73"/>
      <c r="I18" s="73"/>
      <c r="J18" s="68"/>
      <c r="K18" s="68"/>
      <c r="L18" s="68"/>
      <c r="M18" s="68"/>
      <c r="N18" s="68"/>
      <c r="O18" s="68"/>
      <c r="P18" s="68"/>
      <c r="Q18" s="68"/>
      <c r="R18" s="68"/>
    </row>
    <row r="19" spans="1:18" s="52" customFormat="1" ht="15.75" x14ac:dyDescent="0.2">
      <c r="A19" s="51"/>
      <c r="B19" s="86" t="s">
        <v>103</v>
      </c>
      <c r="C19" s="81"/>
      <c r="D19" s="82"/>
      <c r="E19" s="83"/>
      <c r="F19" s="83"/>
      <c r="G19" s="84"/>
      <c r="H19" s="85"/>
      <c r="I19" s="85"/>
      <c r="J19" s="68"/>
      <c r="K19" s="68"/>
      <c r="L19" s="68"/>
      <c r="M19" s="68"/>
      <c r="N19" s="68"/>
      <c r="O19" s="68"/>
      <c r="P19" s="68"/>
      <c r="Q19" s="68"/>
      <c r="R19" s="68"/>
    </row>
    <row r="20" spans="1:18" s="52" customFormat="1" ht="15.75" x14ac:dyDescent="0.2">
      <c r="A20" s="51" t="s">
        <v>141</v>
      </c>
      <c r="B20" s="52" t="s">
        <v>104</v>
      </c>
      <c r="C20" s="87"/>
      <c r="D20" s="57"/>
      <c r="E20" s="58"/>
      <c r="F20" s="58"/>
      <c r="G20" s="59"/>
      <c r="H20" s="73"/>
      <c r="I20" s="73"/>
      <c r="J20" s="68"/>
      <c r="K20" s="68"/>
      <c r="L20" s="68"/>
      <c r="M20" s="68"/>
      <c r="N20" s="68"/>
      <c r="O20" s="68"/>
      <c r="P20" s="68"/>
      <c r="Q20" s="68"/>
      <c r="R20" s="68"/>
    </row>
    <row r="21" spans="1:18" s="52" customFormat="1" ht="15.75" x14ac:dyDescent="0.2">
      <c r="A21" s="51"/>
      <c r="B21" s="52" t="s">
        <v>105</v>
      </c>
      <c r="D21" s="57"/>
      <c r="E21" s="58"/>
      <c r="F21" s="58"/>
      <c r="G21" s="59"/>
      <c r="H21" s="73"/>
      <c r="I21" s="73"/>
      <c r="J21" s="68"/>
      <c r="K21" s="68"/>
      <c r="L21" s="68"/>
      <c r="M21" s="68"/>
      <c r="N21" s="68"/>
      <c r="O21" s="68"/>
      <c r="P21" s="68"/>
      <c r="Q21" s="68"/>
      <c r="R21" s="68"/>
    </row>
    <row r="22" spans="1:18" s="52" customFormat="1" ht="15.75" x14ac:dyDescent="0.2">
      <c r="A22" s="51"/>
      <c r="B22" s="52" t="s">
        <v>106</v>
      </c>
      <c r="D22" s="57"/>
      <c r="E22" s="58"/>
      <c r="F22" s="58"/>
      <c r="G22" s="59"/>
      <c r="H22" s="73"/>
      <c r="I22" s="73"/>
      <c r="J22" s="68"/>
      <c r="K22" s="68"/>
      <c r="L22" s="68"/>
      <c r="M22" s="68"/>
      <c r="N22" s="68"/>
      <c r="O22" s="68"/>
      <c r="P22" s="68"/>
      <c r="Q22" s="68"/>
      <c r="R22" s="68"/>
    </row>
    <row r="23" spans="1:18" s="52" customFormat="1" ht="15.75" x14ac:dyDescent="0.2">
      <c r="A23" s="51"/>
      <c r="B23" s="80" t="s">
        <v>370</v>
      </c>
      <c r="C23" s="81"/>
      <c r="D23" s="82"/>
      <c r="E23" s="83"/>
      <c r="F23" s="83"/>
      <c r="G23" s="84"/>
      <c r="H23" s="85"/>
      <c r="I23" s="85"/>
      <c r="J23" s="68"/>
      <c r="K23" s="68"/>
      <c r="L23" s="68"/>
      <c r="M23" s="68"/>
      <c r="N23" s="68"/>
      <c r="O23" s="68"/>
      <c r="P23" s="68"/>
      <c r="Q23" s="68"/>
      <c r="R23" s="68"/>
    </row>
    <row r="24" spans="1:18" s="52" customFormat="1" ht="15.75" x14ac:dyDescent="0.2">
      <c r="A24" s="51" t="s">
        <v>822</v>
      </c>
      <c r="B24" s="88">
        <v>1162</v>
      </c>
      <c r="C24" s="89"/>
      <c r="D24" s="90"/>
      <c r="E24" s="91"/>
      <c r="F24" s="91"/>
      <c r="G24" s="92"/>
      <c r="H24" s="93"/>
      <c r="I24" s="93"/>
      <c r="J24" s="68"/>
      <c r="K24" s="68"/>
      <c r="L24" s="68"/>
      <c r="M24" s="68"/>
      <c r="N24" s="68"/>
      <c r="O24" s="68"/>
      <c r="P24" s="68"/>
      <c r="Q24" s="68"/>
      <c r="R24" s="68"/>
    </row>
    <row r="25" spans="1:18" s="52" customFormat="1" ht="15.75" x14ac:dyDescent="0.2">
      <c r="A25" s="51" t="s">
        <v>143</v>
      </c>
      <c r="B25" s="348" t="s">
        <v>377</v>
      </c>
      <c r="C25" s="348"/>
      <c r="D25" s="348"/>
      <c r="E25" s="348"/>
      <c r="F25" s="348"/>
      <c r="G25" s="348"/>
      <c r="H25" s="348"/>
      <c r="I25" s="348"/>
      <c r="J25" s="68"/>
      <c r="K25" s="68"/>
      <c r="L25" s="68"/>
      <c r="M25" s="68"/>
      <c r="N25" s="68"/>
      <c r="O25" s="68"/>
      <c r="P25" s="68"/>
      <c r="Q25" s="68"/>
      <c r="R25" s="68"/>
    </row>
    <row r="26" spans="1:18" s="52" customFormat="1" ht="15.75" customHeight="1" x14ac:dyDescent="0.2">
      <c r="A26" s="51"/>
      <c r="B26" s="366" t="s">
        <v>378</v>
      </c>
      <c r="C26" s="366"/>
      <c r="D26" s="366"/>
      <c r="E26" s="366"/>
      <c r="F26" s="366"/>
      <c r="G26" s="79"/>
      <c r="H26" s="79"/>
      <c r="I26" s="79"/>
      <c r="J26" s="68"/>
      <c r="K26" s="68"/>
      <c r="L26" s="68"/>
      <c r="M26" s="68"/>
      <c r="N26" s="68"/>
      <c r="O26" s="68"/>
      <c r="P26" s="68"/>
      <c r="Q26" s="68"/>
      <c r="R26" s="68"/>
    </row>
    <row r="27" spans="1:18" s="52" customFormat="1" ht="15.75" x14ac:dyDescent="0.2">
      <c r="A27" s="51" t="s">
        <v>132</v>
      </c>
      <c r="B27" s="365" t="s">
        <v>1132</v>
      </c>
      <c r="C27" s="365"/>
      <c r="D27" s="365"/>
      <c r="E27" s="365"/>
      <c r="F27" s="365"/>
      <c r="G27" s="365"/>
      <c r="H27" s="365"/>
      <c r="I27" s="365"/>
      <c r="J27" s="68"/>
      <c r="K27" s="68"/>
      <c r="L27" s="68"/>
      <c r="M27" s="68"/>
      <c r="N27" s="68"/>
      <c r="O27" s="68"/>
      <c r="P27" s="68"/>
      <c r="Q27" s="68"/>
      <c r="R27" s="68"/>
    </row>
    <row r="28" spans="1:18" s="52" customFormat="1" x14ac:dyDescent="0.2">
      <c r="A28" s="361" t="s">
        <v>363</v>
      </c>
      <c r="B28" s="348" t="s">
        <v>1132</v>
      </c>
      <c r="C28" s="348"/>
      <c r="D28" s="348"/>
      <c r="E28" s="348"/>
      <c r="F28" s="348"/>
      <c r="G28" s="348"/>
      <c r="H28" s="348"/>
      <c r="I28" s="348"/>
      <c r="J28" s="68"/>
      <c r="K28" s="68"/>
      <c r="L28" s="68"/>
      <c r="M28" s="68"/>
      <c r="N28" s="68"/>
      <c r="O28" s="68"/>
      <c r="P28" s="68"/>
      <c r="Q28" s="68"/>
      <c r="R28" s="68"/>
    </row>
    <row r="29" spans="1:18" s="52" customFormat="1" ht="15.75" customHeight="1" x14ac:dyDescent="0.2">
      <c r="A29" s="361"/>
      <c r="B29" s="362"/>
      <c r="C29" s="362"/>
      <c r="D29" s="362"/>
      <c r="E29" s="362"/>
      <c r="F29" s="362"/>
      <c r="G29" s="362"/>
      <c r="H29" s="362"/>
      <c r="I29" s="362"/>
      <c r="J29" s="68"/>
      <c r="K29" s="68"/>
      <c r="L29" s="68"/>
      <c r="M29" s="68"/>
      <c r="N29" s="68"/>
      <c r="O29" s="68"/>
      <c r="P29" s="68"/>
      <c r="Q29" s="68"/>
      <c r="R29" s="68"/>
    </row>
    <row r="30" spans="1:18" s="54" customFormat="1" x14ac:dyDescent="0.2">
      <c r="C30" s="60"/>
      <c r="D30" s="61"/>
      <c r="E30" s="62"/>
      <c r="F30" s="62"/>
      <c r="G30" s="63"/>
      <c r="H30" s="74"/>
      <c r="I30" s="74"/>
      <c r="J30" s="69"/>
      <c r="K30" s="69"/>
      <c r="L30" s="69"/>
      <c r="M30" s="69"/>
      <c r="N30" s="69"/>
      <c r="O30" s="69"/>
      <c r="P30" s="69"/>
      <c r="Q30" s="69"/>
      <c r="R30" s="69"/>
    </row>
    <row r="33" spans="1:18" ht="15.75" x14ac:dyDescent="0.2">
      <c r="A33" s="26" t="s">
        <v>220</v>
      </c>
      <c r="B33" s="1" t="s">
        <v>221</v>
      </c>
      <c r="C33" s="2" t="s">
        <v>222</v>
      </c>
      <c r="D33" s="3" t="s">
        <v>223</v>
      </c>
      <c r="E33" s="4" t="s">
        <v>224</v>
      </c>
      <c r="F33" s="4" t="s">
        <v>225</v>
      </c>
    </row>
    <row r="34" spans="1:18" ht="15.75" x14ac:dyDescent="0.2">
      <c r="A34" s="26">
        <v>1</v>
      </c>
      <c r="B34" s="1" t="s">
        <v>134</v>
      </c>
    </row>
    <row r="35" spans="1:18" x14ac:dyDescent="0.2">
      <c r="A35" s="27">
        <v>1.1000000000000001</v>
      </c>
      <c r="B35" s="9" t="s">
        <v>226</v>
      </c>
      <c r="C35" s="8">
        <f>F$64</f>
        <v>7363881.6800000016</v>
      </c>
      <c r="D35" s="7" t="s">
        <v>227</v>
      </c>
      <c r="E35" s="16">
        <f>F35/C35</f>
        <v>1.2900804783164303E-2</v>
      </c>
      <c r="F35" s="8">
        <v>95000</v>
      </c>
      <c r="L35" s="65"/>
    </row>
    <row r="36" spans="1:18" x14ac:dyDescent="0.2">
      <c r="A36" s="27">
        <v>1.2</v>
      </c>
      <c r="B36" s="9" t="s">
        <v>228</v>
      </c>
      <c r="C36" s="8">
        <f>F$64</f>
        <v>7363881.6800000016</v>
      </c>
      <c r="D36" s="7" t="s">
        <v>227</v>
      </c>
      <c r="E36" s="16">
        <f>F36/C36</f>
        <v>3.4764273942000649E-2</v>
      </c>
      <c r="F36" s="8">
        <v>256000</v>
      </c>
      <c r="L36" s="65"/>
    </row>
    <row r="37" spans="1:18" x14ac:dyDescent="0.2">
      <c r="A37" s="27">
        <v>1.3</v>
      </c>
      <c r="B37" s="9" t="s">
        <v>868</v>
      </c>
      <c r="C37" s="8">
        <f>F$64</f>
        <v>7363881.6800000016</v>
      </c>
      <c r="D37" s="7" t="s">
        <v>227</v>
      </c>
      <c r="E37" s="16">
        <f>F37/C37</f>
        <v>6.2195458849360535E-2</v>
      </c>
      <c r="F37" s="8">
        <v>458000</v>
      </c>
      <c r="L37" s="65"/>
    </row>
    <row r="38" spans="1:18" s="1" customFormat="1" ht="15.75" x14ac:dyDescent="0.2">
      <c r="B38" s="28" t="s">
        <v>248</v>
      </c>
      <c r="C38" s="17">
        <f>F38/F66</f>
        <v>9.8985894042699502E-2</v>
      </c>
      <c r="D38" s="11"/>
      <c r="E38" s="12"/>
      <c r="F38" s="23">
        <f>SUM(F35:F37)</f>
        <v>809000</v>
      </c>
      <c r="G38" s="64"/>
      <c r="H38" s="75"/>
      <c r="I38" s="75"/>
      <c r="J38" s="22"/>
      <c r="K38" s="22"/>
      <c r="L38" s="71"/>
      <c r="M38" s="70"/>
      <c r="N38" s="70"/>
      <c r="O38" s="70"/>
      <c r="P38" s="70"/>
      <c r="Q38" s="70"/>
      <c r="R38" s="70"/>
    </row>
    <row r="39" spans="1:18" x14ac:dyDescent="0.2">
      <c r="A39" s="27"/>
      <c r="H39" s="72" t="s">
        <v>379</v>
      </c>
      <c r="I39" s="72" t="s">
        <v>383</v>
      </c>
      <c r="L39" s="65"/>
    </row>
    <row r="40" spans="1:18" ht="15.75" x14ac:dyDescent="0.2">
      <c r="A40" s="26">
        <v>2</v>
      </c>
      <c r="B40" s="1" t="s">
        <v>230</v>
      </c>
      <c r="L40" s="65"/>
    </row>
    <row r="41" spans="1:18" x14ac:dyDescent="0.2">
      <c r="A41" s="27">
        <v>2.1</v>
      </c>
      <c r="B41" s="9" t="s">
        <v>236</v>
      </c>
      <c r="C41" s="18"/>
      <c r="H41" s="76"/>
      <c r="I41" s="77"/>
      <c r="L41" s="65"/>
    </row>
    <row r="42" spans="1:18" x14ac:dyDescent="0.2">
      <c r="A42" s="27">
        <v>2.2000000000000002</v>
      </c>
      <c r="B42" s="9" t="s">
        <v>237</v>
      </c>
      <c r="C42" s="8">
        <v>28000</v>
      </c>
      <c r="D42" s="7" t="s">
        <v>232</v>
      </c>
      <c r="E42" s="6">
        <f>F42/C42</f>
        <v>33.942453323136029</v>
      </c>
      <c r="F42" s="8">
        <v>950388.69304780883</v>
      </c>
      <c r="H42" s="76">
        <v>901284.54796494171</v>
      </c>
      <c r="I42" s="77">
        <f t="shared" ref="I42:I51" si="0">(F42-H42)/H42</f>
        <v>5.4482399807854222E-2</v>
      </c>
      <c r="L42" s="65"/>
    </row>
    <row r="43" spans="1:18" x14ac:dyDescent="0.2">
      <c r="A43" s="27">
        <v>2.2999999999999998</v>
      </c>
      <c r="B43" s="9" t="s">
        <v>238</v>
      </c>
      <c r="C43" s="8"/>
      <c r="E43" s="6"/>
      <c r="H43" s="76"/>
      <c r="I43" s="77"/>
      <c r="L43" s="65"/>
    </row>
    <row r="44" spans="1:18" x14ac:dyDescent="0.2">
      <c r="A44" s="27">
        <v>2.4</v>
      </c>
      <c r="B44" s="9" t="s">
        <v>239</v>
      </c>
      <c r="C44" s="18">
        <v>4.5</v>
      </c>
      <c r="D44" s="7" t="s">
        <v>231</v>
      </c>
      <c r="E44" s="8">
        <f>F44/C44</f>
        <v>364000.31925854995</v>
      </c>
      <c r="F44" s="8">
        <v>1638001.4366634749</v>
      </c>
      <c r="H44" s="76">
        <v>1639964.0969053907</v>
      </c>
      <c r="I44" s="77">
        <f t="shared" si="0"/>
        <v>-1.1967702497996027E-3</v>
      </c>
      <c r="L44" s="65"/>
    </row>
    <row r="45" spans="1:18" x14ac:dyDescent="0.2">
      <c r="A45" s="27">
        <v>2.5</v>
      </c>
      <c r="B45" s="9" t="s">
        <v>240</v>
      </c>
      <c r="C45" s="8">
        <v>56000</v>
      </c>
      <c r="D45" s="7" t="s">
        <v>233</v>
      </c>
      <c r="E45" s="8">
        <f>F45/C45</f>
        <v>16.376610793487892</v>
      </c>
      <c r="F45" s="22">
        <v>917090.20443532185</v>
      </c>
      <c r="H45" s="76">
        <v>920236.79313242889</v>
      </c>
      <c r="I45" s="77">
        <f t="shared" si="0"/>
        <v>-3.4193250265469725E-3</v>
      </c>
      <c r="L45" s="65"/>
    </row>
    <row r="46" spans="1:18" x14ac:dyDescent="0.2">
      <c r="A46" s="27" t="s">
        <v>234</v>
      </c>
      <c r="B46" s="9" t="s">
        <v>241</v>
      </c>
      <c r="C46" s="8"/>
      <c r="H46" s="76"/>
      <c r="I46" s="77"/>
      <c r="L46" s="65"/>
    </row>
    <row r="47" spans="1:18" x14ac:dyDescent="0.2">
      <c r="A47" s="27">
        <v>2.7</v>
      </c>
      <c r="B47" s="9" t="s">
        <v>242</v>
      </c>
      <c r="C47" s="8">
        <f>5888/2+4200+500+100</f>
        <v>7744</v>
      </c>
      <c r="D47" s="7" t="s">
        <v>233</v>
      </c>
      <c r="E47" s="8">
        <f>F47/C47</f>
        <v>209.08589905015853</v>
      </c>
      <c r="F47" s="8">
        <v>1619161.2022444278</v>
      </c>
      <c r="H47" s="76">
        <v>1429446.7691949813</v>
      </c>
      <c r="I47" s="77">
        <f t="shared" si="0"/>
        <v>0.13271878123610545</v>
      </c>
      <c r="L47" s="65"/>
    </row>
    <row r="48" spans="1:18" x14ac:dyDescent="0.2">
      <c r="A48" s="27">
        <v>2.8</v>
      </c>
      <c r="B48" s="9" t="s">
        <v>243</v>
      </c>
      <c r="C48" s="18">
        <f>C44</f>
        <v>4.5</v>
      </c>
      <c r="D48" s="7" t="s">
        <v>231</v>
      </c>
      <c r="E48" s="8">
        <f>F48/C48</f>
        <v>111631.29473585254</v>
      </c>
      <c r="F48" s="8">
        <v>502340.82631133642</v>
      </c>
      <c r="H48" s="76">
        <v>462803.29796494177</v>
      </c>
      <c r="I48" s="77">
        <f t="shared" si="0"/>
        <v>8.543052419948334E-2</v>
      </c>
      <c r="L48" s="65"/>
    </row>
    <row r="49" spans="1:18" x14ac:dyDescent="0.2">
      <c r="A49" s="27">
        <v>2.9</v>
      </c>
      <c r="B49" s="9" t="s">
        <v>235</v>
      </c>
      <c r="C49" s="18">
        <f>C44</f>
        <v>4.5</v>
      </c>
      <c r="D49" s="7" t="s">
        <v>231</v>
      </c>
      <c r="E49" s="8">
        <f>F49/C49</f>
        <v>127840.91878434338</v>
      </c>
      <c r="F49" s="8">
        <v>575284.1345295452</v>
      </c>
      <c r="H49" s="76">
        <v>436954.54136150796</v>
      </c>
      <c r="I49" s="77">
        <f t="shared" si="0"/>
        <v>0.31657662313570573</v>
      </c>
      <c r="L49" s="65"/>
    </row>
    <row r="50" spans="1:18" x14ac:dyDescent="0.2">
      <c r="A50" s="29">
        <v>2.1</v>
      </c>
      <c r="B50" s="9" t="s">
        <v>244</v>
      </c>
      <c r="C50" s="18">
        <f>C44</f>
        <v>4.5</v>
      </c>
      <c r="D50" s="7" t="s">
        <v>231</v>
      </c>
      <c r="E50" s="8">
        <f>F50/C50</f>
        <v>138216.60040544745</v>
      </c>
      <c r="F50" s="8">
        <v>621974.7018245135</v>
      </c>
      <c r="H50" s="76">
        <v>693715.34728058591</v>
      </c>
      <c r="I50" s="77">
        <f t="shared" si="0"/>
        <v>-0.10341510496675747</v>
      </c>
      <c r="L50" s="65"/>
    </row>
    <row r="51" spans="1:18" x14ac:dyDescent="0.2">
      <c r="A51" s="27">
        <v>2.11</v>
      </c>
      <c r="B51" s="9" t="s">
        <v>245</v>
      </c>
      <c r="C51" s="20">
        <f>C44</f>
        <v>4.5</v>
      </c>
      <c r="D51" s="7" t="s">
        <v>231</v>
      </c>
      <c r="E51" s="8">
        <f>F51/C51</f>
        <v>29666.812980625065</v>
      </c>
      <c r="F51" s="8">
        <v>133500.6584128128</v>
      </c>
      <c r="H51" s="104">
        <v>137509.06771521192</v>
      </c>
      <c r="I51" s="77">
        <f t="shared" si="0"/>
        <v>-2.9150145288605472E-2</v>
      </c>
      <c r="L51" s="65"/>
    </row>
    <row r="52" spans="1:18" x14ac:dyDescent="0.2">
      <c r="A52" s="27"/>
      <c r="H52" s="76"/>
      <c r="I52" s="77"/>
      <c r="L52" s="65"/>
    </row>
    <row r="53" spans="1:18" s="1" customFormat="1" ht="15.75" x14ac:dyDescent="0.2">
      <c r="B53" s="28" t="s">
        <v>246</v>
      </c>
      <c r="C53" s="17">
        <f>F53/F66</f>
        <v>0.85132051703325784</v>
      </c>
      <c r="D53" s="11"/>
      <c r="E53" s="12"/>
      <c r="F53" s="25">
        <f>SUM(F41:F52)</f>
        <v>6957741.8574692421</v>
      </c>
      <c r="G53" s="66"/>
      <c r="H53" s="76"/>
      <c r="I53" s="77"/>
      <c r="K53" s="22"/>
      <c r="L53" s="65"/>
      <c r="M53" s="70"/>
      <c r="N53" s="70"/>
      <c r="O53" s="70"/>
      <c r="P53" s="70"/>
      <c r="Q53" s="70"/>
      <c r="R53" s="70"/>
    </row>
    <row r="54" spans="1:18" x14ac:dyDescent="0.2">
      <c r="A54" s="27"/>
      <c r="H54" s="76"/>
      <c r="I54" s="77"/>
      <c r="L54" s="65"/>
    </row>
    <row r="55" spans="1:18" x14ac:dyDescent="0.2">
      <c r="A55" s="27">
        <v>2.12</v>
      </c>
      <c r="B55" s="9" t="s">
        <v>131</v>
      </c>
      <c r="C55" s="8">
        <f>F53</f>
        <v>6957741.8574692421</v>
      </c>
      <c r="D55" s="7" t="s">
        <v>227</v>
      </c>
      <c r="E55" s="16">
        <f>F55/C55</f>
        <v>5.8372361442924486E-2</v>
      </c>
      <c r="F55" s="8">
        <v>406139.82253075938</v>
      </c>
      <c r="H55" s="76">
        <v>393785.53848000959</v>
      </c>
      <c r="I55" s="77">
        <f>(F55-H55)/H55</f>
        <v>3.1373127866596226E-2</v>
      </c>
      <c r="L55" s="65"/>
    </row>
    <row r="56" spans="1:18" x14ac:dyDescent="0.2">
      <c r="A56" s="27"/>
      <c r="H56" s="76"/>
      <c r="I56" s="77"/>
      <c r="L56" s="65"/>
    </row>
    <row r="57" spans="1:18" s="1" customFormat="1" ht="15.75" x14ac:dyDescent="0.2">
      <c r="B57" s="28" t="s">
        <v>251</v>
      </c>
      <c r="C57" s="21">
        <f>F55/F66</f>
        <v>4.969358892404268E-2</v>
      </c>
      <c r="D57" s="11"/>
      <c r="E57" s="12"/>
      <c r="F57" s="25">
        <f>F55+F53</f>
        <v>7363881.6800000016</v>
      </c>
      <c r="G57" s="363"/>
      <c r="H57" s="78">
        <f>SUM(H41:H55)</f>
        <v>7015700</v>
      </c>
      <c r="I57" s="77">
        <f>(F57-H57)/H57</f>
        <v>4.9628929401200388E-2</v>
      </c>
      <c r="K57" s="22"/>
      <c r="L57" s="65"/>
      <c r="M57" s="70"/>
      <c r="N57" s="70"/>
      <c r="O57" s="70"/>
      <c r="P57" s="70"/>
      <c r="Q57" s="70"/>
      <c r="R57" s="70"/>
    </row>
    <row r="58" spans="1:18" x14ac:dyDescent="0.2">
      <c r="A58" s="27"/>
      <c r="G58" s="363"/>
      <c r="L58" s="65"/>
    </row>
    <row r="59" spans="1:18" ht="15.75" x14ac:dyDescent="0.2">
      <c r="A59" s="26">
        <v>3</v>
      </c>
      <c r="B59" s="1" t="s">
        <v>247</v>
      </c>
      <c r="H59" s="158"/>
      <c r="I59" s="77"/>
      <c r="L59" s="65"/>
    </row>
    <row r="60" spans="1:18" x14ac:dyDescent="0.2">
      <c r="A60" s="27"/>
      <c r="L60" s="65"/>
    </row>
    <row r="61" spans="1:18" s="1" customFormat="1" ht="15.75" x14ac:dyDescent="0.2">
      <c r="B61" s="28" t="s">
        <v>249</v>
      </c>
      <c r="C61" s="17">
        <f>F61/F66</f>
        <v>0</v>
      </c>
      <c r="D61" s="11"/>
      <c r="E61" s="12"/>
      <c r="F61" s="25">
        <f>F59</f>
        <v>0</v>
      </c>
      <c r="G61" s="66"/>
      <c r="H61" s="75"/>
      <c r="I61" s="75"/>
      <c r="J61" s="70"/>
      <c r="K61" s="22"/>
      <c r="L61" s="65"/>
      <c r="M61" s="70"/>
      <c r="N61" s="70"/>
      <c r="O61" s="70"/>
      <c r="P61" s="70"/>
      <c r="Q61" s="70"/>
      <c r="R61" s="70"/>
    </row>
    <row r="62" spans="1:18" x14ac:dyDescent="0.2">
      <c r="A62" s="27"/>
      <c r="G62" s="67"/>
      <c r="L62" s="65"/>
    </row>
    <row r="63" spans="1:18" x14ac:dyDescent="0.2">
      <c r="A63" s="27"/>
      <c r="L63" s="65"/>
    </row>
    <row r="64" spans="1:18" s="1" customFormat="1" ht="15.75" x14ac:dyDescent="0.2">
      <c r="B64" s="28" t="s">
        <v>133</v>
      </c>
      <c r="C64" s="10">
        <f>C51</f>
        <v>4.5</v>
      </c>
      <c r="D64" s="11" t="s">
        <v>231</v>
      </c>
      <c r="E64" s="12">
        <f>F64/C64</f>
        <v>1636418.1511111115</v>
      </c>
      <c r="F64" s="25">
        <f>F57+F61</f>
        <v>7363881.6800000016</v>
      </c>
      <c r="G64" s="64"/>
      <c r="H64" s="75"/>
      <c r="I64" s="75"/>
      <c r="J64" s="70"/>
      <c r="K64" s="22"/>
      <c r="L64" s="65"/>
      <c r="M64" s="70"/>
      <c r="N64" s="70"/>
      <c r="O64" s="70"/>
      <c r="P64" s="70"/>
      <c r="Q64" s="70"/>
      <c r="R64" s="70"/>
    </row>
    <row r="65" spans="1:18" x14ac:dyDescent="0.2">
      <c r="A65" s="27"/>
      <c r="L65" s="65"/>
    </row>
    <row r="66" spans="1:18" s="1" customFormat="1" ht="15.75" x14ac:dyDescent="0.2">
      <c r="B66" s="28" t="s">
        <v>250</v>
      </c>
      <c r="C66" s="10"/>
      <c r="D66" s="11"/>
      <c r="E66" s="12"/>
      <c r="F66" s="25">
        <f>F61+F57+F38</f>
        <v>8172881.6800000016</v>
      </c>
      <c r="G66" s="64"/>
      <c r="H66" s="75"/>
      <c r="I66" s="75"/>
      <c r="J66" s="70"/>
      <c r="K66" s="22"/>
      <c r="L66" s="65"/>
      <c r="M66" s="70"/>
      <c r="N66" s="70"/>
      <c r="O66" s="70"/>
      <c r="P66" s="70"/>
      <c r="Q66" s="70"/>
      <c r="R66" s="70"/>
    </row>
  </sheetData>
  <mergeCells count="9">
    <mergeCell ref="A28:A29"/>
    <mergeCell ref="B28:I28"/>
    <mergeCell ref="B29:I29"/>
    <mergeCell ref="G57:G58"/>
    <mergeCell ref="B14:H14"/>
    <mergeCell ref="B15:I15"/>
    <mergeCell ref="B25:I25"/>
    <mergeCell ref="B27:I27"/>
    <mergeCell ref="B26:F26"/>
  </mergeCells>
  <phoneticPr fontId="0" type="noConversion"/>
  <pageMargins left="0.75" right="0.75" top="1" bottom="1" header="0.5" footer="0.5"/>
  <pageSetup paperSize="9" scale="64"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F1387-7609-44D0-A6B2-D491A2422312}">
  <sheetPr>
    <tabColor rgb="FF92D050"/>
  </sheetPr>
  <dimension ref="A1:M89"/>
  <sheetViews>
    <sheetView topLeftCell="A40" workbookViewId="0">
      <selection activeCell="H40" sqref="H40"/>
    </sheetView>
  </sheetViews>
  <sheetFormatPr defaultColWidth="9.140625" defaultRowHeight="15" x14ac:dyDescent="0.2"/>
  <cols>
    <col min="1" max="1" width="22" style="5" customWidth="1"/>
    <col min="2" max="2" width="56.140625" style="5" bestFit="1" customWidth="1"/>
    <col min="3" max="3" width="18" style="13" bestFit="1" customWidth="1"/>
    <col min="4" max="4" width="6.5703125" style="14" customWidth="1"/>
    <col min="5" max="5" width="19.5703125" style="15" bestFit="1" customWidth="1"/>
    <col min="6" max="6" width="17.85546875" style="15" bestFit="1" customWidth="1"/>
    <col min="7" max="7" width="94" style="40" bestFit="1" customWidth="1"/>
    <col min="8" max="8" width="17.5703125" style="5" customWidth="1"/>
    <col min="9" max="9" width="10.140625" style="5" bestFit="1" customWidth="1"/>
    <col min="10" max="16384" width="9.140625" style="5"/>
  </cols>
  <sheetData>
    <row r="1" spans="1:7" ht="15.75" x14ac:dyDescent="0.25">
      <c r="A1" s="24" t="s">
        <v>1394</v>
      </c>
    </row>
    <row r="4" spans="1:7" s="35" customFormat="1" ht="15.75" x14ac:dyDescent="0.25">
      <c r="A4" s="36" t="s">
        <v>135</v>
      </c>
      <c r="B4" s="35" t="s">
        <v>1395</v>
      </c>
      <c r="C4" s="37"/>
      <c r="D4" s="38"/>
      <c r="E4" s="39"/>
      <c r="F4" s="39"/>
      <c r="G4" s="41"/>
    </row>
    <row r="5" spans="1:7" s="35" customFormat="1" ht="15.75" x14ac:dyDescent="0.25">
      <c r="A5" s="36" t="s">
        <v>136</v>
      </c>
      <c r="B5" s="35" t="s">
        <v>1396</v>
      </c>
      <c r="C5" s="37"/>
      <c r="D5" s="38"/>
      <c r="E5" s="39"/>
      <c r="F5" s="39"/>
      <c r="G5" s="41"/>
    </row>
    <row r="6" spans="1:7" s="35" customFormat="1" ht="15.75" x14ac:dyDescent="0.25">
      <c r="A6" s="36"/>
      <c r="B6" s="35" t="s">
        <v>1397</v>
      </c>
      <c r="C6" s="37"/>
      <c r="D6" s="38"/>
      <c r="E6" s="39"/>
      <c r="F6" s="39"/>
      <c r="G6" s="41"/>
    </row>
    <row r="7" spans="1:7" s="35" customFormat="1" ht="15.75" x14ac:dyDescent="0.25">
      <c r="A7" s="36"/>
      <c r="B7" s="35" t="s">
        <v>1398</v>
      </c>
      <c r="C7" s="139"/>
      <c r="D7" s="139"/>
      <c r="E7" s="139"/>
      <c r="F7" s="139"/>
      <c r="G7" s="41"/>
    </row>
    <row r="8" spans="1:7" s="35" customFormat="1" ht="15.75" x14ac:dyDescent="0.25">
      <c r="A8" s="36"/>
      <c r="B8" s="35" t="s">
        <v>1399</v>
      </c>
      <c r="C8" s="139"/>
      <c r="D8" s="139"/>
      <c r="E8" s="139"/>
      <c r="F8" s="139"/>
      <c r="G8" s="41"/>
    </row>
    <row r="9" spans="1:7" s="35" customFormat="1" ht="15.75" customHeight="1" x14ac:dyDescent="0.25">
      <c r="A9" s="36" t="s">
        <v>815</v>
      </c>
      <c r="B9" s="349" t="s">
        <v>1400</v>
      </c>
      <c r="C9" s="350"/>
      <c r="D9" s="350"/>
      <c r="E9" s="350"/>
      <c r="F9" s="350"/>
      <c r="G9" s="41"/>
    </row>
    <row r="10" spans="1:7" s="35" customFormat="1" ht="15.75" customHeight="1" x14ac:dyDescent="0.2">
      <c r="A10" s="51" t="s">
        <v>138</v>
      </c>
      <c r="B10" s="195" t="s">
        <v>1401</v>
      </c>
      <c r="C10" s="195"/>
      <c r="D10" s="182"/>
      <c r="E10" s="182"/>
      <c r="F10" s="182"/>
      <c r="G10" s="142"/>
    </row>
    <row r="11" spans="1:7" s="35" customFormat="1" ht="16.5" customHeight="1" x14ac:dyDescent="0.25">
      <c r="A11" s="36" t="s">
        <v>148</v>
      </c>
      <c r="B11" s="35" t="s">
        <v>1402</v>
      </c>
      <c r="C11" s="37"/>
      <c r="D11" s="38"/>
      <c r="E11" s="39"/>
      <c r="F11" s="39"/>
      <c r="G11" s="41"/>
    </row>
    <row r="12" spans="1:7" s="35" customFormat="1" ht="18.75" customHeight="1" x14ac:dyDescent="0.2">
      <c r="A12" s="51" t="s">
        <v>813</v>
      </c>
      <c r="B12" s="79" t="s">
        <v>1403</v>
      </c>
      <c r="C12" s="37"/>
      <c r="D12" s="38"/>
      <c r="E12" s="39"/>
      <c r="F12" s="39"/>
      <c r="G12" s="41"/>
    </row>
    <row r="13" spans="1:7" s="35" customFormat="1" ht="15.75" x14ac:dyDescent="0.25">
      <c r="A13" s="36" t="s">
        <v>817</v>
      </c>
      <c r="B13" s="168" t="s">
        <v>1404</v>
      </c>
      <c r="C13" s="37"/>
      <c r="D13" s="38"/>
      <c r="E13" s="39"/>
      <c r="F13" s="39"/>
      <c r="G13" s="41"/>
    </row>
    <row r="14" spans="1:7" s="35" customFormat="1" ht="15.75" x14ac:dyDescent="0.25">
      <c r="A14" s="36"/>
      <c r="B14" s="168" t="s">
        <v>1405</v>
      </c>
      <c r="C14" s="37"/>
      <c r="D14" s="38"/>
      <c r="E14" s="39"/>
      <c r="F14" s="39"/>
      <c r="G14" s="41"/>
    </row>
    <row r="15" spans="1:7" s="35" customFormat="1" ht="18.75" x14ac:dyDescent="0.25">
      <c r="A15" s="36"/>
      <c r="B15" s="168" t="s">
        <v>1406</v>
      </c>
      <c r="C15" s="37"/>
      <c r="D15" s="38"/>
      <c r="E15" s="39"/>
      <c r="F15" s="39"/>
      <c r="G15" s="41"/>
    </row>
    <row r="16" spans="1:7" s="35" customFormat="1" ht="15.75" x14ac:dyDescent="0.25">
      <c r="A16" s="36" t="s">
        <v>139</v>
      </c>
      <c r="B16" s="152" t="s">
        <v>1407</v>
      </c>
      <c r="C16" s="37"/>
      <c r="D16" s="38"/>
      <c r="E16" s="39"/>
      <c r="F16" s="39"/>
      <c r="G16" s="41"/>
    </row>
    <row r="17" spans="1:7" s="35" customFormat="1" ht="15.75" x14ac:dyDescent="0.25">
      <c r="A17" s="36"/>
      <c r="B17" s="152" t="s">
        <v>1408</v>
      </c>
      <c r="C17" s="37"/>
      <c r="D17" s="38"/>
      <c r="E17" s="39"/>
      <c r="F17" s="39"/>
      <c r="G17" s="41"/>
    </row>
    <row r="18" spans="1:7" s="35" customFormat="1" ht="15.75" x14ac:dyDescent="0.25">
      <c r="A18" s="36"/>
      <c r="B18" s="152" t="s">
        <v>1409</v>
      </c>
      <c r="C18" s="37"/>
      <c r="D18" s="38"/>
      <c r="E18" s="39"/>
      <c r="F18" s="39"/>
      <c r="G18" s="41"/>
    </row>
    <row r="19" spans="1:7" s="35" customFormat="1" ht="15.75" x14ac:dyDescent="0.25">
      <c r="A19" s="36"/>
      <c r="B19" s="152" t="s">
        <v>1410</v>
      </c>
      <c r="C19" s="37"/>
      <c r="D19" s="38"/>
      <c r="E19" s="39"/>
      <c r="F19" s="39"/>
      <c r="G19" s="41"/>
    </row>
    <row r="20" spans="1:7" s="35" customFormat="1" ht="15.75" x14ac:dyDescent="0.25">
      <c r="A20" s="36"/>
      <c r="B20" s="152" t="s">
        <v>1411</v>
      </c>
      <c r="C20" s="37"/>
      <c r="D20" s="38"/>
      <c r="E20" s="39"/>
      <c r="F20" s="39"/>
      <c r="G20" s="41"/>
    </row>
    <row r="21" spans="1:7" s="35" customFormat="1" ht="15.75" x14ac:dyDescent="0.25">
      <c r="A21" s="36" t="s">
        <v>818</v>
      </c>
      <c r="B21" s="35" t="s">
        <v>1412</v>
      </c>
      <c r="C21" s="37"/>
      <c r="D21" s="38"/>
      <c r="E21" s="39"/>
      <c r="F21" s="39"/>
      <c r="G21" s="41"/>
    </row>
    <row r="22" spans="1:7" s="35" customFormat="1" ht="15.75" x14ac:dyDescent="0.25">
      <c r="A22" s="36"/>
      <c r="B22" s="35" t="s">
        <v>1413</v>
      </c>
      <c r="C22" s="37"/>
      <c r="D22" s="38"/>
      <c r="E22" s="39"/>
      <c r="F22" s="39"/>
      <c r="G22" s="41"/>
    </row>
    <row r="23" spans="1:7" s="35" customFormat="1" ht="15.75" x14ac:dyDescent="0.25">
      <c r="A23" s="36"/>
      <c r="B23" s="35" t="s">
        <v>1414</v>
      </c>
      <c r="C23" s="37"/>
      <c r="D23" s="38"/>
      <c r="E23" s="39"/>
      <c r="F23" s="39"/>
      <c r="G23" s="41"/>
    </row>
    <row r="24" spans="1:7" s="35" customFormat="1" ht="15.75" x14ac:dyDescent="0.25">
      <c r="A24" s="36"/>
      <c r="B24" s="35" t="s">
        <v>1415</v>
      </c>
      <c r="C24" s="37"/>
      <c r="D24" s="38"/>
      <c r="E24" s="39"/>
      <c r="F24" s="39"/>
      <c r="G24" s="41"/>
    </row>
    <row r="25" spans="1:7" s="35" customFormat="1" ht="15.75" x14ac:dyDescent="0.25">
      <c r="A25" s="36"/>
      <c r="B25" s="35" t="s">
        <v>1416</v>
      </c>
      <c r="C25" s="37"/>
      <c r="D25" s="38"/>
      <c r="E25" s="39"/>
      <c r="F25" s="39"/>
      <c r="G25" s="41"/>
    </row>
    <row r="26" spans="1:7" s="35" customFormat="1" ht="15.75" x14ac:dyDescent="0.25">
      <c r="A26" s="36" t="s">
        <v>1208</v>
      </c>
      <c r="B26" s="35" t="s">
        <v>1417</v>
      </c>
      <c r="C26" s="37"/>
      <c r="D26" s="38"/>
      <c r="E26" s="39"/>
      <c r="F26" s="39"/>
      <c r="G26" s="41"/>
    </row>
    <row r="27" spans="1:7" s="35" customFormat="1" ht="15.75" x14ac:dyDescent="0.25">
      <c r="A27" s="36" t="s">
        <v>142</v>
      </c>
      <c r="B27" s="36" t="s">
        <v>1418</v>
      </c>
      <c r="C27" s="37"/>
      <c r="D27" s="38"/>
      <c r="E27" s="39"/>
      <c r="F27" s="39"/>
      <c r="G27" s="41"/>
    </row>
    <row r="28" spans="1:7" s="35" customFormat="1" ht="15.75" x14ac:dyDescent="0.25">
      <c r="A28" s="36"/>
      <c r="B28" s="36" t="s">
        <v>1419</v>
      </c>
      <c r="C28" s="37"/>
      <c r="D28" s="38"/>
      <c r="E28" s="39"/>
      <c r="F28" s="39"/>
      <c r="G28" s="41"/>
    </row>
    <row r="29" spans="1:7" s="35" customFormat="1" ht="15.75" x14ac:dyDescent="0.25">
      <c r="A29" s="36"/>
      <c r="B29" s="36" t="s">
        <v>1420</v>
      </c>
      <c r="C29" s="37"/>
      <c r="D29" s="38"/>
      <c r="E29" s="39"/>
      <c r="F29" s="39"/>
      <c r="G29" s="41"/>
    </row>
    <row r="30" spans="1:7" s="35" customFormat="1" ht="15.75" x14ac:dyDescent="0.25">
      <c r="A30" s="36"/>
      <c r="B30" s="36" t="s">
        <v>1421</v>
      </c>
      <c r="C30" s="37"/>
      <c r="D30" s="38"/>
      <c r="E30" s="39"/>
      <c r="F30" s="39"/>
      <c r="G30" s="41"/>
    </row>
    <row r="31" spans="1:7" s="35" customFormat="1" ht="15.75" x14ac:dyDescent="0.25">
      <c r="A31" s="36"/>
      <c r="B31" s="36" t="s">
        <v>1422</v>
      </c>
      <c r="C31" s="37"/>
      <c r="D31" s="38"/>
      <c r="E31" s="39"/>
      <c r="F31" s="39"/>
      <c r="G31" s="41"/>
    </row>
    <row r="32" spans="1:7" s="35" customFormat="1" ht="15.75" x14ac:dyDescent="0.25">
      <c r="A32" s="36"/>
      <c r="B32" s="36" t="s">
        <v>1423</v>
      </c>
      <c r="C32" s="37"/>
      <c r="D32" s="38"/>
      <c r="E32" s="39"/>
      <c r="F32" s="39"/>
      <c r="G32" s="41"/>
    </row>
    <row r="33" spans="1:13" s="35" customFormat="1" ht="15.75" x14ac:dyDescent="0.25">
      <c r="A33" s="36"/>
      <c r="B33" s="36" t="s">
        <v>1424</v>
      </c>
      <c r="C33" s="37"/>
      <c r="D33" s="38"/>
      <c r="E33" s="39"/>
      <c r="F33" s="39"/>
      <c r="G33" s="41"/>
    </row>
    <row r="34" spans="1:13" s="35" customFormat="1" ht="15.75" x14ac:dyDescent="0.25">
      <c r="A34" s="36"/>
      <c r="B34" s="306" t="s">
        <v>1425</v>
      </c>
      <c r="C34" s="37"/>
      <c r="D34" s="38"/>
      <c r="E34" s="39"/>
      <c r="F34" s="39"/>
      <c r="G34" s="41"/>
    </row>
    <row r="35" spans="1:13" s="35" customFormat="1" ht="15.75" x14ac:dyDescent="0.25">
      <c r="A35" s="36"/>
      <c r="B35" s="306" t="s">
        <v>1426</v>
      </c>
      <c r="C35" s="37"/>
      <c r="D35" s="38"/>
      <c r="E35" s="39"/>
      <c r="F35" s="39"/>
      <c r="G35" s="41"/>
    </row>
    <row r="36" spans="1:13" s="35" customFormat="1" ht="15.75" x14ac:dyDescent="0.25">
      <c r="A36" s="36"/>
      <c r="B36" s="306" t="s">
        <v>1427</v>
      </c>
      <c r="C36" s="37"/>
      <c r="D36" s="38"/>
      <c r="E36" s="39"/>
      <c r="F36" s="39"/>
      <c r="G36" s="41"/>
    </row>
    <row r="37" spans="1:13" s="35" customFormat="1" ht="15.75" x14ac:dyDescent="0.25">
      <c r="A37" s="36"/>
      <c r="B37" s="306" t="s">
        <v>1428</v>
      </c>
      <c r="C37" s="37"/>
      <c r="D37" s="38"/>
      <c r="E37" s="39"/>
      <c r="F37" s="39"/>
      <c r="G37" s="41"/>
    </row>
    <row r="38" spans="1:13" s="35" customFormat="1" ht="15.75" x14ac:dyDescent="0.25">
      <c r="A38" s="36" t="s">
        <v>141</v>
      </c>
      <c r="B38" s="36" t="s">
        <v>1429</v>
      </c>
      <c r="C38" s="37"/>
      <c r="D38" s="38"/>
      <c r="E38" s="39"/>
      <c r="F38" s="39"/>
      <c r="G38" s="41"/>
    </row>
    <row r="39" spans="1:13" s="35" customFormat="1" ht="15.75" x14ac:dyDescent="0.25">
      <c r="A39" s="36"/>
      <c r="B39" s="36" t="s">
        <v>1430</v>
      </c>
      <c r="C39" s="37"/>
      <c r="D39" s="38"/>
      <c r="E39" s="39"/>
      <c r="F39" s="39"/>
      <c r="G39" s="41"/>
    </row>
    <row r="40" spans="1:13" s="35" customFormat="1" ht="15.75" x14ac:dyDescent="0.25">
      <c r="A40" s="36"/>
      <c r="B40" s="36" t="s">
        <v>1431</v>
      </c>
      <c r="C40" s="37"/>
      <c r="D40" s="38"/>
      <c r="E40" s="39"/>
      <c r="F40" s="39"/>
      <c r="G40" s="41"/>
    </row>
    <row r="41" spans="1:13" s="35" customFormat="1" ht="15.75" x14ac:dyDescent="0.25">
      <c r="A41" s="36"/>
      <c r="B41" s="35" t="s">
        <v>1432</v>
      </c>
      <c r="C41" s="37"/>
      <c r="D41" s="38"/>
      <c r="E41" s="39"/>
      <c r="F41" s="39"/>
      <c r="G41" s="41"/>
    </row>
    <row r="42" spans="1:13" s="35" customFormat="1" ht="15.75" x14ac:dyDescent="0.25">
      <c r="A42" s="36" t="s">
        <v>822</v>
      </c>
      <c r="B42" s="35" t="s">
        <v>1433</v>
      </c>
      <c r="C42" s="197"/>
      <c r="D42" s="38"/>
      <c r="E42" s="39"/>
      <c r="F42" s="39"/>
      <c r="G42" s="41"/>
    </row>
    <row r="43" spans="1:13" s="35" customFormat="1" ht="15.75" x14ac:dyDescent="0.25">
      <c r="A43" s="36" t="s">
        <v>143</v>
      </c>
      <c r="B43" s="35" t="s">
        <v>1227</v>
      </c>
      <c r="C43" s="37"/>
      <c r="D43" s="38"/>
      <c r="E43" s="39"/>
      <c r="F43" s="39"/>
      <c r="G43" s="41"/>
    </row>
    <row r="44" spans="1:13" s="35" customFormat="1" ht="16.5" customHeight="1" x14ac:dyDescent="0.2">
      <c r="A44" s="51" t="s">
        <v>132</v>
      </c>
      <c r="B44" s="348" t="s">
        <v>1434</v>
      </c>
      <c r="C44" s="348"/>
      <c r="D44" s="348"/>
      <c r="E44" s="348"/>
      <c r="F44" s="348"/>
      <c r="G44" s="59"/>
      <c r="H44" s="52"/>
      <c r="I44" s="52"/>
      <c r="J44" s="52"/>
      <c r="K44" s="52"/>
      <c r="L44" s="52"/>
      <c r="M44" s="52"/>
    </row>
    <row r="45" spans="1:13" s="35" customFormat="1" ht="15.75" x14ac:dyDescent="0.25">
      <c r="A45" s="36"/>
      <c r="B45" s="52" t="s">
        <v>1435</v>
      </c>
      <c r="C45" s="52"/>
      <c r="D45" s="52"/>
      <c r="E45" s="52"/>
      <c r="F45" s="52"/>
      <c r="G45" s="41"/>
    </row>
    <row r="46" spans="1:13" s="35" customFormat="1" ht="15.75" x14ac:dyDescent="0.25">
      <c r="A46" s="36"/>
      <c r="B46" s="52" t="s">
        <v>1436</v>
      </c>
      <c r="C46" s="79"/>
      <c r="D46" s="79"/>
      <c r="E46" s="79"/>
      <c r="F46" s="79"/>
      <c r="G46" s="41"/>
    </row>
    <row r="47" spans="1:13" s="35" customFormat="1" ht="15.75" x14ac:dyDescent="0.25">
      <c r="A47" s="36"/>
      <c r="B47" s="195" t="s">
        <v>1437</v>
      </c>
      <c r="C47" s="195"/>
      <c r="D47" s="195"/>
      <c r="E47" s="195"/>
      <c r="F47" s="195"/>
      <c r="G47" s="41"/>
    </row>
    <row r="48" spans="1:13" s="35" customFormat="1" ht="15.75" x14ac:dyDescent="0.25">
      <c r="A48" s="36"/>
      <c r="B48" s="195"/>
      <c r="C48" s="195"/>
      <c r="D48" s="195"/>
      <c r="E48" s="195"/>
      <c r="F48" s="195"/>
      <c r="G48" s="41"/>
    </row>
    <row r="49" spans="1:9" s="31" customFormat="1" x14ac:dyDescent="0.2">
      <c r="C49" s="32"/>
      <c r="D49" s="33"/>
      <c r="E49" s="34"/>
      <c r="F49" s="34"/>
      <c r="G49" s="42"/>
    </row>
    <row r="52" spans="1:9" ht="15.75" x14ac:dyDescent="0.2">
      <c r="A52" s="26" t="s">
        <v>220</v>
      </c>
      <c r="B52" s="1" t="s">
        <v>221</v>
      </c>
      <c r="C52" s="2" t="s">
        <v>222</v>
      </c>
      <c r="D52" s="3" t="s">
        <v>223</v>
      </c>
      <c r="E52" s="4" t="s">
        <v>224</v>
      </c>
      <c r="F52" s="4" t="s">
        <v>225</v>
      </c>
      <c r="G52" s="155" t="s">
        <v>132</v>
      </c>
    </row>
    <row r="53" spans="1:9" ht="15.75" x14ac:dyDescent="0.2">
      <c r="A53" s="26">
        <v>1</v>
      </c>
      <c r="B53" s="1" t="s">
        <v>134</v>
      </c>
      <c r="C53" s="6"/>
      <c r="D53" s="7"/>
      <c r="E53" s="8"/>
      <c r="F53" s="8"/>
    </row>
    <row r="54" spans="1:9" x14ac:dyDescent="0.2">
      <c r="A54" s="27">
        <v>1.1000000000000001</v>
      </c>
      <c r="B54" s="9" t="s">
        <v>226</v>
      </c>
      <c r="C54" s="8">
        <f>F$85</f>
        <v>60488755.998085812</v>
      </c>
      <c r="D54" s="7" t="s">
        <v>227</v>
      </c>
      <c r="E54" s="16">
        <f>F54/C54</f>
        <v>9.5224309129159097E-3</v>
      </c>
      <c r="F54" s="8">
        <v>576000</v>
      </c>
      <c r="G54" s="40">
        <v>2014</v>
      </c>
    </row>
    <row r="55" spans="1:9" x14ac:dyDescent="0.2">
      <c r="A55" s="27">
        <v>1.2</v>
      </c>
      <c r="B55" s="9" t="s">
        <v>228</v>
      </c>
      <c r="C55" s="8">
        <f>F$85</f>
        <v>60488755.998085812</v>
      </c>
      <c r="D55" s="7" t="s">
        <v>227</v>
      </c>
      <c r="E55" s="16">
        <f>F55/C55</f>
        <v>5.1324894168731879E-2</v>
      </c>
      <c r="F55" s="8">
        <f>1350000+1754579</f>
        <v>3104579</v>
      </c>
      <c r="G55" s="40" t="s">
        <v>1438</v>
      </c>
      <c r="H55" s="170">
        <v>1649688</v>
      </c>
      <c r="I55" s="77"/>
    </row>
    <row r="56" spans="1:9" x14ac:dyDescent="0.2">
      <c r="A56" s="27">
        <v>1.3</v>
      </c>
      <c r="B56" s="9" t="s">
        <v>229</v>
      </c>
      <c r="C56" s="8">
        <f>F$85</f>
        <v>60488755.998085812</v>
      </c>
      <c r="D56" s="7" t="s">
        <v>227</v>
      </c>
      <c r="E56" s="16">
        <f>F56/C56</f>
        <v>4.7185761269256762E-2</v>
      </c>
      <c r="F56" s="8">
        <f>1385000+1469208</f>
        <v>2854208</v>
      </c>
      <c r="G56" s="40" t="s">
        <v>1281</v>
      </c>
      <c r="H56" s="170">
        <v>1381378</v>
      </c>
      <c r="I56" s="77"/>
    </row>
    <row r="57" spans="1:9" s="24" customFormat="1" ht="15.75" x14ac:dyDescent="0.25">
      <c r="B57" s="28" t="s">
        <v>248</v>
      </c>
      <c r="C57" s="17">
        <f>F57/F87</f>
        <v>9.7499874039583864E-2</v>
      </c>
      <c r="D57" s="11"/>
      <c r="E57" s="12"/>
      <c r="F57" s="23">
        <f>SUM(F54:F56)</f>
        <v>6534787</v>
      </c>
      <c r="G57" s="43"/>
      <c r="H57" s="76"/>
      <c r="I57" s="77"/>
    </row>
    <row r="58" spans="1:9" x14ac:dyDescent="0.2">
      <c r="A58" s="27"/>
      <c r="B58" s="9"/>
      <c r="C58" s="6"/>
      <c r="D58" s="7"/>
      <c r="E58" s="8"/>
      <c r="F58" s="8"/>
      <c r="H58" s="307" t="s">
        <v>379</v>
      </c>
      <c r="I58" s="72" t="s">
        <v>383</v>
      </c>
    </row>
    <row r="59" spans="1:9" ht="15.75" x14ac:dyDescent="0.2">
      <c r="A59" s="26">
        <v>2</v>
      </c>
      <c r="B59" s="1" t="s">
        <v>230</v>
      </c>
      <c r="C59" s="6"/>
      <c r="D59" s="7"/>
      <c r="E59" s="8"/>
      <c r="F59" s="8"/>
      <c r="H59" s="72"/>
      <c r="I59" s="72"/>
    </row>
    <row r="60" spans="1:9" x14ac:dyDescent="0.2">
      <c r="A60" s="27">
        <v>2.1</v>
      </c>
      <c r="B60" s="9" t="s">
        <v>236</v>
      </c>
      <c r="C60" s="172">
        <v>2.8</v>
      </c>
      <c r="D60" s="7" t="s">
        <v>231</v>
      </c>
      <c r="E60" s="137">
        <f>F60/C60</f>
        <v>5322.3210622264414</v>
      </c>
      <c r="F60" s="171">
        <v>14902.498974234035</v>
      </c>
      <c r="G60" s="40" t="s">
        <v>1439</v>
      </c>
      <c r="H60" s="177">
        <v>359774.22000000003</v>
      </c>
      <c r="I60" s="77">
        <f t="shared" ref="I60:I70" si="0">(F60-H60)/H60</f>
        <v>-0.9585781911382254</v>
      </c>
    </row>
    <row r="61" spans="1:9" x14ac:dyDescent="0.2">
      <c r="A61" s="27">
        <v>2.2000000000000002</v>
      </c>
      <c r="B61" s="9" t="s">
        <v>237</v>
      </c>
      <c r="C61" s="173">
        <v>300000</v>
      </c>
      <c r="D61" s="7" t="s">
        <v>232</v>
      </c>
      <c r="E61" s="6">
        <f>F61/C61</f>
        <v>35.308945336936013</v>
      </c>
      <c r="F61" s="171">
        <v>10592683.601080803</v>
      </c>
      <c r="H61" s="177">
        <v>7263982.9400000004</v>
      </c>
      <c r="I61" s="77">
        <f t="shared" si="0"/>
        <v>0.45824731260737278</v>
      </c>
    </row>
    <row r="62" spans="1:9" x14ac:dyDescent="0.2">
      <c r="A62" s="27">
        <v>2.2999999999999998</v>
      </c>
      <c r="B62" s="5" t="s">
        <v>238</v>
      </c>
      <c r="C62" s="173">
        <f>37.5*900</f>
        <v>33750</v>
      </c>
      <c r="D62" s="14" t="s">
        <v>233</v>
      </c>
      <c r="E62" s="6">
        <f>F62/C62</f>
        <v>77.261075965931724</v>
      </c>
      <c r="F62" s="171">
        <v>2607561.3138501956</v>
      </c>
      <c r="G62" s="40" t="s">
        <v>1440</v>
      </c>
      <c r="H62" s="177">
        <v>2445570.89</v>
      </c>
      <c r="I62" s="77">
        <f t="shared" si="0"/>
        <v>6.6238285920305284E-2</v>
      </c>
    </row>
    <row r="63" spans="1:9" x14ac:dyDescent="0.2">
      <c r="A63" s="27">
        <v>2.4</v>
      </c>
      <c r="B63" s="9" t="s">
        <v>239</v>
      </c>
      <c r="C63" s="174">
        <v>2.8</v>
      </c>
      <c r="D63" s="7" t="s">
        <v>231</v>
      </c>
      <c r="E63" s="137">
        <f t="shared" ref="E63:E70" si="1">F63/C63</f>
        <v>381300.33062997903</v>
      </c>
      <c r="F63" s="171">
        <v>1067640.9257639411</v>
      </c>
      <c r="H63" s="177">
        <v>677885.03</v>
      </c>
      <c r="I63" s="77">
        <f t="shared" si="0"/>
        <v>0.57495870024440732</v>
      </c>
    </row>
    <row r="64" spans="1:9" x14ac:dyDescent="0.2">
      <c r="A64" s="27">
        <v>2.5</v>
      </c>
      <c r="B64" s="9" t="s">
        <v>240</v>
      </c>
      <c r="C64" s="173">
        <v>41700</v>
      </c>
      <c r="D64" s="7" t="s">
        <v>233</v>
      </c>
      <c r="E64" s="137">
        <f t="shared" si="1"/>
        <v>91.664274308124078</v>
      </c>
      <c r="F64" s="175">
        <v>3822400.2386487741</v>
      </c>
      <c r="H64" s="177">
        <v>3107402.86</v>
      </c>
      <c r="I64" s="77">
        <f t="shared" si="0"/>
        <v>0.23009484475044034</v>
      </c>
    </row>
    <row r="65" spans="1:9" x14ac:dyDescent="0.2">
      <c r="A65" s="27">
        <v>2.6</v>
      </c>
      <c r="B65" s="9" t="s">
        <v>241</v>
      </c>
      <c r="C65" s="173">
        <f>(609+192+5)*12.7</f>
        <v>10236.199999999999</v>
      </c>
      <c r="D65" s="7" t="s">
        <v>233</v>
      </c>
      <c r="E65" s="137">
        <f t="shared" si="1"/>
        <v>1970.1733731581903</v>
      </c>
      <c r="F65" s="171">
        <v>20167088.682321865</v>
      </c>
      <c r="G65" s="40" t="s">
        <v>1441</v>
      </c>
      <c r="H65" s="177">
        <v>18560958.07</v>
      </c>
      <c r="I65" s="77">
        <f t="shared" si="0"/>
        <v>8.6532742882375613E-2</v>
      </c>
    </row>
    <row r="66" spans="1:9" x14ac:dyDescent="0.2">
      <c r="A66" s="27">
        <v>2.7</v>
      </c>
      <c r="B66" s="9" t="s">
        <v>242</v>
      </c>
      <c r="C66" s="173">
        <f>171+170</f>
        <v>341</v>
      </c>
      <c r="D66" s="7" t="s">
        <v>233</v>
      </c>
      <c r="E66" s="137">
        <f t="shared" si="1"/>
        <v>2159.7472586193867</v>
      </c>
      <c r="F66" s="173">
        <v>736473.81518921081</v>
      </c>
      <c r="H66" s="177">
        <v>692446.76</v>
      </c>
      <c r="I66" s="77">
        <f t="shared" si="0"/>
        <v>6.3581863231204669E-2</v>
      </c>
    </row>
    <row r="67" spans="1:9" x14ac:dyDescent="0.2">
      <c r="A67" s="27">
        <v>2.8</v>
      </c>
      <c r="B67" s="9" t="s">
        <v>243</v>
      </c>
      <c r="C67" s="174">
        <v>2.8</v>
      </c>
      <c r="D67" s="7" t="s">
        <v>231</v>
      </c>
      <c r="E67" s="137">
        <f t="shared" si="1"/>
        <v>383364.20352768421</v>
      </c>
      <c r="F67" s="171">
        <v>1073419.7698775157</v>
      </c>
      <c r="H67" s="177">
        <v>922326.5</v>
      </c>
      <c r="I67" s="77">
        <f t="shared" si="0"/>
        <v>0.16381755254512989</v>
      </c>
    </row>
    <row r="68" spans="1:9" x14ac:dyDescent="0.2">
      <c r="A68" s="27">
        <v>2.9</v>
      </c>
      <c r="B68" s="9" t="s">
        <v>235</v>
      </c>
      <c r="C68" s="174">
        <v>2.8</v>
      </c>
      <c r="D68" s="7" t="s">
        <v>231</v>
      </c>
      <c r="E68" s="137">
        <f t="shared" si="1"/>
        <v>571880.49070284935</v>
      </c>
      <c r="F68" s="171">
        <v>1601265.3739679779</v>
      </c>
      <c r="G68" s="40" t="s">
        <v>1442</v>
      </c>
      <c r="H68" s="177">
        <v>685513.84</v>
      </c>
      <c r="I68" s="77">
        <f t="shared" si="0"/>
        <v>1.3358614816120677</v>
      </c>
    </row>
    <row r="69" spans="1:9" x14ac:dyDescent="0.2">
      <c r="A69" s="29">
        <v>2.1</v>
      </c>
      <c r="B69" s="9" t="s">
        <v>244</v>
      </c>
      <c r="C69" s="174">
        <v>2.8</v>
      </c>
      <c r="D69" s="7" t="s">
        <v>231</v>
      </c>
      <c r="E69" s="137">
        <f t="shared" si="1"/>
        <v>698337.27733459347</v>
      </c>
      <c r="F69" s="171">
        <v>1955344.3765368615</v>
      </c>
      <c r="G69" s="40" t="s">
        <v>1443</v>
      </c>
      <c r="H69" s="177">
        <v>1096746.8</v>
      </c>
      <c r="I69" s="77">
        <f t="shared" si="0"/>
        <v>0.78285851988522914</v>
      </c>
    </row>
    <row r="70" spans="1:9" x14ac:dyDescent="0.2">
      <c r="A70" s="27">
        <v>2.11</v>
      </c>
      <c r="B70" s="9" t="s">
        <v>245</v>
      </c>
      <c r="C70" s="176">
        <v>2.8</v>
      </c>
      <c r="D70" s="7" t="s">
        <v>231</v>
      </c>
      <c r="E70" s="137">
        <f t="shared" si="1"/>
        <v>609830.85781229695</v>
      </c>
      <c r="F70" s="171">
        <v>1707526.4018744314</v>
      </c>
      <c r="H70" s="178">
        <v>1567335.94</v>
      </c>
      <c r="I70" s="77">
        <f t="shared" si="0"/>
        <v>8.9445062986580573E-2</v>
      </c>
    </row>
    <row r="71" spans="1:9" x14ac:dyDescent="0.2">
      <c r="A71" s="27"/>
      <c r="C71" s="6"/>
      <c r="D71" s="7"/>
      <c r="E71" s="8"/>
      <c r="H71" s="76"/>
      <c r="I71" s="77"/>
    </row>
    <row r="72" spans="1:9" s="24" customFormat="1" ht="15.75" x14ac:dyDescent="0.25">
      <c r="B72" s="28" t="s">
        <v>246</v>
      </c>
      <c r="C72" s="17">
        <f>F72/F87</f>
        <v>0.67657281262169178</v>
      </c>
      <c r="D72" s="11"/>
      <c r="E72" s="12"/>
      <c r="F72" s="25">
        <f>SUM(F60:F71)</f>
        <v>45346306.998085812</v>
      </c>
      <c r="G72" s="40"/>
      <c r="H72" s="76"/>
      <c r="I72" s="77"/>
    </row>
    <row r="73" spans="1:9" x14ac:dyDescent="0.2">
      <c r="A73" s="27"/>
      <c r="B73" s="9"/>
      <c r="C73" s="6"/>
      <c r="D73" s="7"/>
      <c r="E73" s="8"/>
      <c r="F73" s="8"/>
      <c r="H73" s="76"/>
      <c r="I73" s="77"/>
    </row>
    <row r="74" spans="1:9" x14ac:dyDescent="0.2">
      <c r="A74" s="27">
        <v>2.12</v>
      </c>
      <c r="B74" s="9" t="s">
        <v>131</v>
      </c>
      <c r="C74" s="8">
        <f>F72</f>
        <v>45346306.998085812</v>
      </c>
      <c r="D74" s="7" t="s">
        <v>227</v>
      </c>
      <c r="E74" s="16">
        <f>F74/C74</f>
        <v>0.32153870877766266</v>
      </c>
      <c r="F74" s="183">
        <v>14580593</v>
      </c>
      <c r="H74" s="177">
        <v>11750299.07</v>
      </c>
      <c r="I74" s="77">
        <f>(F74-H74)/H74</f>
        <v>0.24086994834251479</v>
      </c>
    </row>
    <row r="75" spans="1:9" x14ac:dyDescent="0.2">
      <c r="A75" s="27"/>
      <c r="B75" s="9"/>
      <c r="D75" s="7"/>
      <c r="E75" s="8"/>
      <c r="F75" s="8"/>
      <c r="H75" s="76"/>
      <c r="I75" s="77"/>
    </row>
    <row r="76" spans="1:9" s="24" customFormat="1" ht="15.75" x14ac:dyDescent="0.25">
      <c r="B76" s="28" t="s">
        <v>251</v>
      </c>
      <c r="C76" s="21">
        <f>F74/F87</f>
        <v>0.21754434856445026</v>
      </c>
      <c r="D76" s="11"/>
      <c r="E76" s="12"/>
      <c r="F76" s="25">
        <f>F74+F72</f>
        <v>59926899.998085812</v>
      </c>
      <c r="G76" s="43"/>
      <c r="H76" s="78">
        <f>SUM(H60:H74)</f>
        <v>49130242.919999994</v>
      </c>
      <c r="I76" s="77">
        <f>(F76-H76)/H76</f>
        <v>0.21975582525953077</v>
      </c>
    </row>
    <row r="77" spans="1:9" x14ac:dyDescent="0.2">
      <c r="A77" s="30"/>
      <c r="H77" s="72"/>
      <c r="I77" s="72"/>
    </row>
    <row r="78" spans="1:9" ht="15.75" x14ac:dyDescent="0.2">
      <c r="A78" s="26">
        <v>3</v>
      </c>
      <c r="B78" s="1" t="s">
        <v>247</v>
      </c>
      <c r="C78" s="6"/>
      <c r="D78" s="7"/>
      <c r="E78" s="8"/>
      <c r="F78" s="8"/>
      <c r="H78" s="76"/>
    </row>
    <row r="79" spans="1:9" x14ac:dyDescent="0.2">
      <c r="A79" s="27">
        <v>3.1</v>
      </c>
      <c r="B79" s="9" t="s">
        <v>1658</v>
      </c>
      <c r="C79" s="157"/>
      <c r="D79" s="7"/>
      <c r="E79" s="8"/>
      <c r="F79" s="183">
        <v>561856</v>
      </c>
      <c r="G79" s="40" t="s">
        <v>1444</v>
      </c>
      <c r="H79" s="177">
        <v>136083.96</v>
      </c>
      <c r="I79" s="77">
        <f>(F79-H79)/H79</f>
        <v>3.12874522463926</v>
      </c>
    </row>
    <row r="80" spans="1:9" x14ac:dyDescent="0.2">
      <c r="A80" s="27"/>
      <c r="B80" s="9"/>
      <c r="C80" s="16"/>
      <c r="D80" s="7"/>
      <c r="E80" s="8"/>
      <c r="F80" s="183"/>
    </row>
    <row r="81" spans="1:9" x14ac:dyDescent="0.2">
      <c r="A81" s="30"/>
    </row>
    <row r="82" spans="1:9" s="24" customFormat="1" ht="15.75" x14ac:dyDescent="0.25">
      <c r="B82" s="28" t="s">
        <v>249</v>
      </c>
      <c r="C82" s="17">
        <f>F82/F87</f>
        <v>8.3829647742741167E-3</v>
      </c>
      <c r="D82" s="11"/>
      <c r="E82" s="12"/>
      <c r="F82" s="25">
        <f>SUM(F79:F81)</f>
        <v>561856</v>
      </c>
      <c r="G82" s="43"/>
      <c r="H82" s="165"/>
    </row>
    <row r="83" spans="1:9" x14ac:dyDescent="0.2">
      <c r="A83" s="30"/>
    </row>
    <row r="84" spans="1:9" x14ac:dyDescent="0.2">
      <c r="A84" s="30"/>
    </row>
    <row r="85" spans="1:9" s="24" customFormat="1" ht="15.75" x14ac:dyDescent="0.25">
      <c r="B85" s="28" t="s">
        <v>133</v>
      </c>
      <c r="C85" s="10">
        <f>C60</f>
        <v>2.8</v>
      </c>
      <c r="D85" s="11" t="s">
        <v>231</v>
      </c>
      <c r="E85" s="12">
        <f>F85/C85</f>
        <v>21603127.142173506</v>
      </c>
      <c r="F85" s="25">
        <f>F76+F82</f>
        <v>60488755.998085812</v>
      </c>
      <c r="G85" s="43"/>
      <c r="H85" s="196">
        <f>H76+H79</f>
        <v>49266326.879999995</v>
      </c>
    </row>
    <row r="86" spans="1:9" x14ac:dyDescent="0.2">
      <c r="A86" s="30"/>
    </row>
    <row r="87" spans="1:9" s="24" customFormat="1" ht="15.75" x14ac:dyDescent="0.25">
      <c r="B87" s="28" t="s">
        <v>250</v>
      </c>
      <c r="C87" s="10"/>
      <c r="D87" s="11"/>
      <c r="E87" s="12"/>
      <c r="F87" s="25">
        <f>F82+F76+F57</f>
        <v>67023542.998085812</v>
      </c>
      <c r="G87" s="43"/>
      <c r="H87" s="143"/>
    </row>
    <row r="88" spans="1:9" x14ac:dyDescent="0.2">
      <c r="G88" s="308" t="s">
        <v>1445</v>
      </c>
      <c r="H88" s="170">
        <v>1565980</v>
      </c>
    </row>
    <row r="89" spans="1:9" x14ac:dyDescent="0.2">
      <c r="G89" s="308" t="s">
        <v>1446</v>
      </c>
      <c r="H89" s="170">
        <f>H88+H85+H56+H55</f>
        <v>53863372.879999995</v>
      </c>
      <c r="I89" s="5" t="s">
        <v>1447</v>
      </c>
    </row>
  </sheetData>
  <mergeCells count="2">
    <mergeCell ref="B9:F9"/>
    <mergeCell ref="B44:F44"/>
  </mergeCells>
  <pageMargins left="0.7" right="0.7" top="0.75" bottom="0.75" header="0.3" footer="0.3"/>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S66"/>
  <sheetViews>
    <sheetView view="pageBreakPreview" zoomScale="60" zoomScaleNormal="75" workbookViewId="0">
      <selection activeCell="E59" sqref="E59"/>
    </sheetView>
  </sheetViews>
  <sheetFormatPr defaultColWidth="9.140625" defaultRowHeight="15" x14ac:dyDescent="0.2"/>
  <cols>
    <col min="1" max="1" width="17" style="9" customWidth="1"/>
    <col min="2" max="2" width="56" style="9" bestFit="1" customWidth="1"/>
    <col min="3" max="3" width="17.5703125" style="6" bestFit="1" customWidth="1"/>
    <col min="4" max="4" width="6.5703125" style="7" customWidth="1"/>
    <col min="5" max="5" width="15.42578125" style="8" bestFit="1" customWidth="1"/>
    <col min="6" max="6" width="16.28515625" style="8" bestFit="1" customWidth="1"/>
    <col min="7" max="7" width="10.42578125" style="55" customWidth="1"/>
    <col min="8" max="8" width="14.28515625" style="72" bestFit="1" customWidth="1"/>
    <col min="9" max="9" width="10.85546875" style="72" customWidth="1"/>
    <col min="10" max="10" width="16.140625" style="22" bestFit="1" customWidth="1"/>
    <col min="11" max="11" width="12.85546875" style="22" bestFit="1" customWidth="1"/>
    <col min="12" max="12" width="9.140625" style="22"/>
    <col min="13" max="13" width="11.28515625" style="22" bestFit="1" customWidth="1"/>
    <col min="14" max="14" width="15" style="22" bestFit="1" customWidth="1"/>
    <col min="15" max="16" width="15" style="22" customWidth="1"/>
    <col min="17" max="18" width="12.7109375" style="22" hidden="1" customWidth="1"/>
    <col min="19" max="19" width="14" style="9" hidden="1" customWidth="1"/>
    <col min="20" max="16384" width="9.140625" style="9"/>
  </cols>
  <sheetData>
    <row r="1" spans="1:18" ht="15.75" x14ac:dyDescent="0.2">
      <c r="A1" s="1" t="s">
        <v>296</v>
      </c>
    </row>
    <row r="4" spans="1:18" s="52" customFormat="1" ht="15.75" x14ac:dyDescent="0.2">
      <c r="A4" s="51" t="s">
        <v>135</v>
      </c>
      <c r="B4" s="80" t="s">
        <v>297</v>
      </c>
      <c r="C4" s="81"/>
      <c r="D4" s="82"/>
      <c r="E4" s="83"/>
      <c r="F4" s="83"/>
      <c r="G4" s="84"/>
      <c r="H4" s="85"/>
      <c r="I4" s="85"/>
      <c r="J4" s="68"/>
      <c r="K4" s="68"/>
      <c r="L4" s="68"/>
      <c r="M4" s="68"/>
      <c r="N4" s="68"/>
      <c r="O4" s="68"/>
      <c r="P4" s="68"/>
      <c r="Q4" s="68"/>
      <c r="R4" s="68"/>
    </row>
    <row r="5" spans="1:18" s="52" customFormat="1" ht="15.75" x14ac:dyDescent="0.2">
      <c r="A5" s="51" t="s">
        <v>136</v>
      </c>
      <c r="B5" s="52" t="s">
        <v>298</v>
      </c>
      <c r="C5" s="56"/>
      <c r="D5" s="57"/>
      <c r="E5" s="58"/>
      <c r="F5" s="58"/>
      <c r="G5" s="59"/>
      <c r="H5" s="73"/>
      <c r="I5" s="73"/>
      <c r="J5" s="68"/>
      <c r="K5" s="68"/>
      <c r="L5" s="68"/>
      <c r="M5" s="68"/>
      <c r="N5" s="68"/>
      <c r="O5" s="68"/>
      <c r="P5" s="68"/>
      <c r="Q5" s="68"/>
      <c r="R5" s="68"/>
    </row>
    <row r="6" spans="1:18" s="52" customFormat="1" ht="15.75" x14ac:dyDescent="0.2">
      <c r="A6" s="51"/>
      <c r="B6" s="52" t="s">
        <v>299</v>
      </c>
      <c r="C6" s="56"/>
      <c r="D6" s="57"/>
      <c r="E6" s="58"/>
      <c r="F6" s="58"/>
      <c r="G6" s="59"/>
      <c r="H6" s="73"/>
      <c r="I6" s="73"/>
      <c r="J6" s="68"/>
      <c r="K6" s="68"/>
      <c r="L6" s="68"/>
      <c r="M6" s="68"/>
      <c r="N6" s="68"/>
      <c r="O6" s="68"/>
      <c r="P6" s="68"/>
      <c r="Q6" s="68"/>
      <c r="R6" s="68"/>
    </row>
    <row r="7" spans="1:18" s="52" customFormat="1" ht="15.75" x14ac:dyDescent="0.2">
      <c r="A7" s="51"/>
      <c r="B7" s="80" t="s">
        <v>300</v>
      </c>
      <c r="C7" s="97"/>
      <c r="D7" s="82"/>
      <c r="E7" s="97"/>
      <c r="F7" s="97"/>
      <c r="G7" s="84"/>
      <c r="H7" s="85"/>
      <c r="I7" s="85"/>
      <c r="J7" s="68"/>
      <c r="K7" s="68"/>
      <c r="L7" s="68"/>
      <c r="M7" s="68"/>
      <c r="N7" s="68"/>
      <c r="O7" s="68"/>
      <c r="P7" s="68"/>
      <c r="Q7" s="68"/>
      <c r="R7" s="68"/>
    </row>
    <row r="8" spans="1:18" s="52" customFormat="1" ht="15.75" x14ac:dyDescent="0.2">
      <c r="A8" s="51" t="s">
        <v>815</v>
      </c>
      <c r="B8" s="80" t="s">
        <v>392</v>
      </c>
      <c r="C8" s="81"/>
      <c r="D8" s="82"/>
      <c r="E8" s="83"/>
      <c r="F8" s="83"/>
      <c r="G8" s="84"/>
      <c r="H8" s="85"/>
      <c r="I8" s="85"/>
      <c r="J8" s="68"/>
      <c r="K8" s="68"/>
      <c r="L8" s="68"/>
      <c r="M8" s="68"/>
      <c r="N8" s="68"/>
      <c r="O8" s="68"/>
      <c r="P8" s="68"/>
      <c r="Q8" s="68"/>
      <c r="R8" s="68"/>
    </row>
    <row r="9" spans="1:18" s="52" customFormat="1" ht="15.75" x14ac:dyDescent="0.2">
      <c r="A9" s="51" t="s">
        <v>138</v>
      </c>
      <c r="B9" s="80" t="s">
        <v>683</v>
      </c>
      <c r="C9" s="81"/>
      <c r="D9" s="82"/>
      <c r="E9" s="83"/>
      <c r="F9" s="83"/>
      <c r="G9" s="84"/>
      <c r="H9" s="85"/>
      <c r="I9" s="85"/>
      <c r="J9" s="68"/>
      <c r="K9" s="68"/>
      <c r="L9" s="68"/>
      <c r="M9" s="68"/>
      <c r="N9" s="68"/>
      <c r="O9" s="68"/>
      <c r="P9" s="68"/>
      <c r="Q9" s="68"/>
      <c r="R9" s="68"/>
    </row>
    <row r="10" spans="1:18" s="52" customFormat="1" ht="15.75" x14ac:dyDescent="0.2">
      <c r="A10" s="51" t="s">
        <v>148</v>
      </c>
      <c r="B10" s="88" t="s">
        <v>684</v>
      </c>
      <c r="C10" s="89"/>
      <c r="D10" s="90"/>
      <c r="E10" s="91"/>
      <c r="F10" s="91"/>
      <c r="G10" s="92"/>
      <c r="H10" s="93"/>
      <c r="I10" s="93"/>
      <c r="J10" s="68"/>
      <c r="K10" s="68"/>
      <c r="L10" s="68"/>
      <c r="M10" s="68"/>
      <c r="N10" s="68"/>
      <c r="O10" s="68"/>
      <c r="P10" s="68"/>
      <c r="Q10" s="68"/>
      <c r="R10" s="68"/>
    </row>
    <row r="11" spans="1:18" s="52" customFormat="1" ht="15.75" x14ac:dyDescent="0.2">
      <c r="A11" s="51" t="s">
        <v>813</v>
      </c>
      <c r="B11" s="88" t="s">
        <v>301</v>
      </c>
      <c r="C11" s="89"/>
      <c r="D11" s="90"/>
      <c r="E11" s="91"/>
      <c r="F11" s="91"/>
      <c r="G11" s="92"/>
      <c r="H11" s="93"/>
      <c r="I11" s="93"/>
      <c r="J11" s="68"/>
      <c r="K11" s="68"/>
      <c r="L11" s="68"/>
      <c r="M11" s="68"/>
      <c r="N11" s="68"/>
      <c r="O11" s="68"/>
      <c r="P11" s="68"/>
      <c r="Q11" s="68"/>
      <c r="R11" s="68"/>
    </row>
    <row r="12" spans="1:18" s="52" customFormat="1" ht="15.75" x14ac:dyDescent="0.2">
      <c r="A12" s="51" t="s">
        <v>817</v>
      </c>
      <c r="B12" s="88" t="s">
        <v>302</v>
      </c>
      <c r="C12" s="89"/>
      <c r="D12" s="90"/>
      <c r="E12" s="91"/>
      <c r="F12" s="91"/>
      <c r="G12" s="92"/>
      <c r="H12" s="93"/>
      <c r="I12" s="93"/>
      <c r="J12" s="68"/>
      <c r="K12" s="68"/>
      <c r="L12" s="68"/>
      <c r="M12" s="68"/>
      <c r="N12" s="68"/>
      <c r="O12" s="68"/>
      <c r="P12" s="68"/>
      <c r="Q12" s="68"/>
      <c r="R12" s="68"/>
    </row>
    <row r="13" spans="1:18" s="52" customFormat="1" ht="15.75" x14ac:dyDescent="0.2">
      <c r="A13" s="51" t="s">
        <v>139</v>
      </c>
      <c r="B13" s="52" t="s">
        <v>306</v>
      </c>
      <c r="C13" s="56"/>
      <c r="D13" s="57"/>
      <c r="E13" s="58"/>
      <c r="F13" s="58"/>
      <c r="G13" s="59"/>
      <c r="H13" s="73"/>
      <c r="I13" s="73"/>
      <c r="J13" s="68"/>
      <c r="K13" s="68"/>
      <c r="L13" s="68"/>
      <c r="M13" s="68"/>
      <c r="N13" s="68"/>
      <c r="O13" s="68"/>
      <c r="P13" s="68"/>
      <c r="Q13" s="68"/>
      <c r="R13" s="68"/>
    </row>
    <row r="14" spans="1:18" s="52" customFormat="1" ht="33.75" customHeight="1" x14ac:dyDescent="0.2">
      <c r="A14" s="51" t="s">
        <v>818</v>
      </c>
      <c r="B14" s="365" t="s">
        <v>702</v>
      </c>
      <c r="C14" s="365"/>
      <c r="D14" s="365"/>
      <c r="E14" s="365"/>
      <c r="F14" s="365"/>
      <c r="G14" s="365"/>
      <c r="H14" s="365"/>
      <c r="I14" s="365"/>
      <c r="J14" s="68"/>
      <c r="K14" s="68"/>
      <c r="L14" s="68"/>
      <c r="M14" s="68"/>
      <c r="N14" s="68"/>
      <c r="O14" s="68"/>
      <c r="P14" s="68"/>
      <c r="Q14" s="68"/>
      <c r="R14" s="68"/>
    </row>
    <row r="15" spans="1:18" s="52" customFormat="1" ht="15.75" x14ac:dyDescent="0.2">
      <c r="A15" s="51" t="s">
        <v>142</v>
      </c>
      <c r="B15" s="51" t="s">
        <v>307</v>
      </c>
      <c r="C15" s="56"/>
      <c r="D15" s="57"/>
      <c r="E15" s="58"/>
      <c r="F15" s="58"/>
      <c r="G15" s="59"/>
      <c r="H15" s="73"/>
      <c r="I15" s="73"/>
      <c r="J15" s="68"/>
      <c r="K15" s="68"/>
      <c r="L15" s="68"/>
      <c r="M15" s="68"/>
      <c r="N15" s="68"/>
      <c r="O15" s="68"/>
      <c r="P15" s="68"/>
      <c r="Q15" s="68"/>
      <c r="R15" s="68"/>
    </row>
    <row r="16" spans="1:18" s="52" customFormat="1" ht="15.75" x14ac:dyDescent="0.2">
      <c r="A16" s="51"/>
      <c r="B16" s="51" t="s">
        <v>308</v>
      </c>
      <c r="C16" s="56"/>
      <c r="D16" s="57"/>
      <c r="E16" s="58"/>
      <c r="F16" s="58"/>
      <c r="G16" s="59"/>
      <c r="H16" s="73"/>
      <c r="I16" s="73"/>
      <c r="J16" s="68"/>
      <c r="K16" s="68"/>
      <c r="L16" s="68"/>
      <c r="M16" s="68"/>
      <c r="N16" s="68"/>
      <c r="O16" s="68"/>
      <c r="P16" s="68"/>
      <c r="Q16" s="68"/>
      <c r="R16" s="68"/>
    </row>
    <row r="17" spans="1:18" s="52" customFormat="1" ht="15.75" x14ac:dyDescent="0.2">
      <c r="A17" s="51"/>
      <c r="B17" s="51" t="s">
        <v>309</v>
      </c>
      <c r="C17" s="56"/>
      <c r="D17" s="57"/>
      <c r="E17" s="58"/>
      <c r="F17" s="58"/>
      <c r="G17" s="59"/>
      <c r="H17" s="73"/>
      <c r="I17" s="73"/>
      <c r="J17" s="68"/>
      <c r="K17" s="68"/>
      <c r="L17" s="68"/>
      <c r="M17" s="68"/>
      <c r="N17" s="68"/>
      <c r="O17" s="68"/>
      <c r="P17" s="68"/>
      <c r="Q17" s="68"/>
      <c r="R17" s="68"/>
    </row>
    <row r="18" spans="1:18" s="52" customFormat="1" ht="15.75" x14ac:dyDescent="0.2">
      <c r="A18" s="51"/>
      <c r="B18" s="86" t="s">
        <v>310</v>
      </c>
      <c r="C18" s="81"/>
      <c r="D18" s="82"/>
      <c r="E18" s="83"/>
      <c r="F18" s="83"/>
      <c r="G18" s="84"/>
      <c r="H18" s="85"/>
      <c r="I18" s="85"/>
      <c r="J18" s="68"/>
      <c r="K18" s="68"/>
      <c r="L18" s="68"/>
      <c r="M18" s="68"/>
      <c r="N18" s="68"/>
      <c r="O18" s="68"/>
      <c r="P18" s="68"/>
      <c r="Q18" s="68"/>
      <c r="R18" s="68"/>
    </row>
    <row r="19" spans="1:18" s="52" customFormat="1" ht="15.75" x14ac:dyDescent="0.2">
      <c r="A19" s="51" t="s">
        <v>141</v>
      </c>
      <c r="B19" s="52" t="s">
        <v>693</v>
      </c>
      <c r="C19" s="87"/>
      <c r="D19" s="57"/>
      <c r="E19" s="58"/>
      <c r="F19" s="58"/>
      <c r="G19" s="59"/>
      <c r="H19" s="73"/>
      <c r="I19" s="73"/>
      <c r="J19" s="68"/>
      <c r="K19" s="68"/>
      <c r="L19" s="68"/>
      <c r="M19" s="68"/>
      <c r="N19" s="68"/>
      <c r="O19" s="68"/>
      <c r="P19" s="68"/>
      <c r="Q19" s="68"/>
      <c r="R19" s="68"/>
    </row>
    <row r="20" spans="1:18" s="52" customFormat="1" ht="15.75" x14ac:dyDescent="0.2">
      <c r="A20" s="51"/>
      <c r="B20" s="52" t="s">
        <v>311</v>
      </c>
      <c r="D20" s="57"/>
      <c r="E20" s="58"/>
      <c r="F20" s="58"/>
      <c r="G20" s="59"/>
      <c r="H20" s="73"/>
      <c r="I20" s="73"/>
      <c r="J20" s="68"/>
      <c r="K20" s="68"/>
      <c r="L20" s="68"/>
      <c r="M20" s="68"/>
      <c r="N20" s="68"/>
      <c r="O20" s="68"/>
      <c r="P20" s="68"/>
      <c r="Q20" s="68"/>
      <c r="R20" s="68"/>
    </row>
    <row r="21" spans="1:18" s="52" customFormat="1" ht="15.75" x14ac:dyDescent="0.2">
      <c r="A21" s="51"/>
      <c r="B21" s="52" t="s">
        <v>312</v>
      </c>
      <c r="D21" s="57"/>
      <c r="E21" s="58"/>
      <c r="F21" s="58"/>
      <c r="G21" s="59"/>
      <c r="H21" s="73"/>
      <c r="I21" s="73"/>
      <c r="J21" s="68"/>
      <c r="K21" s="68"/>
      <c r="L21" s="68"/>
      <c r="M21" s="68"/>
      <c r="N21" s="68"/>
      <c r="O21" s="68"/>
      <c r="P21" s="68"/>
      <c r="Q21" s="68"/>
      <c r="R21" s="68"/>
    </row>
    <row r="22" spans="1:18" s="52" customFormat="1" ht="15.75" x14ac:dyDescent="0.2">
      <c r="A22" s="51"/>
      <c r="B22" s="80" t="s">
        <v>372</v>
      </c>
      <c r="C22" s="81"/>
      <c r="D22" s="82"/>
      <c r="E22" s="83"/>
      <c r="F22" s="83"/>
      <c r="G22" s="84"/>
      <c r="H22" s="85"/>
      <c r="I22" s="85"/>
      <c r="J22" s="68"/>
      <c r="K22" s="68"/>
      <c r="L22" s="68"/>
      <c r="M22" s="68"/>
      <c r="N22" s="68"/>
      <c r="O22" s="68"/>
      <c r="P22" s="68"/>
      <c r="Q22" s="68"/>
      <c r="R22" s="68"/>
    </row>
    <row r="23" spans="1:18" s="52" customFormat="1" ht="15.75" x14ac:dyDescent="0.2">
      <c r="A23" s="51" t="s">
        <v>822</v>
      </c>
      <c r="B23" s="80">
        <v>1164</v>
      </c>
      <c r="C23" s="81"/>
      <c r="D23" s="82"/>
      <c r="E23" s="83"/>
      <c r="F23" s="83"/>
      <c r="G23" s="84"/>
      <c r="H23" s="85"/>
      <c r="I23" s="85"/>
      <c r="J23" s="68"/>
      <c r="K23" s="68"/>
      <c r="L23" s="68"/>
      <c r="M23" s="68"/>
      <c r="N23" s="68"/>
      <c r="O23" s="68"/>
      <c r="P23" s="68"/>
      <c r="Q23" s="68"/>
      <c r="R23" s="68"/>
    </row>
    <row r="24" spans="1:18" s="52" customFormat="1" ht="15.75" x14ac:dyDescent="0.2">
      <c r="A24" s="51" t="s">
        <v>143</v>
      </c>
      <c r="B24" s="367" t="s">
        <v>313</v>
      </c>
      <c r="C24" s="367"/>
      <c r="D24" s="367"/>
      <c r="E24" s="367"/>
      <c r="F24" s="367"/>
      <c r="G24" s="367"/>
      <c r="H24" s="367"/>
      <c r="I24" s="367"/>
      <c r="J24" s="68"/>
      <c r="K24" s="68"/>
      <c r="L24" s="68"/>
      <c r="M24" s="68"/>
      <c r="N24" s="68"/>
      <c r="O24" s="68"/>
      <c r="P24" s="68"/>
      <c r="Q24" s="68"/>
      <c r="R24" s="68"/>
    </row>
    <row r="25" spans="1:18" s="52" customFormat="1" ht="15" customHeight="1" x14ac:dyDescent="0.2">
      <c r="A25" s="51" t="s">
        <v>132</v>
      </c>
      <c r="B25" s="348" t="s">
        <v>703</v>
      </c>
      <c r="C25" s="348"/>
      <c r="D25" s="348"/>
      <c r="E25" s="348"/>
      <c r="F25" s="348"/>
      <c r="G25" s="348"/>
      <c r="H25" s="348"/>
      <c r="I25" s="348"/>
      <c r="J25" s="68"/>
      <c r="K25" s="68"/>
      <c r="L25" s="68"/>
      <c r="M25" s="68"/>
      <c r="N25" s="68"/>
      <c r="O25" s="68"/>
      <c r="P25" s="68"/>
      <c r="Q25" s="68"/>
      <c r="R25" s="68"/>
    </row>
    <row r="26" spans="1:18" s="52" customFormat="1" ht="15" customHeight="1" x14ac:dyDescent="0.2">
      <c r="A26" s="51"/>
      <c r="B26" s="348" t="s">
        <v>704</v>
      </c>
      <c r="C26" s="348"/>
      <c r="D26" s="348"/>
      <c r="E26" s="348"/>
      <c r="F26" s="348"/>
      <c r="G26" s="79"/>
      <c r="H26" s="79"/>
      <c r="I26" s="79"/>
      <c r="J26" s="68"/>
      <c r="K26" s="68"/>
      <c r="L26" s="68"/>
      <c r="M26" s="68"/>
      <c r="N26" s="68"/>
      <c r="O26" s="68"/>
      <c r="P26" s="68"/>
      <c r="Q26" s="68"/>
      <c r="R26" s="68"/>
    </row>
    <row r="27" spans="1:18" s="52" customFormat="1" ht="15.75" customHeight="1" x14ac:dyDescent="0.2">
      <c r="A27" s="51"/>
      <c r="B27" s="366" t="s">
        <v>705</v>
      </c>
      <c r="C27" s="366"/>
      <c r="D27" s="366"/>
      <c r="E27" s="366"/>
      <c r="F27" s="366"/>
      <c r="G27" s="79"/>
      <c r="H27" s="79"/>
      <c r="I27" s="79"/>
      <c r="J27" s="68"/>
      <c r="K27" s="68"/>
      <c r="L27" s="68"/>
      <c r="M27" s="68"/>
      <c r="N27" s="68"/>
      <c r="O27" s="68"/>
      <c r="P27" s="68"/>
      <c r="Q27" s="68"/>
      <c r="R27" s="68"/>
    </row>
    <row r="28" spans="1:18" s="52" customFormat="1" x14ac:dyDescent="0.2">
      <c r="A28" s="361" t="s">
        <v>363</v>
      </c>
      <c r="B28" s="348" t="s">
        <v>698</v>
      </c>
      <c r="C28" s="348"/>
      <c r="D28" s="348"/>
      <c r="E28" s="348"/>
      <c r="F28" s="348"/>
      <c r="G28" s="348"/>
      <c r="H28" s="348"/>
      <c r="I28" s="348"/>
      <c r="J28" s="68"/>
      <c r="K28" s="68"/>
      <c r="L28" s="68"/>
      <c r="M28" s="68"/>
      <c r="N28" s="68"/>
      <c r="O28" s="68"/>
      <c r="P28" s="68"/>
      <c r="Q28" s="68"/>
      <c r="R28" s="68"/>
    </row>
    <row r="29" spans="1:18" s="52" customFormat="1" ht="15.75" customHeight="1" x14ac:dyDescent="0.2">
      <c r="A29" s="361"/>
      <c r="B29" s="362"/>
      <c r="C29" s="362"/>
      <c r="D29" s="362"/>
      <c r="E29" s="362"/>
      <c r="F29" s="362"/>
      <c r="G29" s="362"/>
      <c r="H29" s="362"/>
      <c r="I29" s="362"/>
      <c r="J29" s="68"/>
      <c r="K29" s="68"/>
      <c r="L29" s="68"/>
      <c r="M29" s="68"/>
      <c r="N29" s="68"/>
      <c r="O29" s="68"/>
      <c r="P29" s="68"/>
      <c r="Q29" s="68"/>
      <c r="R29" s="68"/>
    </row>
    <row r="30" spans="1:18" s="54" customFormat="1" x14ac:dyDescent="0.2">
      <c r="C30" s="60"/>
      <c r="D30" s="61"/>
      <c r="E30" s="62"/>
      <c r="F30" s="62"/>
      <c r="G30" s="63"/>
      <c r="H30" s="74"/>
      <c r="I30" s="74"/>
      <c r="J30" s="69"/>
      <c r="K30" s="69"/>
      <c r="L30" s="69"/>
      <c r="M30" s="69"/>
      <c r="N30" s="69"/>
      <c r="O30" s="69"/>
      <c r="P30" s="69"/>
      <c r="Q30" s="69"/>
      <c r="R30" s="69"/>
    </row>
    <row r="33" spans="1:18" ht="15.75" x14ac:dyDescent="0.2">
      <c r="A33" s="26" t="s">
        <v>220</v>
      </c>
      <c r="B33" s="1" t="s">
        <v>221</v>
      </c>
      <c r="C33" s="2" t="s">
        <v>222</v>
      </c>
      <c r="D33" s="3" t="s">
        <v>223</v>
      </c>
      <c r="E33" s="4" t="s">
        <v>224</v>
      </c>
      <c r="F33" s="4" t="s">
        <v>225</v>
      </c>
    </row>
    <row r="34" spans="1:18" ht="15.75" x14ac:dyDescent="0.2">
      <c r="A34" s="26">
        <v>1</v>
      </c>
      <c r="B34" s="1" t="s">
        <v>134</v>
      </c>
    </row>
    <row r="35" spans="1:18" x14ac:dyDescent="0.2">
      <c r="A35" s="27">
        <v>1.1000000000000001</v>
      </c>
      <c r="B35" s="9" t="s">
        <v>226</v>
      </c>
      <c r="C35" s="8">
        <f>F$64</f>
        <v>20146932.140000001</v>
      </c>
      <c r="D35" s="7" t="s">
        <v>227</v>
      </c>
      <c r="E35" s="16">
        <f>F35/C35</f>
        <v>0</v>
      </c>
      <c r="L35" s="65"/>
    </row>
    <row r="36" spans="1:18" x14ac:dyDescent="0.2">
      <c r="A36" s="27">
        <v>1.2</v>
      </c>
      <c r="B36" s="9" t="s">
        <v>228</v>
      </c>
      <c r="C36" s="8">
        <f>F$64</f>
        <v>20146932.140000001</v>
      </c>
      <c r="D36" s="7" t="s">
        <v>227</v>
      </c>
      <c r="E36" s="16">
        <f>F36/C36</f>
        <v>0.11915464068267814</v>
      </c>
      <c r="F36" s="8">
        <f>718144+1682456.46</f>
        <v>2400600.46</v>
      </c>
      <c r="G36" s="159" t="s">
        <v>314</v>
      </c>
      <c r="L36" s="65"/>
    </row>
    <row r="37" spans="1:18" x14ac:dyDescent="0.2">
      <c r="A37" s="27">
        <v>1.3</v>
      </c>
      <c r="B37" s="9" t="s">
        <v>868</v>
      </c>
      <c r="C37" s="8">
        <f>F$64</f>
        <v>20146932.140000001</v>
      </c>
      <c r="D37" s="7" t="s">
        <v>227</v>
      </c>
      <c r="E37" s="16">
        <f>F37/C37</f>
        <v>2.066046567822509E-2</v>
      </c>
      <c r="F37" s="8">
        <v>416245</v>
      </c>
      <c r="L37" s="65"/>
    </row>
    <row r="38" spans="1:18" s="1" customFormat="1" ht="15.75" x14ac:dyDescent="0.2">
      <c r="B38" s="28" t="s">
        <v>248</v>
      </c>
      <c r="C38" s="17">
        <f>F38/F66</f>
        <v>0.12266472481426574</v>
      </c>
      <c r="D38" s="11"/>
      <c r="E38" s="12"/>
      <c r="F38" s="23">
        <f>SUM(F35:F37)</f>
        <v>2816845.46</v>
      </c>
      <c r="G38" s="64"/>
      <c r="H38" s="75"/>
      <c r="I38" s="75"/>
      <c r="J38" s="22"/>
      <c r="K38" s="22"/>
      <c r="L38" s="71"/>
      <c r="M38" s="70"/>
      <c r="N38" s="70"/>
      <c r="O38" s="70"/>
      <c r="P38" s="70"/>
      <c r="Q38" s="70"/>
      <c r="R38" s="70"/>
    </row>
    <row r="39" spans="1:18" x14ac:dyDescent="0.2">
      <c r="A39" s="27"/>
      <c r="L39" s="65"/>
    </row>
    <row r="40" spans="1:18" ht="15.75" x14ac:dyDescent="0.2">
      <c r="A40" s="26">
        <v>2</v>
      </c>
      <c r="B40" s="1" t="s">
        <v>230</v>
      </c>
      <c r="I40" s="77"/>
      <c r="L40" s="65"/>
    </row>
    <row r="41" spans="1:18" x14ac:dyDescent="0.2">
      <c r="A41" s="27">
        <v>2.1</v>
      </c>
      <c r="B41" s="9" t="s">
        <v>236</v>
      </c>
      <c r="C41" s="18">
        <v>10.06</v>
      </c>
      <c r="D41" s="7" t="s">
        <v>699</v>
      </c>
      <c r="E41" s="6">
        <f t="shared" ref="E41:E47" si="0">F41/C41</f>
        <v>29328.628230616301</v>
      </c>
      <c r="F41" s="8">
        <v>295046</v>
      </c>
      <c r="H41" s="76"/>
      <c r="I41" s="77"/>
      <c r="L41" s="65"/>
    </row>
    <row r="42" spans="1:18" x14ac:dyDescent="0.2">
      <c r="A42" s="27">
        <v>2.2000000000000002</v>
      </c>
      <c r="B42" s="9" t="s">
        <v>237</v>
      </c>
      <c r="C42" s="8">
        <v>331000</v>
      </c>
      <c r="D42" s="7" t="s">
        <v>232</v>
      </c>
      <c r="E42" s="6">
        <f t="shared" si="0"/>
        <v>16.335766918429002</v>
      </c>
      <c r="F42" s="8">
        <v>5407138.8499999996</v>
      </c>
      <c r="H42" s="76"/>
      <c r="I42" s="77"/>
      <c r="L42" s="65"/>
    </row>
    <row r="43" spans="1:18" x14ac:dyDescent="0.2">
      <c r="A43" s="27">
        <v>2.2999999999999998</v>
      </c>
      <c r="B43" s="9" t="s">
        <v>238</v>
      </c>
      <c r="C43" s="8">
        <v>101500</v>
      </c>
      <c r="D43" s="7" t="s">
        <v>811</v>
      </c>
      <c r="E43" s="6">
        <f t="shared" si="0"/>
        <v>5.3714824630541873</v>
      </c>
      <c r="F43" s="8">
        <v>545205.47</v>
      </c>
      <c r="H43" s="76"/>
      <c r="I43" s="77"/>
      <c r="L43" s="65"/>
    </row>
    <row r="44" spans="1:18" x14ac:dyDescent="0.2">
      <c r="A44" s="27">
        <v>2.4</v>
      </c>
      <c r="B44" s="9" t="s">
        <v>239</v>
      </c>
      <c r="C44" s="18">
        <f>C41</f>
        <v>10.06</v>
      </c>
      <c r="D44" s="7" t="s">
        <v>699</v>
      </c>
      <c r="E44" s="8">
        <f t="shared" si="0"/>
        <v>76177.816103379708</v>
      </c>
      <c r="F44" s="8">
        <v>766348.83</v>
      </c>
      <c r="H44" s="76"/>
      <c r="I44" s="77"/>
      <c r="L44" s="65"/>
    </row>
    <row r="45" spans="1:18" x14ac:dyDescent="0.2">
      <c r="A45" s="27">
        <v>2.5</v>
      </c>
      <c r="B45" s="9" t="s">
        <v>240</v>
      </c>
      <c r="C45" s="8">
        <v>188960</v>
      </c>
      <c r="D45" s="7" t="s">
        <v>233</v>
      </c>
      <c r="E45" s="8">
        <f t="shared" si="0"/>
        <v>29.975269898391193</v>
      </c>
      <c r="F45" s="22">
        <v>5664127</v>
      </c>
      <c r="H45" s="76"/>
      <c r="I45" s="77"/>
      <c r="L45" s="65"/>
    </row>
    <row r="46" spans="1:18" x14ac:dyDescent="0.2">
      <c r="A46" s="27" t="s">
        <v>234</v>
      </c>
      <c r="B46" s="9" t="s">
        <v>241</v>
      </c>
      <c r="C46" s="8">
        <v>394.44</v>
      </c>
      <c r="D46" s="7" t="s">
        <v>233</v>
      </c>
      <c r="E46" s="8">
        <f t="shared" si="0"/>
        <v>1042.1306409086301</v>
      </c>
      <c r="F46" s="8">
        <v>411058.01</v>
      </c>
      <c r="H46" s="76"/>
      <c r="I46" s="77"/>
      <c r="L46" s="65"/>
    </row>
    <row r="47" spans="1:18" x14ac:dyDescent="0.2">
      <c r="A47" s="27">
        <v>2.7</v>
      </c>
      <c r="B47" s="9" t="s">
        <v>242</v>
      </c>
      <c r="C47" s="8">
        <v>501.44099999999997</v>
      </c>
      <c r="D47" s="7" t="s">
        <v>233</v>
      </c>
      <c r="E47" s="8">
        <f t="shared" si="0"/>
        <v>774.42211546323495</v>
      </c>
      <c r="F47" s="8">
        <v>388327</v>
      </c>
      <c r="H47" s="76"/>
      <c r="I47" s="77"/>
      <c r="L47" s="65"/>
    </row>
    <row r="48" spans="1:18" x14ac:dyDescent="0.2">
      <c r="A48" s="27">
        <v>2.8</v>
      </c>
      <c r="B48" s="9" t="s">
        <v>243</v>
      </c>
      <c r="C48" s="18">
        <f>C44</f>
        <v>10.06</v>
      </c>
      <c r="D48" s="7" t="s">
        <v>699</v>
      </c>
      <c r="E48" s="8">
        <f>F48/C48</f>
        <v>134256.60337972167</v>
      </c>
      <c r="F48" s="8">
        <v>1350621.43</v>
      </c>
      <c r="H48" s="76"/>
      <c r="I48" s="77"/>
      <c r="L48" s="65"/>
    </row>
    <row r="49" spans="1:18" x14ac:dyDescent="0.2">
      <c r="A49" s="27">
        <v>2.9</v>
      </c>
      <c r="B49" s="9" t="s">
        <v>235</v>
      </c>
      <c r="C49" s="18">
        <f>C44</f>
        <v>10.06</v>
      </c>
      <c r="D49" s="7" t="s">
        <v>699</v>
      </c>
      <c r="E49" s="8">
        <f>F49/C49</f>
        <v>22601.391650099402</v>
      </c>
      <c r="F49" s="8">
        <v>227370</v>
      </c>
      <c r="H49" s="76"/>
      <c r="I49" s="77"/>
      <c r="L49" s="65"/>
    </row>
    <row r="50" spans="1:18" x14ac:dyDescent="0.2">
      <c r="A50" s="29">
        <v>2.1</v>
      </c>
      <c r="B50" s="9" t="s">
        <v>244</v>
      </c>
      <c r="C50" s="18">
        <f>C44</f>
        <v>10.06</v>
      </c>
      <c r="D50" s="7" t="s">
        <v>699</v>
      </c>
      <c r="E50" s="8">
        <f>F50/C50</f>
        <v>100112.29622266401</v>
      </c>
      <c r="F50" s="8">
        <v>1007129.7</v>
      </c>
      <c r="H50" s="76"/>
      <c r="I50" s="77"/>
      <c r="L50" s="65"/>
    </row>
    <row r="51" spans="1:18" x14ac:dyDescent="0.2">
      <c r="A51" s="27">
        <v>2.11</v>
      </c>
      <c r="B51" s="9" t="s">
        <v>245</v>
      </c>
      <c r="C51" s="20">
        <f>C44</f>
        <v>10.06</v>
      </c>
      <c r="D51" s="7" t="s">
        <v>699</v>
      </c>
      <c r="E51" s="8">
        <f>F51/C51</f>
        <v>83554.970178926436</v>
      </c>
      <c r="F51" s="8">
        <v>840563</v>
      </c>
      <c r="H51" s="96"/>
      <c r="I51" s="77"/>
      <c r="L51" s="65"/>
    </row>
    <row r="52" spans="1:18" x14ac:dyDescent="0.2">
      <c r="A52" s="27"/>
      <c r="H52" s="76"/>
      <c r="I52" s="77"/>
      <c r="L52" s="65"/>
    </row>
    <row r="53" spans="1:18" s="1" customFormat="1" ht="15.75" x14ac:dyDescent="0.2">
      <c r="B53" s="28" t="s">
        <v>246</v>
      </c>
      <c r="C53" s="17">
        <f>F53/F66</f>
        <v>0.73606945618564068</v>
      </c>
      <c r="D53" s="11"/>
      <c r="E53" s="12"/>
      <c r="F53" s="25">
        <f>SUM(F41:F51)</f>
        <v>16902935.289999999</v>
      </c>
      <c r="G53" s="66"/>
      <c r="H53" s="76"/>
      <c r="I53" s="77"/>
      <c r="K53" s="22"/>
      <c r="L53" s="65"/>
      <c r="M53" s="70"/>
      <c r="N53" s="70"/>
      <c r="O53" s="70"/>
      <c r="P53" s="70"/>
      <c r="Q53" s="70"/>
      <c r="R53" s="70"/>
    </row>
    <row r="54" spans="1:18" x14ac:dyDescent="0.2">
      <c r="A54" s="27"/>
      <c r="H54" s="76"/>
      <c r="I54" s="77"/>
      <c r="L54" s="65"/>
    </row>
    <row r="55" spans="1:18" x14ac:dyDescent="0.2">
      <c r="A55" s="27">
        <v>2.12</v>
      </c>
      <c r="B55" s="9" t="s">
        <v>131</v>
      </c>
      <c r="C55" s="8">
        <f>F53</f>
        <v>16902935.289999999</v>
      </c>
      <c r="D55" s="7" t="s">
        <v>227</v>
      </c>
      <c r="E55" s="16">
        <f>F55/C55</f>
        <v>0.19191914270175262</v>
      </c>
      <c r="F55" s="8">
        <v>3243996.85</v>
      </c>
      <c r="H55" s="76"/>
      <c r="I55" s="77"/>
      <c r="L55" s="65"/>
    </row>
    <row r="56" spans="1:18" x14ac:dyDescent="0.2">
      <c r="A56" s="27"/>
      <c r="H56" s="76"/>
      <c r="I56" s="77"/>
      <c r="L56" s="65"/>
    </row>
    <row r="57" spans="1:18" s="1" customFormat="1" ht="15.75" x14ac:dyDescent="0.2">
      <c r="B57" s="28" t="s">
        <v>251</v>
      </c>
      <c r="C57" s="21">
        <f>F55/F66</f>
        <v>0.14126581900009344</v>
      </c>
      <c r="D57" s="11"/>
      <c r="E57" s="12"/>
      <c r="F57" s="25">
        <f>F55+F53</f>
        <v>20146932.140000001</v>
      </c>
      <c r="G57" s="363"/>
      <c r="H57" s="78"/>
      <c r="I57" s="77"/>
      <c r="K57" s="22"/>
      <c r="L57" s="65"/>
      <c r="M57" s="70"/>
      <c r="N57" s="70"/>
      <c r="O57" s="70"/>
      <c r="P57" s="70"/>
      <c r="Q57" s="70"/>
      <c r="R57" s="70"/>
    </row>
    <row r="58" spans="1:18" x14ac:dyDescent="0.2">
      <c r="A58" s="27"/>
      <c r="G58" s="363"/>
      <c r="L58" s="65"/>
    </row>
    <row r="59" spans="1:18" ht="15.75" x14ac:dyDescent="0.2">
      <c r="A59" s="26">
        <v>3</v>
      </c>
      <c r="B59" s="1" t="s">
        <v>247</v>
      </c>
      <c r="F59" s="8">
        <v>0</v>
      </c>
      <c r="L59" s="65"/>
    </row>
    <row r="60" spans="1:18" x14ac:dyDescent="0.2">
      <c r="A60" s="27"/>
      <c r="L60" s="65"/>
    </row>
    <row r="61" spans="1:18" s="1" customFormat="1" ht="15.75" x14ac:dyDescent="0.2">
      <c r="B61" s="28" t="s">
        <v>249</v>
      </c>
      <c r="C61" s="17">
        <f>F61/F66</f>
        <v>0</v>
      </c>
      <c r="D61" s="11"/>
      <c r="E61" s="12"/>
      <c r="F61" s="25">
        <f>SUM(F60:F60)</f>
        <v>0</v>
      </c>
      <c r="G61" s="66"/>
      <c r="H61" s="75"/>
      <c r="I61" s="75"/>
      <c r="J61" s="70"/>
      <c r="K61" s="22"/>
      <c r="L61" s="65"/>
      <c r="M61" s="70"/>
      <c r="N61" s="70"/>
      <c r="O61" s="70"/>
      <c r="P61" s="70"/>
      <c r="Q61" s="70"/>
      <c r="R61" s="70"/>
    </row>
    <row r="62" spans="1:18" x14ac:dyDescent="0.2">
      <c r="A62" s="27"/>
      <c r="G62" s="67"/>
      <c r="L62" s="65"/>
    </row>
    <row r="63" spans="1:18" x14ac:dyDescent="0.2">
      <c r="A63" s="27"/>
      <c r="L63" s="65"/>
    </row>
    <row r="64" spans="1:18" s="1" customFormat="1" ht="15.75" x14ac:dyDescent="0.2">
      <c r="B64" s="28" t="s">
        <v>133</v>
      </c>
      <c r="C64" s="10">
        <f>C51</f>
        <v>10.06</v>
      </c>
      <c r="D64" s="11" t="s">
        <v>231</v>
      </c>
      <c r="E64" s="12">
        <f>F64/C64</f>
        <v>2002677.1510934394</v>
      </c>
      <c r="F64" s="25">
        <f>F57+F61</f>
        <v>20146932.140000001</v>
      </c>
      <c r="G64" s="64"/>
      <c r="H64" s="75"/>
      <c r="I64" s="75"/>
      <c r="J64" s="70"/>
      <c r="K64" s="22"/>
      <c r="L64" s="65"/>
      <c r="M64" s="70"/>
      <c r="N64" s="70"/>
      <c r="O64" s="70"/>
      <c r="P64" s="70"/>
      <c r="Q64" s="70"/>
      <c r="R64" s="70"/>
    </row>
    <row r="65" spans="1:18" x14ac:dyDescent="0.2">
      <c r="A65" s="27"/>
      <c r="L65" s="65"/>
    </row>
    <row r="66" spans="1:18" s="1" customFormat="1" ht="15.75" x14ac:dyDescent="0.2">
      <c r="B66" s="28" t="s">
        <v>250</v>
      </c>
      <c r="C66" s="10"/>
      <c r="D66" s="11"/>
      <c r="E66" s="12"/>
      <c r="F66" s="25">
        <f>F61+F57+F38</f>
        <v>22963777.600000001</v>
      </c>
      <c r="G66" s="64"/>
      <c r="H66" s="75"/>
      <c r="I66" s="75"/>
      <c r="J66" s="70"/>
      <c r="K66" s="22"/>
      <c r="L66" s="65"/>
      <c r="M66" s="70"/>
      <c r="N66" s="70"/>
      <c r="O66" s="70"/>
      <c r="P66" s="70"/>
      <c r="Q66" s="70"/>
      <c r="R66" s="70"/>
    </row>
  </sheetData>
  <mergeCells count="9">
    <mergeCell ref="B14:I14"/>
    <mergeCell ref="B24:I24"/>
    <mergeCell ref="B25:I25"/>
    <mergeCell ref="B26:F26"/>
    <mergeCell ref="A28:A29"/>
    <mergeCell ref="B28:I28"/>
    <mergeCell ref="B29:I29"/>
    <mergeCell ref="B27:F27"/>
    <mergeCell ref="G57:G58"/>
  </mergeCells>
  <phoneticPr fontId="0" type="noConversion"/>
  <pageMargins left="0.75" right="0.75" top="1" bottom="1" header="0.5" footer="0.5"/>
  <pageSetup paperSize="9" scale="66"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S64"/>
  <sheetViews>
    <sheetView view="pageBreakPreview" zoomScale="75" zoomScaleNormal="100" workbookViewId="0">
      <selection activeCell="E59" sqref="E59"/>
    </sheetView>
  </sheetViews>
  <sheetFormatPr defaultColWidth="9.140625" defaultRowHeight="15" x14ac:dyDescent="0.2"/>
  <cols>
    <col min="1" max="1" width="17" style="9" customWidth="1"/>
    <col min="2" max="2" width="56" style="9" bestFit="1" customWidth="1"/>
    <col min="3" max="3" width="17.5703125" style="6" bestFit="1" customWidth="1"/>
    <col min="4" max="4" width="6.5703125" style="7" customWidth="1"/>
    <col min="5" max="5" width="15.42578125" style="8" bestFit="1" customWidth="1"/>
    <col min="6" max="6" width="16.28515625" style="8" bestFit="1" customWidth="1"/>
    <col min="7" max="7" width="10.42578125" style="55" customWidth="1"/>
    <col min="8" max="8" width="14.28515625" style="72" bestFit="1" customWidth="1"/>
    <col min="9" max="9" width="10.85546875" style="72" customWidth="1"/>
    <col min="10" max="10" width="16.140625" style="22" bestFit="1" customWidth="1"/>
    <col min="11" max="11" width="12.85546875" style="22" bestFit="1" customWidth="1"/>
    <col min="12" max="12" width="9.140625" style="22"/>
    <col min="13" max="13" width="11.28515625" style="22" bestFit="1" customWidth="1"/>
    <col min="14" max="14" width="15" style="22" bestFit="1" customWidth="1"/>
    <col min="15" max="16" width="15" style="22" customWidth="1"/>
    <col min="17" max="18" width="12.7109375" style="22" hidden="1" customWidth="1"/>
    <col min="19" max="19" width="14" style="9" hidden="1" customWidth="1"/>
    <col min="20" max="16384" width="9.140625" style="9"/>
  </cols>
  <sheetData>
    <row r="1" spans="1:18" ht="15.75" x14ac:dyDescent="0.2">
      <c r="A1" s="1" t="s">
        <v>678</v>
      </c>
    </row>
    <row r="4" spans="1:18" s="52" customFormat="1" ht="15.75" x14ac:dyDescent="0.2">
      <c r="A4" s="51" t="s">
        <v>135</v>
      </c>
      <c r="B4" s="80" t="s">
        <v>679</v>
      </c>
      <c r="C4" s="81"/>
      <c r="D4" s="82"/>
      <c r="E4" s="83"/>
      <c r="F4" s="83"/>
      <c r="G4" s="84"/>
      <c r="H4" s="85"/>
      <c r="I4" s="85"/>
      <c r="J4" s="68"/>
      <c r="K4" s="68"/>
      <c r="L4" s="68"/>
      <c r="M4" s="68"/>
      <c r="N4" s="68"/>
      <c r="O4" s="68"/>
      <c r="P4" s="68"/>
      <c r="Q4" s="68"/>
      <c r="R4" s="68"/>
    </row>
    <row r="5" spans="1:18" s="52" customFormat="1" ht="15.75" x14ac:dyDescent="0.2">
      <c r="A5" s="51" t="s">
        <v>136</v>
      </c>
      <c r="B5" s="52" t="s">
        <v>680</v>
      </c>
      <c r="C5" s="56"/>
      <c r="D5" s="57"/>
      <c r="E5" s="58"/>
      <c r="F5" s="58"/>
      <c r="G5" s="59"/>
      <c r="H5" s="73"/>
      <c r="I5" s="73"/>
      <c r="J5" s="68"/>
      <c r="K5" s="68"/>
      <c r="L5" s="68"/>
      <c r="M5" s="68"/>
      <c r="N5" s="68"/>
      <c r="O5" s="68"/>
      <c r="P5" s="68"/>
      <c r="Q5" s="68"/>
      <c r="R5" s="68"/>
    </row>
    <row r="6" spans="1:18" s="52" customFormat="1" ht="15.75" x14ac:dyDescent="0.2">
      <c r="A6" s="51"/>
      <c r="B6" s="52" t="s">
        <v>681</v>
      </c>
      <c r="C6" s="56"/>
      <c r="D6" s="57"/>
      <c r="E6" s="58"/>
      <c r="F6" s="58"/>
      <c r="G6" s="59"/>
      <c r="H6" s="73"/>
      <c r="I6" s="73"/>
      <c r="J6" s="68"/>
      <c r="K6" s="68"/>
      <c r="L6" s="68"/>
      <c r="M6" s="68"/>
      <c r="N6" s="68"/>
      <c r="O6" s="68"/>
      <c r="P6" s="68"/>
      <c r="Q6" s="68"/>
      <c r="R6" s="68"/>
    </row>
    <row r="7" spans="1:18" s="52" customFormat="1" ht="15.75" x14ac:dyDescent="0.2">
      <c r="A7" s="51"/>
      <c r="B7" s="80" t="s">
        <v>682</v>
      </c>
      <c r="C7" s="97"/>
      <c r="D7" s="82"/>
      <c r="E7" s="97"/>
      <c r="F7" s="97"/>
      <c r="G7" s="84"/>
      <c r="H7" s="85"/>
      <c r="I7" s="85"/>
      <c r="J7" s="68"/>
      <c r="K7" s="68"/>
      <c r="L7" s="68"/>
      <c r="M7" s="68"/>
      <c r="N7" s="68"/>
      <c r="O7" s="68"/>
      <c r="P7" s="68"/>
      <c r="Q7" s="68"/>
      <c r="R7" s="68"/>
    </row>
    <row r="8" spans="1:18" s="52" customFormat="1" ht="15.75" x14ac:dyDescent="0.2">
      <c r="A8" s="51" t="s">
        <v>815</v>
      </c>
      <c r="B8" s="80" t="s">
        <v>392</v>
      </c>
      <c r="C8" s="81"/>
      <c r="D8" s="82"/>
      <c r="E8" s="83"/>
      <c r="F8" s="83"/>
      <c r="G8" s="84"/>
      <c r="H8" s="85"/>
      <c r="I8" s="85"/>
      <c r="J8" s="68"/>
      <c r="K8" s="68"/>
      <c r="L8" s="68"/>
      <c r="M8" s="68"/>
      <c r="N8" s="68"/>
      <c r="O8" s="68"/>
      <c r="P8" s="68"/>
      <c r="Q8" s="68"/>
      <c r="R8" s="68"/>
    </row>
    <row r="9" spans="1:18" s="52" customFormat="1" ht="15.75" x14ac:dyDescent="0.2">
      <c r="A9" s="51" t="s">
        <v>138</v>
      </c>
      <c r="B9" s="80" t="s">
        <v>683</v>
      </c>
      <c r="C9" s="81"/>
      <c r="D9" s="82"/>
      <c r="E9" s="83"/>
      <c r="F9" s="83"/>
      <c r="G9" s="84"/>
      <c r="H9" s="85"/>
      <c r="I9" s="85"/>
      <c r="J9" s="68"/>
      <c r="K9" s="68"/>
      <c r="L9" s="68"/>
      <c r="M9" s="68"/>
      <c r="N9" s="68"/>
      <c r="O9" s="68"/>
      <c r="P9" s="68"/>
      <c r="Q9" s="68"/>
      <c r="R9" s="68"/>
    </row>
    <row r="10" spans="1:18" s="52" customFormat="1" ht="15.75" x14ac:dyDescent="0.2">
      <c r="A10" s="51" t="s">
        <v>148</v>
      </c>
      <c r="B10" s="88" t="s">
        <v>684</v>
      </c>
      <c r="C10" s="89"/>
      <c r="D10" s="90"/>
      <c r="E10" s="91"/>
      <c r="F10" s="91"/>
      <c r="G10" s="92"/>
      <c r="H10" s="93"/>
      <c r="I10" s="93"/>
      <c r="J10" s="68"/>
      <c r="K10" s="68"/>
      <c r="L10" s="68"/>
      <c r="M10" s="68"/>
      <c r="N10" s="68"/>
      <c r="O10" s="68"/>
      <c r="P10" s="68"/>
      <c r="Q10" s="68"/>
      <c r="R10" s="68"/>
    </row>
    <row r="11" spans="1:18" s="52" customFormat="1" ht="15.75" x14ac:dyDescent="0.2">
      <c r="A11" s="51" t="s">
        <v>813</v>
      </c>
      <c r="B11" s="88" t="s">
        <v>685</v>
      </c>
      <c r="C11" s="89"/>
      <c r="D11" s="90"/>
      <c r="E11" s="91"/>
      <c r="F11" s="91"/>
      <c r="G11" s="92"/>
      <c r="H11" s="93"/>
      <c r="I11" s="93"/>
      <c r="J11" s="68"/>
      <c r="K11" s="68"/>
      <c r="L11" s="68"/>
      <c r="M11" s="68"/>
      <c r="N11" s="68"/>
      <c r="O11" s="68"/>
      <c r="P11" s="68"/>
      <c r="Q11" s="68"/>
      <c r="R11" s="68"/>
    </row>
    <row r="12" spans="1:18" s="52" customFormat="1" ht="15.75" x14ac:dyDescent="0.2">
      <c r="A12" s="51" t="s">
        <v>817</v>
      </c>
      <c r="B12" s="88" t="s">
        <v>686</v>
      </c>
      <c r="C12" s="89"/>
      <c r="D12" s="90"/>
      <c r="E12" s="91"/>
      <c r="F12" s="91"/>
      <c r="G12" s="92"/>
      <c r="H12" s="93"/>
      <c r="I12" s="93"/>
      <c r="J12" s="68"/>
      <c r="K12" s="68"/>
      <c r="L12" s="68"/>
      <c r="M12" s="68"/>
      <c r="N12" s="68"/>
      <c r="O12" s="68"/>
      <c r="P12" s="68"/>
      <c r="Q12" s="68"/>
      <c r="R12" s="68"/>
    </row>
    <row r="13" spans="1:18" s="52" customFormat="1" ht="15.75" x14ac:dyDescent="0.2">
      <c r="A13" s="51" t="s">
        <v>139</v>
      </c>
      <c r="B13" s="52" t="s">
        <v>687</v>
      </c>
      <c r="C13" s="56"/>
      <c r="D13" s="57"/>
      <c r="E13" s="58"/>
      <c r="F13" s="58"/>
      <c r="G13" s="59"/>
      <c r="H13" s="73"/>
      <c r="I13" s="73"/>
      <c r="J13" s="68"/>
      <c r="K13" s="68"/>
      <c r="L13" s="68"/>
      <c r="M13" s="68"/>
      <c r="N13" s="68"/>
      <c r="O13" s="68"/>
      <c r="P13" s="68"/>
      <c r="Q13" s="68"/>
      <c r="R13" s="68"/>
    </row>
    <row r="14" spans="1:18" s="52" customFormat="1" ht="15.75" customHeight="1" x14ac:dyDescent="0.2">
      <c r="A14" s="51" t="s">
        <v>818</v>
      </c>
      <c r="B14" s="365" t="s">
        <v>688</v>
      </c>
      <c r="C14" s="365"/>
      <c r="D14" s="365"/>
      <c r="E14" s="365"/>
      <c r="F14" s="365"/>
      <c r="G14" s="365"/>
      <c r="H14" s="365"/>
      <c r="I14" s="365"/>
      <c r="J14" s="68"/>
      <c r="K14" s="68"/>
      <c r="L14" s="68"/>
      <c r="M14" s="68"/>
      <c r="N14" s="68"/>
      <c r="O14" s="68"/>
      <c r="P14" s="68"/>
      <c r="Q14" s="68"/>
      <c r="R14" s="68"/>
    </row>
    <row r="15" spans="1:18" s="52" customFormat="1" ht="15.75" x14ac:dyDescent="0.2">
      <c r="A15" s="51" t="s">
        <v>142</v>
      </c>
      <c r="B15" s="51" t="s">
        <v>689</v>
      </c>
      <c r="C15" s="56"/>
      <c r="D15" s="57"/>
      <c r="E15" s="58"/>
      <c r="F15" s="58"/>
      <c r="G15" s="59"/>
      <c r="H15" s="73"/>
      <c r="I15" s="73"/>
      <c r="J15" s="68"/>
      <c r="K15" s="68"/>
      <c r="L15" s="68"/>
      <c r="M15" s="68"/>
      <c r="N15" s="68"/>
      <c r="O15" s="68"/>
      <c r="P15" s="68"/>
      <c r="Q15" s="68"/>
      <c r="R15" s="68"/>
    </row>
    <row r="16" spans="1:18" s="52" customFormat="1" ht="15.75" x14ac:dyDescent="0.2">
      <c r="A16" s="51"/>
      <c r="B16" s="51" t="s">
        <v>690</v>
      </c>
      <c r="C16" s="56"/>
      <c r="D16" s="57"/>
      <c r="E16" s="58"/>
      <c r="F16" s="58"/>
      <c r="G16" s="59"/>
      <c r="H16" s="73"/>
      <c r="I16" s="73"/>
      <c r="J16" s="68"/>
      <c r="K16" s="68"/>
      <c r="L16" s="68"/>
      <c r="M16" s="68"/>
      <c r="N16" s="68"/>
      <c r="O16" s="68"/>
      <c r="P16" s="68"/>
      <c r="Q16" s="68"/>
      <c r="R16" s="68"/>
    </row>
    <row r="17" spans="1:18" s="52" customFormat="1" ht="15.75" x14ac:dyDescent="0.2">
      <c r="A17" s="51"/>
      <c r="B17" s="51" t="s">
        <v>691</v>
      </c>
      <c r="C17" s="56"/>
      <c r="D17" s="57"/>
      <c r="E17" s="58"/>
      <c r="F17" s="58"/>
      <c r="G17" s="59"/>
      <c r="H17" s="73"/>
      <c r="I17" s="73"/>
      <c r="J17" s="68"/>
      <c r="K17" s="68"/>
      <c r="L17" s="68"/>
      <c r="M17" s="68"/>
      <c r="N17" s="68"/>
      <c r="O17" s="68"/>
      <c r="P17" s="68"/>
      <c r="Q17" s="68"/>
      <c r="R17" s="68"/>
    </row>
    <row r="18" spans="1:18" s="52" customFormat="1" ht="15.75" x14ac:dyDescent="0.2">
      <c r="A18" s="51"/>
      <c r="B18" s="86" t="s">
        <v>692</v>
      </c>
      <c r="C18" s="81"/>
      <c r="D18" s="82"/>
      <c r="E18" s="83"/>
      <c r="F18" s="83"/>
      <c r="G18" s="84"/>
      <c r="H18" s="85"/>
      <c r="I18" s="85"/>
      <c r="J18" s="68"/>
      <c r="K18" s="68"/>
      <c r="L18" s="68"/>
      <c r="M18" s="68"/>
      <c r="N18" s="68"/>
      <c r="O18" s="68"/>
      <c r="P18" s="68"/>
      <c r="Q18" s="68"/>
      <c r="R18" s="68"/>
    </row>
    <row r="19" spans="1:18" s="52" customFormat="1" ht="15.75" x14ac:dyDescent="0.2">
      <c r="A19" s="51" t="s">
        <v>141</v>
      </c>
      <c r="B19" s="52" t="s">
        <v>693</v>
      </c>
      <c r="C19" s="87"/>
      <c r="D19" s="57"/>
      <c r="E19" s="58"/>
      <c r="F19" s="58"/>
      <c r="G19" s="59"/>
      <c r="H19" s="73"/>
      <c r="I19" s="73"/>
      <c r="J19" s="68"/>
      <c r="K19" s="68"/>
      <c r="L19" s="68"/>
      <c r="M19" s="68"/>
      <c r="N19" s="68"/>
      <c r="O19" s="68"/>
      <c r="P19" s="68"/>
      <c r="Q19" s="68"/>
      <c r="R19" s="68"/>
    </row>
    <row r="20" spans="1:18" s="52" customFormat="1" ht="15.75" x14ac:dyDescent="0.2">
      <c r="A20" s="51"/>
      <c r="B20" s="52" t="s">
        <v>694</v>
      </c>
      <c r="D20" s="57"/>
      <c r="E20" s="58"/>
      <c r="F20" s="58"/>
      <c r="G20" s="59"/>
      <c r="H20" s="73"/>
      <c r="I20" s="73"/>
      <c r="J20" s="68"/>
      <c r="K20" s="68"/>
      <c r="L20" s="68"/>
      <c r="M20" s="68"/>
      <c r="N20" s="68"/>
      <c r="O20" s="68"/>
      <c r="P20" s="68"/>
      <c r="Q20" s="68"/>
      <c r="R20" s="68"/>
    </row>
    <row r="21" spans="1:18" s="52" customFormat="1" ht="15.75" x14ac:dyDescent="0.2">
      <c r="A21" s="51"/>
      <c r="B21" s="52" t="s">
        <v>695</v>
      </c>
      <c r="D21" s="57"/>
      <c r="E21" s="58"/>
      <c r="F21" s="58"/>
      <c r="G21" s="59"/>
      <c r="H21" s="73"/>
      <c r="I21" s="73"/>
      <c r="J21" s="68"/>
      <c r="K21" s="68"/>
      <c r="L21" s="68"/>
      <c r="M21" s="68"/>
      <c r="N21" s="68"/>
      <c r="O21" s="68"/>
      <c r="P21" s="68"/>
      <c r="Q21" s="68"/>
      <c r="R21" s="68"/>
    </row>
    <row r="22" spans="1:18" s="52" customFormat="1" ht="15.75" x14ac:dyDescent="0.2">
      <c r="A22" s="51"/>
      <c r="B22" s="80" t="s">
        <v>373</v>
      </c>
      <c r="C22" s="81"/>
      <c r="D22" s="82"/>
      <c r="E22" s="83"/>
      <c r="F22" s="83"/>
      <c r="G22" s="84"/>
      <c r="H22" s="85"/>
      <c r="I22" s="85"/>
      <c r="J22" s="68"/>
      <c r="K22" s="68"/>
      <c r="L22" s="68"/>
      <c r="M22" s="68"/>
      <c r="N22" s="68"/>
      <c r="O22" s="68"/>
      <c r="P22" s="68"/>
      <c r="Q22" s="68"/>
      <c r="R22" s="68"/>
    </row>
    <row r="23" spans="1:18" s="52" customFormat="1" ht="15.75" x14ac:dyDescent="0.2">
      <c r="A23" s="51" t="s">
        <v>822</v>
      </c>
      <c r="B23" s="80">
        <v>1164</v>
      </c>
      <c r="C23" s="81"/>
      <c r="D23" s="82"/>
      <c r="E23" s="83"/>
      <c r="F23" s="83"/>
      <c r="G23" s="84"/>
      <c r="H23" s="85"/>
      <c r="I23" s="85"/>
      <c r="J23" s="68"/>
      <c r="K23" s="68"/>
      <c r="L23" s="68"/>
      <c r="M23" s="68"/>
      <c r="N23" s="68"/>
      <c r="O23" s="68"/>
      <c r="P23" s="68"/>
      <c r="Q23" s="68"/>
      <c r="R23" s="68"/>
    </row>
    <row r="24" spans="1:18" s="52" customFormat="1" ht="15.75" x14ac:dyDescent="0.2">
      <c r="A24" s="51" t="s">
        <v>143</v>
      </c>
      <c r="B24" s="367" t="s">
        <v>674</v>
      </c>
      <c r="C24" s="367"/>
      <c r="D24" s="367"/>
      <c r="E24" s="367"/>
      <c r="F24" s="367"/>
      <c r="G24" s="367"/>
      <c r="H24" s="367"/>
      <c r="I24" s="367"/>
      <c r="J24" s="68"/>
      <c r="K24" s="68"/>
      <c r="L24" s="68"/>
      <c r="M24" s="68"/>
      <c r="N24" s="68"/>
      <c r="O24" s="68"/>
      <c r="P24" s="68"/>
      <c r="Q24" s="68"/>
      <c r="R24" s="68"/>
    </row>
    <row r="25" spans="1:18" s="52" customFormat="1" ht="15.75" x14ac:dyDescent="0.2">
      <c r="A25" s="51" t="s">
        <v>132</v>
      </c>
      <c r="B25" s="365" t="s">
        <v>697</v>
      </c>
      <c r="C25" s="365"/>
      <c r="D25" s="365"/>
      <c r="E25" s="365"/>
      <c r="F25" s="365"/>
      <c r="G25" s="365"/>
      <c r="H25" s="365"/>
      <c r="I25" s="365"/>
      <c r="J25" s="68"/>
      <c r="K25" s="68"/>
      <c r="L25" s="68"/>
      <c r="M25" s="68"/>
      <c r="N25" s="68"/>
      <c r="O25" s="68"/>
      <c r="P25" s="68"/>
      <c r="Q25" s="68"/>
      <c r="R25" s="68"/>
    </row>
    <row r="26" spans="1:18" s="52" customFormat="1" x14ac:dyDescent="0.2">
      <c r="A26" s="361" t="s">
        <v>363</v>
      </c>
      <c r="B26" s="348" t="s">
        <v>698</v>
      </c>
      <c r="C26" s="348"/>
      <c r="D26" s="348"/>
      <c r="E26" s="348"/>
      <c r="F26" s="348"/>
      <c r="G26" s="348"/>
      <c r="H26" s="348"/>
      <c r="I26" s="348"/>
      <c r="J26" s="68"/>
      <c r="K26" s="68"/>
      <c r="L26" s="68"/>
      <c r="M26" s="68"/>
      <c r="N26" s="68"/>
      <c r="O26" s="68"/>
      <c r="P26" s="68"/>
      <c r="Q26" s="68"/>
      <c r="R26" s="68"/>
    </row>
    <row r="27" spans="1:18" s="52" customFormat="1" ht="15.75" customHeight="1" x14ac:dyDescent="0.2">
      <c r="A27" s="361"/>
      <c r="B27" s="362"/>
      <c r="C27" s="362"/>
      <c r="D27" s="362"/>
      <c r="E27" s="362"/>
      <c r="F27" s="362"/>
      <c r="G27" s="362"/>
      <c r="H27" s="362"/>
      <c r="I27" s="362"/>
      <c r="J27" s="68"/>
      <c r="K27" s="68"/>
      <c r="L27" s="68"/>
      <c r="M27" s="68"/>
      <c r="N27" s="68"/>
      <c r="O27" s="68"/>
      <c r="P27" s="68"/>
      <c r="Q27" s="68"/>
      <c r="R27" s="68"/>
    </row>
    <row r="28" spans="1:18" s="54" customFormat="1" x14ac:dyDescent="0.2">
      <c r="C28" s="60"/>
      <c r="D28" s="61"/>
      <c r="E28" s="62"/>
      <c r="F28" s="62"/>
      <c r="G28" s="63"/>
      <c r="H28" s="74"/>
      <c r="I28" s="74"/>
      <c r="J28" s="69"/>
      <c r="K28" s="69"/>
      <c r="L28" s="69"/>
      <c r="M28" s="69"/>
      <c r="N28" s="69"/>
      <c r="O28" s="69"/>
      <c r="P28" s="69"/>
      <c r="Q28" s="69"/>
      <c r="R28" s="69"/>
    </row>
    <row r="31" spans="1:18" ht="15.75" x14ac:dyDescent="0.2">
      <c r="A31" s="26" t="s">
        <v>220</v>
      </c>
      <c r="B31" s="1" t="s">
        <v>221</v>
      </c>
      <c r="C31" s="2" t="s">
        <v>222</v>
      </c>
      <c r="D31" s="3" t="s">
        <v>223</v>
      </c>
      <c r="E31" s="4" t="s">
        <v>224</v>
      </c>
      <c r="F31" s="4" t="s">
        <v>225</v>
      </c>
    </row>
    <row r="32" spans="1:18" ht="15.75" x14ac:dyDescent="0.2">
      <c r="A32" s="26">
        <v>1</v>
      </c>
      <c r="B32" s="1" t="s">
        <v>134</v>
      </c>
    </row>
    <row r="33" spans="1:18" x14ac:dyDescent="0.2">
      <c r="A33" s="27">
        <v>1.1000000000000001</v>
      </c>
      <c r="B33" s="9" t="s">
        <v>226</v>
      </c>
      <c r="C33" s="8">
        <f>F$62</f>
        <v>9351966.3495699521</v>
      </c>
      <c r="D33" s="7" t="s">
        <v>227</v>
      </c>
      <c r="E33" s="16">
        <f>F33/C33</f>
        <v>0.12084089674381339</v>
      </c>
      <c r="F33" s="8">
        <f>881300+248800</f>
        <v>1130100</v>
      </c>
      <c r="L33" s="65"/>
    </row>
    <row r="34" spans="1:18" x14ac:dyDescent="0.2">
      <c r="A34" s="27">
        <v>1.2</v>
      </c>
      <c r="B34" s="9" t="s">
        <v>228</v>
      </c>
      <c r="C34" s="8">
        <f>F$62</f>
        <v>9351966.3495699521</v>
      </c>
      <c r="D34" s="7" t="s">
        <v>227</v>
      </c>
      <c r="E34" s="16">
        <f>F34/C34</f>
        <v>4.5765776308602894E-2</v>
      </c>
      <c r="F34" s="8">
        <v>428000</v>
      </c>
      <c r="L34" s="65"/>
    </row>
    <row r="35" spans="1:18" x14ac:dyDescent="0.2">
      <c r="A35" s="27">
        <v>1.3</v>
      </c>
      <c r="B35" s="9" t="s">
        <v>868</v>
      </c>
      <c r="C35" s="8">
        <f>F$62</f>
        <v>9351966.3495699521</v>
      </c>
      <c r="D35" s="7" t="s">
        <v>227</v>
      </c>
      <c r="E35" s="16">
        <f>F35/C35</f>
        <v>0.10419199167080061</v>
      </c>
      <c r="F35" s="8">
        <v>974400</v>
      </c>
      <c r="L35" s="65"/>
    </row>
    <row r="36" spans="1:18" s="1" customFormat="1" ht="15.75" x14ac:dyDescent="0.2">
      <c r="B36" s="28" t="s">
        <v>248</v>
      </c>
      <c r="C36" s="17">
        <f>F36/F64</f>
        <v>0.2130932871118475</v>
      </c>
      <c r="D36" s="11"/>
      <c r="E36" s="12"/>
      <c r="F36" s="23">
        <f>SUM(F33:F35)</f>
        <v>2532500</v>
      </c>
      <c r="G36" s="64"/>
      <c r="H36" s="75"/>
      <c r="I36" s="75"/>
      <c r="J36" s="22"/>
      <c r="K36" s="22"/>
      <c r="L36" s="71"/>
      <c r="M36" s="70"/>
      <c r="N36" s="70"/>
      <c r="O36" s="70"/>
      <c r="P36" s="70"/>
      <c r="Q36" s="70"/>
      <c r="R36" s="70"/>
    </row>
    <row r="37" spans="1:18" x14ac:dyDescent="0.2">
      <c r="A37" s="27"/>
      <c r="H37" s="72" t="s">
        <v>379</v>
      </c>
      <c r="I37" s="72" t="s">
        <v>383</v>
      </c>
      <c r="L37" s="65"/>
    </row>
    <row r="38" spans="1:18" ht="15.75" x14ac:dyDescent="0.2">
      <c r="A38" s="26">
        <v>2</v>
      </c>
      <c r="B38" s="1" t="s">
        <v>230</v>
      </c>
      <c r="I38" s="77"/>
      <c r="L38" s="65"/>
    </row>
    <row r="39" spans="1:18" x14ac:dyDescent="0.2">
      <c r="A39" s="27">
        <v>2.1</v>
      </c>
      <c r="B39" s="9" t="s">
        <v>236</v>
      </c>
      <c r="C39" s="18">
        <v>3.5</v>
      </c>
      <c r="D39" s="7" t="s">
        <v>699</v>
      </c>
      <c r="E39" s="6">
        <f>F39/C39</f>
        <v>12498.810811938956</v>
      </c>
      <c r="F39" s="8">
        <v>43745.83784178635</v>
      </c>
      <c r="H39" s="76">
        <v>44500</v>
      </c>
      <c r="I39" s="77">
        <f>(F39-H39)/H39</f>
        <v>-1.6947464229520235E-2</v>
      </c>
      <c r="L39" s="65"/>
    </row>
    <row r="40" spans="1:18" x14ac:dyDescent="0.2">
      <c r="A40" s="27">
        <v>2.2000000000000002</v>
      </c>
      <c r="B40" s="9" t="s">
        <v>237</v>
      </c>
      <c r="C40" s="8">
        <v>656063</v>
      </c>
      <c r="D40" s="7" t="s">
        <v>232</v>
      </c>
      <c r="E40" s="6">
        <f>F40/C40</f>
        <v>3.662840161369723</v>
      </c>
      <c r="F40" s="8">
        <v>2403053.9047887046</v>
      </c>
      <c r="H40" s="76">
        <v>2010645.42</v>
      </c>
      <c r="I40" s="77">
        <f>(F40-H40)/H40</f>
        <v>0.19516543339039097</v>
      </c>
      <c r="L40" s="65"/>
    </row>
    <row r="41" spans="1:18" x14ac:dyDescent="0.2">
      <c r="A41" s="27">
        <v>2.2999999999999998</v>
      </c>
      <c r="B41" s="9" t="s">
        <v>238</v>
      </c>
      <c r="C41" s="8">
        <v>830</v>
      </c>
      <c r="D41" s="7" t="s">
        <v>811</v>
      </c>
      <c r="E41" s="6">
        <f>F41/C41</f>
        <v>3.7929917203860999</v>
      </c>
      <c r="F41" s="8">
        <v>3148.183127920463</v>
      </c>
      <c r="H41" s="76">
        <v>33000</v>
      </c>
      <c r="I41" s="77">
        <f>(F41-H41)/H41</f>
        <v>-0.90460051127513752</v>
      </c>
      <c r="L41" s="65"/>
    </row>
    <row r="42" spans="1:18" x14ac:dyDescent="0.2">
      <c r="A42" s="27">
        <v>2.4</v>
      </c>
      <c r="B42" s="9" t="s">
        <v>239</v>
      </c>
      <c r="C42" s="18">
        <v>3.5</v>
      </c>
      <c r="D42" s="7" t="s">
        <v>699</v>
      </c>
      <c r="E42" s="8">
        <f>F42/C42</f>
        <v>625670.64801015053</v>
      </c>
      <c r="F42" s="8">
        <v>2189847.2680355269</v>
      </c>
      <c r="H42" s="76">
        <v>1423475.75</v>
      </c>
      <c r="I42" s="77">
        <f>(F42-H42)/H42</f>
        <v>0.53838045223849218</v>
      </c>
      <c r="L42" s="65"/>
    </row>
    <row r="43" spans="1:18" x14ac:dyDescent="0.2">
      <c r="A43" s="27">
        <v>2.5</v>
      </c>
      <c r="B43" s="9" t="s">
        <v>240</v>
      </c>
      <c r="C43" s="8">
        <v>86111</v>
      </c>
      <c r="D43" s="7" t="s">
        <v>233</v>
      </c>
      <c r="E43" s="8">
        <f>F43/C43</f>
        <v>23.450793316237053</v>
      </c>
      <c r="F43" s="22">
        <v>2019371.2632544891</v>
      </c>
      <c r="H43" s="76">
        <v>2121418.89</v>
      </c>
      <c r="I43" s="77">
        <f>(F43-H43)/H43</f>
        <v>-4.8103477925338485E-2</v>
      </c>
      <c r="L43" s="65"/>
    </row>
    <row r="44" spans="1:18" x14ac:dyDescent="0.2">
      <c r="A44" s="27" t="s">
        <v>234</v>
      </c>
      <c r="B44" s="9" t="s">
        <v>241</v>
      </c>
      <c r="C44" s="8"/>
      <c r="H44" s="76"/>
      <c r="I44" s="77"/>
      <c r="L44" s="65"/>
    </row>
    <row r="45" spans="1:18" x14ac:dyDescent="0.2">
      <c r="A45" s="27">
        <v>2.7</v>
      </c>
      <c r="B45" s="9" t="s">
        <v>242</v>
      </c>
      <c r="C45" s="8">
        <v>364</v>
      </c>
      <c r="D45" s="7" t="s">
        <v>233</v>
      </c>
      <c r="E45" s="8">
        <f>F45/C45</f>
        <v>152.07012457791657</v>
      </c>
      <c r="F45" s="8">
        <v>55353.525346361632</v>
      </c>
      <c r="H45" s="76">
        <v>0</v>
      </c>
      <c r="I45" s="77"/>
      <c r="L45" s="65"/>
    </row>
    <row r="46" spans="1:18" x14ac:dyDescent="0.2">
      <c r="A46" s="27">
        <v>2.8</v>
      </c>
      <c r="B46" s="9" t="s">
        <v>243</v>
      </c>
      <c r="C46" s="18">
        <f>C42</f>
        <v>3.5</v>
      </c>
      <c r="D46" s="7" t="s">
        <v>699</v>
      </c>
      <c r="E46" s="8">
        <f>F46/C46</f>
        <v>251637.53075542182</v>
      </c>
      <c r="F46" s="8">
        <v>880731.35764397634</v>
      </c>
      <c r="H46" s="76">
        <v>746288.4</v>
      </c>
      <c r="I46" s="77">
        <f>(F46-H46)/H46</f>
        <v>0.18014879722634883</v>
      </c>
      <c r="L46" s="65"/>
    </row>
    <row r="47" spans="1:18" x14ac:dyDescent="0.2">
      <c r="A47" s="27">
        <v>2.9</v>
      </c>
      <c r="B47" s="9" t="s">
        <v>235</v>
      </c>
      <c r="C47" s="18">
        <f>C42</f>
        <v>3.5</v>
      </c>
      <c r="D47" s="7" t="s">
        <v>699</v>
      </c>
      <c r="E47" s="8">
        <f>F47/C47</f>
        <v>104655.70071427857</v>
      </c>
      <c r="F47" s="8">
        <v>366294.95249997498</v>
      </c>
      <c r="H47" s="76">
        <v>451030</v>
      </c>
      <c r="I47" s="77">
        <f>(F47-H47)/H47</f>
        <v>-0.18787009178995856</v>
      </c>
      <c r="L47" s="65"/>
    </row>
    <row r="48" spans="1:18" x14ac:dyDescent="0.2">
      <c r="A48" s="29">
        <v>2.1</v>
      </c>
      <c r="B48" s="9" t="s">
        <v>244</v>
      </c>
      <c r="C48" s="18">
        <f>C42</f>
        <v>3.5</v>
      </c>
      <c r="D48" s="7" t="s">
        <v>699</v>
      </c>
      <c r="E48" s="8">
        <f>F48/C48</f>
        <v>160238.42784772071</v>
      </c>
      <c r="F48" s="8">
        <v>560834.49746702251</v>
      </c>
      <c r="H48" s="76">
        <v>597291.71</v>
      </c>
      <c r="I48" s="77">
        <f>(F48-H48)/H48</f>
        <v>-6.1037533122596764E-2</v>
      </c>
      <c r="L48" s="65"/>
    </row>
    <row r="49" spans="1:18" x14ac:dyDescent="0.2">
      <c r="A49" s="27">
        <v>2.11</v>
      </c>
      <c r="B49" s="9" t="s">
        <v>245</v>
      </c>
      <c r="C49" s="20">
        <f>C42</f>
        <v>3.5</v>
      </c>
      <c r="D49" s="7" t="s">
        <v>699</v>
      </c>
      <c r="E49" s="8">
        <f>F49/C49</f>
        <v>54919.630212737095</v>
      </c>
      <c r="F49" s="8">
        <v>192218.70574457984</v>
      </c>
      <c r="H49" s="96">
        <v>160000</v>
      </c>
      <c r="I49" s="77">
        <f>(F49-H49)/H49</f>
        <v>0.20136691090362402</v>
      </c>
      <c r="L49" s="65"/>
    </row>
    <row r="50" spans="1:18" x14ac:dyDescent="0.2">
      <c r="A50" s="27"/>
      <c r="H50" s="76"/>
      <c r="I50" s="77"/>
      <c r="L50" s="65"/>
    </row>
    <row r="51" spans="1:18" s="1" customFormat="1" ht="15.75" x14ac:dyDescent="0.2">
      <c r="B51" s="28" t="s">
        <v>246</v>
      </c>
      <c r="C51" s="17">
        <f>F51/F64</f>
        <v>0.73327646689543491</v>
      </c>
      <c r="D51" s="11"/>
      <c r="E51" s="12"/>
      <c r="F51" s="25">
        <f>SUM(F39:F49)</f>
        <v>8714599.4957503416</v>
      </c>
      <c r="G51" s="66"/>
      <c r="H51" s="76"/>
      <c r="I51" s="77"/>
      <c r="K51" s="22"/>
      <c r="L51" s="65"/>
      <c r="M51" s="70"/>
      <c r="N51" s="70"/>
      <c r="O51" s="70"/>
      <c r="P51" s="70"/>
      <c r="Q51" s="70"/>
      <c r="R51" s="70"/>
    </row>
    <row r="52" spans="1:18" x14ac:dyDescent="0.2">
      <c r="A52" s="27"/>
      <c r="H52" s="76"/>
      <c r="I52" s="77"/>
      <c r="L52" s="65"/>
    </row>
    <row r="53" spans="1:18" x14ac:dyDescent="0.2">
      <c r="A53" s="27">
        <v>2.12</v>
      </c>
      <c r="B53" s="9" t="s">
        <v>131</v>
      </c>
      <c r="C53" s="8">
        <f>F51</f>
        <v>8714599.4957503416</v>
      </c>
      <c r="D53" s="7" t="s">
        <v>227</v>
      </c>
      <c r="E53" s="16">
        <f>F53/C53</f>
        <v>7.3137825109509752E-2</v>
      </c>
      <c r="F53" s="8">
        <v>637366.85381961032</v>
      </c>
      <c r="H53" s="76">
        <v>756244.19</v>
      </c>
      <c r="I53" s="77">
        <f>(F53-H53)/H53</f>
        <v>-0.15719437947733475</v>
      </c>
      <c r="L53" s="65"/>
    </row>
    <row r="54" spans="1:18" x14ac:dyDescent="0.2">
      <c r="A54" s="27"/>
      <c r="H54" s="76"/>
      <c r="I54" s="77"/>
      <c r="L54" s="65"/>
    </row>
    <row r="55" spans="1:18" s="1" customFormat="1" ht="15.75" x14ac:dyDescent="0.2">
      <c r="B55" s="28" t="s">
        <v>251</v>
      </c>
      <c r="C55" s="21">
        <f>F53/F64</f>
        <v>5.3630245992717533E-2</v>
      </c>
      <c r="D55" s="11"/>
      <c r="E55" s="12"/>
      <c r="F55" s="25">
        <f>F53+F51</f>
        <v>9351966.3495699521</v>
      </c>
      <c r="G55" s="363"/>
      <c r="H55" s="78">
        <f>SUM(H38:H53)</f>
        <v>8343894.3600000013</v>
      </c>
      <c r="I55" s="77">
        <f>(F55-H55)/H55</f>
        <v>0.12081552642883062</v>
      </c>
      <c r="K55" s="22"/>
      <c r="L55" s="65"/>
      <c r="M55" s="70"/>
      <c r="N55" s="70"/>
      <c r="O55" s="70"/>
      <c r="P55" s="70"/>
      <c r="Q55" s="70"/>
      <c r="R55" s="70"/>
    </row>
    <row r="56" spans="1:18" x14ac:dyDescent="0.2">
      <c r="A56" s="27"/>
      <c r="G56" s="363"/>
      <c r="L56" s="65"/>
    </row>
    <row r="57" spans="1:18" ht="15.75" x14ac:dyDescent="0.2">
      <c r="A57" s="26">
        <v>3</v>
      </c>
      <c r="B57" s="1" t="s">
        <v>247</v>
      </c>
      <c r="F57" s="8">
        <v>0</v>
      </c>
      <c r="L57" s="65"/>
    </row>
    <row r="58" spans="1:18" x14ac:dyDescent="0.2">
      <c r="A58" s="27"/>
      <c r="L58" s="65"/>
    </row>
    <row r="59" spans="1:18" s="1" customFormat="1" ht="15.75" x14ac:dyDescent="0.2">
      <c r="B59" s="28" t="s">
        <v>249</v>
      </c>
      <c r="C59" s="17">
        <f>F59/F64</f>
        <v>0</v>
      </c>
      <c r="D59" s="11"/>
      <c r="E59" s="12"/>
      <c r="F59" s="25">
        <f>SUM(F58:F58)</f>
        <v>0</v>
      </c>
      <c r="G59" s="66"/>
      <c r="H59" s="75"/>
      <c r="I59" s="75"/>
      <c r="J59" s="70"/>
      <c r="K59" s="22"/>
      <c r="L59" s="65"/>
      <c r="M59" s="70"/>
      <c r="N59" s="70"/>
      <c r="O59" s="70"/>
      <c r="P59" s="70"/>
      <c r="Q59" s="70"/>
      <c r="R59" s="70"/>
    </row>
    <row r="60" spans="1:18" x14ac:dyDescent="0.2">
      <c r="A60" s="27"/>
      <c r="G60" s="67"/>
      <c r="L60" s="65"/>
    </row>
    <row r="61" spans="1:18" x14ac:dyDescent="0.2">
      <c r="A61" s="27"/>
      <c r="L61" s="65"/>
    </row>
    <row r="62" spans="1:18" s="1" customFormat="1" ht="15.75" x14ac:dyDescent="0.2">
      <c r="B62" s="28" t="s">
        <v>133</v>
      </c>
      <c r="C62" s="10">
        <f>C49</f>
        <v>3.5</v>
      </c>
      <c r="D62" s="11" t="s">
        <v>231</v>
      </c>
      <c r="E62" s="12">
        <f>F62/C62</f>
        <v>2671990.3855914148</v>
      </c>
      <c r="F62" s="25">
        <f>F55+F59</f>
        <v>9351966.3495699521</v>
      </c>
      <c r="G62" s="64"/>
      <c r="H62" s="75"/>
      <c r="I62" s="75"/>
      <c r="J62" s="70"/>
      <c r="K62" s="22"/>
      <c r="L62" s="65"/>
      <c r="M62" s="70"/>
      <c r="N62" s="70"/>
      <c r="O62" s="70"/>
      <c r="P62" s="70"/>
      <c r="Q62" s="70"/>
      <c r="R62" s="70"/>
    </row>
    <row r="63" spans="1:18" x14ac:dyDescent="0.2">
      <c r="A63" s="27"/>
      <c r="L63" s="65"/>
    </row>
    <row r="64" spans="1:18" s="1" customFormat="1" ht="15.75" x14ac:dyDescent="0.2">
      <c r="B64" s="28" t="s">
        <v>250</v>
      </c>
      <c r="C64" s="10"/>
      <c r="D64" s="11"/>
      <c r="E64" s="12"/>
      <c r="F64" s="25">
        <f>F59+F55+F36</f>
        <v>11884466.349569952</v>
      </c>
      <c r="G64" s="64"/>
      <c r="H64" s="75"/>
      <c r="I64" s="75"/>
      <c r="J64" s="70"/>
      <c r="K64" s="22"/>
      <c r="L64" s="65"/>
      <c r="M64" s="70"/>
      <c r="N64" s="70"/>
      <c r="O64" s="70"/>
      <c r="P64" s="70"/>
      <c r="Q64" s="70"/>
      <c r="R64" s="70"/>
    </row>
  </sheetData>
  <mergeCells count="7">
    <mergeCell ref="G55:G56"/>
    <mergeCell ref="A26:A27"/>
    <mergeCell ref="B14:I14"/>
    <mergeCell ref="B24:I24"/>
    <mergeCell ref="B26:I26"/>
    <mergeCell ref="B27:I27"/>
    <mergeCell ref="B25:I25"/>
  </mergeCells>
  <phoneticPr fontId="0" type="noConversion"/>
  <pageMargins left="0.24" right="0.28999999999999998" top="0.47" bottom="0.68" header="0.22" footer="0.24"/>
  <pageSetup paperSize="9" scale="61" orientation="portrait" r:id="rId1"/>
  <headerFooter alignWithMargins="0">
    <oddFooter>&amp;L&amp;F - &amp;A&amp;RPrinted: &amp;D - &amp;T</oddFoot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S66"/>
  <sheetViews>
    <sheetView view="pageBreakPreview" topLeftCell="A38" zoomScale="75" zoomScaleNormal="100" workbookViewId="0">
      <selection activeCell="E59" sqref="E59"/>
    </sheetView>
  </sheetViews>
  <sheetFormatPr defaultColWidth="9.140625" defaultRowHeight="15" x14ac:dyDescent="0.2"/>
  <cols>
    <col min="1" max="1" width="17" style="9" customWidth="1"/>
    <col min="2" max="2" width="56" style="9" bestFit="1" customWidth="1"/>
    <col min="3" max="3" width="17.5703125" style="6" bestFit="1" customWidth="1"/>
    <col min="4" max="4" width="6.5703125" style="7" customWidth="1"/>
    <col min="5" max="5" width="15.42578125" style="8" bestFit="1" customWidth="1"/>
    <col min="6" max="6" width="16.28515625" style="8" bestFit="1" customWidth="1"/>
    <col min="7" max="7" width="37.42578125" style="55" bestFit="1" customWidth="1"/>
    <col min="8" max="8" width="14.28515625" style="72" bestFit="1" customWidth="1"/>
    <col min="9" max="9" width="10.85546875" style="72" customWidth="1"/>
    <col min="10" max="10" width="16.140625" style="22" bestFit="1" customWidth="1"/>
    <col min="11" max="11" width="12.85546875" style="22" bestFit="1" customWidth="1"/>
    <col min="12" max="12" width="9.140625" style="22"/>
    <col min="13" max="13" width="11.28515625" style="22" bestFit="1" customWidth="1"/>
    <col min="14" max="14" width="15" style="22" bestFit="1" customWidth="1"/>
    <col min="15" max="16" width="15" style="22" customWidth="1"/>
    <col min="17" max="18" width="12.7109375" style="22" hidden="1" customWidth="1"/>
    <col min="19" max="19" width="14" style="9" hidden="1" customWidth="1"/>
    <col min="20" max="16384" width="9.140625" style="9"/>
  </cols>
  <sheetData>
    <row r="1" spans="1:18" ht="15.75" x14ac:dyDescent="0.2">
      <c r="A1" s="1" t="s">
        <v>365</v>
      </c>
    </row>
    <row r="4" spans="1:18" s="52" customFormat="1" ht="15.75" x14ac:dyDescent="0.2">
      <c r="A4" s="51" t="s">
        <v>135</v>
      </c>
      <c r="B4" s="52" t="s">
        <v>845</v>
      </c>
      <c r="C4" s="56"/>
      <c r="D4" s="57"/>
      <c r="E4" s="58"/>
      <c r="F4" s="58"/>
      <c r="G4" s="59"/>
      <c r="H4" s="73"/>
      <c r="I4" s="73"/>
      <c r="J4" s="68"/>
      <c r="K4" s="68"/>
      <c r="L4" s="68"/>
      <c r="M4" s="68"/>
      <c r="N4" s="68"/>
      <c r="O4" s="68"/>
      <c r="P4" s="68"/>
      <c r="Q4" s="68"/>
      <c r="R4" s="68"/>
    </row>
    <row r="5" spans="1:18" s="52" customFormat="1" ht="15.75" x14ac:dyDescent="0.2">
      <c r="A5" s="51" t="s">
        <v>136</v>
      </c>
      <c r="B5" s="52" t="s">
        <v>846</v>
      </c>
      <c r="C5" s="56"/>
      <c r="D5" s="57"/>
      <c r="E5" s="58"/>
      <c r="F5" s="58"/>
      <c r="G5" s="59"/>
      <c r="H5" s="73"/>
      <c r="I5" s="73"/>
      <c r="J5" s="68"/>
      <c r="K5" s="68"/>
      <c r="L5" s="68"/>
      <c r="M5" s="68"/>
      <c r="N5" s="68"/>
      <c r="O5" s="68"/>
      <c r="P5" s="68"/>
      <c r="Q5" s="68"/>
      <c r="R5" s="68"/>
    </row>
    <row r="6" spans="1:18" s="52" customFormat="1" ht="15.75" x14ac:dyDescent="0.2">
      <c r="A6" s="51"/>
      <c r="B6" s="52" t="s">
        <v>847</v>
      </c>
      <c r="C6" s="56"/>
      <c r="D6" s="57"/>
      <c r="E6" s="58"/>
      <c r="F6" s="58"/>
      <c r="G6" s="59"/>
      <c r="H6" s="73"/>
      <c r="I6" s="73"/>
      <c r="J6" s="68"/>
      <c r="K6" s="68"/>
      <c r="L6" s="68"/>
      <c r="M6" s="68"/>
      <c r="N6" s="68"/>
      <c r="O6" s="68"/>
      <c r="P6" s="68"/>
      <c r="Q6" s="68"/>
      <c r="R6" s="68"/>
    </row>
    <row r="7" spans="1:18" s="52" customFormat="1" ht="15.75" x14ac:dyDescent="0.2">
      <c r="A7" s="51"/>
      <c r="B7" s="52" t="s">
        <v>848</v>
      </c>
      <c r="C7" s="56"/>
      <c r="D7" s="57"/>
      <c r="E7" s="58"/>
      <c r="F7" s="58"/>
      <c r="G7" s="59"/>
      <c r="H7" s="73"/>
      <c r="I7" s="73"/>
      <c r="J7" s="68"/>
      <c r="K7" s="68"/>
      <c r="L7" s="68"/>
      <c r="M7" s="68"/>
      <c r="N7" s="68"/>
      <c r="O7" s="68"/>
      <c r="P7" s="68"/>
      <c r="Q7" s="68"/>
      <c r="R7" s="68"/>
    </row>
    <row r="8" spans="1:18" s="52" customFormat="1" ht="15.75" x14ac:dyDescent="0.2">
      <c r="A8" s="51" t="s">
        <v>815</v>
      </c>
      <c r="B8" s="52" t="s">
        <v>849</v>
      </c>
      <c r="C8" s="56"/>
      <c r="D8" s="57"/>
      <c r="E8" s="58"/>
      <c r="F8" s="58"/>
      <c r="G8" s="59"/>
      <c r="H8" s="73"/>
      <c r="I8" s="73"/>
      <c r="J8" s="68"/>
      <c r="K8" s="68"/>
      <c r="L8" s="68"/>
      <c r="M8" s="68"/>
      <c r="N8" s="68"/>
      <c r="O8" s="68"/>
      <c r="P8" s="68"/>
      <c r="Q8" s="68"/>
      <c r="R8" s="68"/>
    </row>
    <row r="9" spans="1:18" s="52" customFormat="1" ht="15.75" x14ac:dyDescent="0.2">
      <c r="A9" s="51" t="s">
        <v>138</v>
      </c>
      <c r="B9" s="52" t="s">
        <v>850</v>
      </c>
      <c r="C9" s="56"/>
      <c r="D9" s="57"/>
      <c r="E9" s="58"/>
      <c r="F9" s="58"/>
      <c r="G9" s="59"/>
      <c r="H9" s="73"/>
      <c r="I9" s="73"/>
      <c r="J9" s="68"/>
      <c r="K9" s="68"/>
      <c r="L9" s="68"/>
      <c r="M9" s="68"/>
      <c r="N9" s="68"/>
      <c r="O9" s="68"/>
      <c r="P9" s="68"/>
      <c r="Q9" s="68"/>
      <c r="R9" s="68"/>
    </row>
    <row r="10" spans="1:18" s="52" customFormat="1" ht="15.75" x14ac:dyDescent="0.2">
      <c r="A10" s="51" t="s">
        <v>148</v>
      </c>
      <c r="B10" s="52" t="s">
        <v>851</v>
      </c>
      <c r="C10" s="56"/>
      <c r="D10" s="57"/>
      <c r="E10" s="58"/>
      <c r="F10" s="58"/>
      <c r="G10" s="59"/>
      <c r="H10" s="73"/>
      <c r="I10" s="73"/>
      <c r="J10" s="68"/>
      <c r="K10" s="68"/>
      <c r="L10" s="68"/>
      <c r="M10" s="68"/>
      <c r="N10" s="68"/>
      <c r="O10" s="68"/>
      <c r="P10" s="68"/>
      <c r="Q10" s="68"/>
      <c r="R10" s="68"/>
    </row>
    <row r="11" spans="1:18" s="52" customFormat="1" ht="15.75" x14ac:dyDescent="0.2">
      <c r="A11" s="51" t="s">
        <v>813</v>
      </c>
      <c r="B11" s="52" t="s">
        <v>852</v>
      </c>
      <c r="C11" s="56"/>
      <c r="D11" s="57"/>
      <c r="E11" s="58"/>
      <c r="F11" s="58"/>
      <c r="G11" s="59"/>
      <c r="H11" s="73"/>
      <c r="I11" s="73"/>
      <c r="J11" s="68"/>
      <c r="K11" s="68"/>
      <c r="L11" s="68"/>
      <c r="M11" s="68"/>
      <c r="N11" s="68"/>
      <c r="O11" s="68"/>
      <c r="P11" s="68"/>
      <c r="Q11" s="68"/>
      <c r="R11" s="68"/>
    </row>
    <row r="12" spans="1:18" s="52" customFormat="1" ht="15.75" x14ac:dyDescent="0.2">
      <c r="A12" s="51" t="s">
        <v>817</v>
      </c>
      <c r="B12" s="52" t="s">
        <v>853</v>
      </c>
      <c r="C12" s="56"/>
      <c r="D12" s="57"/>
      <c r="E12" s="58"/>
      <c r="F12" s="58"/>
      <c r="G12" s="59"/>
      <c r="H12" s="73"/>
      <c r="I12" s="73"/>
      <c r="J12" s="68"/>
      <c r="K12" s="68"/>
      <c r="L12" s="68"/>
      <c r="M12" s="68"/>
      <c r="N12" s="68"/>
      <c r="O12" s="68"/>
      <c r="P12" s="68"/>
      <c r="Q12" s="68"/>
      <c r="R12" s="68"/>
    </row>
    <row r="13" spans="1:18" s="52" customFormat="1" ht="15.75" x14ac:dyDescent="0.2">
      <c r="A13" s="51" t="s">
        <v>139</v>
      </c>
      <c r="B13" s="52" t="s">
        <v>865</v>
      </c>
      <c r="C13" s="56"/>
      <c r="D13" s="57"/>
      <c r="E13" s="58"/>
      <c r="F13" s="58"/>
      <c r="G13" s="59"/>
      <c r="H13" s="73"/>
      <c r="I13" s="73"/>
      <c r="J13" s="68"/>
      <c r="K13" s="68"/>
      <c r="L13" s="68"/>
      <c r="M13" s="68"/>
      <c r="N13" s="68"/>
      <c r="O13" s="68"/>
      <c r="P13" s="68"/>
      <c r="Q13" s="68"/>
      <c r="R13" s="68"/>
    </row>
    <row r="14" spans="1:18" s="52" customFormat="1" ht="15.75" x14ac:dyDescent="0.2">
      <c r="A14" s="51"/>
      <c r="B14" s="52" t="s">
        <v>863</v>
      </c>
      <c r="C14" s="56"/>
      <c r="D14" s="57"/>
      <c r="E14" s="58"/>
      <c r="F14" s="58"/>
      <c r="G14" s="59"/>
      <c r="H14" s="73"/>
      <c r="I14" s="73"/>
      <c r="J14" s="68"/>
      <c r="K14" s="68"/>
      <c r="L14" s="68"/>
      <c r="M14" s="68"/>
      <c r="N14" s="68"/>
      <c r="O14" s="68"/>
      <c r="P14" s="68"/>
      <c r="Q14" s="68"/>
      <c r="R14" s="68"/>
    </row>
    <row r="15" spans="1:18" s="52" customFormat="1" ht="15.75" x14ac:dyDescent="0.2">
      <c r="A15" s="51"/>
      <c r="B15" s="52" t="s">
        <v>859</v>
      </c>
      <c r="C15" s="56"/>
      <c r="D15" s="57"/>
      <c r="E15" s="58"/>
      <c r="F15" s="58"/>
      <c r="G15" s="59"/>
      <c r="H15" s="73"/>
      <c r="I15" s="73"/>
      <c r="J15" s="68"/>
      <c r="K15" s="68"/>
      <c r="L15" s="68"/>
      <c r="M15" s="68"/>
      <c r="N15" s="68"/>
      <c r="O15" s="68"/>
      <c r="P15" s="68"/>
      <c r="Q15" s="68"/>
      <c r="R15" s="68"/>
    </row>
    <row r="16" spans="1:18" s="52" customFormat="1" ht="15.75" x14ac:dyDescent="0.2">
      <c r="A16" s="51"/>
      <c r="B16" s="52" t="s">
        <v>362</v>
      </c>
      <c r="C16" s="56"/>
      <c r="D16" s="57"/>
      <c r="E16" s="58"/>
      <c r="F16" s="58"/>
      <c r="G16" s="59"/>
      <c r="H16" s="73"/>
      <c r="I16" s="73"/>
      <c r="J16" s="68"/>
      <c r="K16" s="68"/>
      <c r="L16" s="68"/>
      <c r="M16" s="68"/>
      <c r="N16" s="68"/>
      <c r="O16" s="68"/>
      <c r="P16" s="68"/>
      <c r="Q16" s="68"/>
      <c r="R16" s="68"/>
    </row>
    <row r="17" spans="1:18" s="52" customFormat="1" ht="15.75" x14ac:dyDescent="0.2">
      <c r="A17" s="51"/>
      <c r="B17" s="52" t="s">
        <v>361</v>
      </c>
      <c r="C17" s="56"/>
      <c r="D17" s="57"/>
      <c r="E17" s="58"/>
      <c r="F17" s="58"/>
      <c r="G17" s="59"/>
      <c r="H17" s="73"/>
      <c r="I17" s="73"/>
      <c r="J17" s="68"/>
      <c r="K17" s="68"/>
      <c r="L17" s="68"/>
      <c r="M17" s="68"/>
      <c r="N17" s="68"/>
      <c r="O17" s="68"/>
      <c r="P17" s="68"/>
      <c r="Q17" s="68"/>
      <c r="R17" s="68"/>
    </row>
    <row r="18" spans="1:18" s="52" customFormat="1" ht="15.75" x14ac:dyDescent="0.2">
      <c r="A18" s="51" t="s">
        <v>818</v>
      </c>
      <c r="B18" s="52" t="s">
        <v>867</v>
      </c>
      <c r="C18" s="56"/>
      <c r="D18" s="57"/>
      <c r="E18" s="58"/>
      <c r="F18" s="58"/>
      <c r="G18" s="59"/>
      <c r="H18" s="73"/>
      <c r="I18" s="73"/>
      <c r="J18" s="68"/>
      <c r="K18" s="68"/>
      <c r="L18" s="68"/>
      <c r="M18" s="68"/>
      <c r="N18" s="68"/>
      <c r="O18" s="68"/>
      <c r="P18" s="68"/>
      <c r="Q18" s="68"/>
      <c r="R18" s="68"/>
    </row>
    <row r="19" spans="1:18" s="52" customFormat="1" ht="15.75" x14ac:dyDescent="0.2">
      <c r="A19" s="51" t="s">
        <v>142</v>
      </c>
      <c r="B19" s="51" t="s">
        <v>858</v>
      </c>
      <c r="C19" s="56"/>
      <c r="D19" s="57"/>
      <c r="E19" s="58"/>
      <c r="F19" s="58"/>
      <c r="G19" s="59"/>
      <c r="H19" s="73"/>
      <c r="I19" s="73"/>
      <c r="J19" s="68"/>
      <c r="K19" s="68"/>
      <c r="L19" s="68"/>
      <c r="M19" s="68"/>
      <c r="N19" s="68"/>
      <c r="O19" s="68"/>
      <c r="P19" s="68"/>
      <c r="Q19" s="68"/>
      <c r="R19" s="68"/>
    </row>
    <row r="20" spans="1:18" s="52" customFormat="1" ht="78.75" customHeight="1" x14ac:dyDescent="0.2">
      <c r="B20" s="361" t="s">
        <v>360</v>
      </c>
      <c r="C20" s="359"/>
      <c r="D20" s="359"/>
      <c r="E20" s="359"/>
      <c r="F20" s="359"/>
      <c r="G20" s="359"/>
      <c r="H20" s="73"/>
      <c r="I20" s="73"/>
      <c r="J20" s="68"/>
      <c r="K20" s="68"/>
      <c r="L20" s="68"/>
      <c r="M20" s="68"/>
      <c r="N20" s="68"/>
      <c r="O20" s="68"/>
      <c r="P20" s="68"/>
      <c r="Q20" s="68"/>
      <c r="R20" s="68"/>
    </row>
    <row r="21" spans="1:18" s="52" customFormat="1" ht="15.75" x14ac:dyDescent="0.2">
      <c r="A21" s="51"/>
      <c r="B21" s="51" t="s">
        <v>857</v>
      </c>
      <c r="C21" s="56"/>
      <c r="D21" s="57"/>
      <c r="E21" s="58"/>
      <c r="F21" s="58"/>
      <c r="G21" s="59"/>
      <c r="H21" s="73"/>
      <c r="I21" s="73"/>
      <c r="J21" s="68"/>
      <c r="K21" s="68"/>
      <c r="L21" s="68"/>
      <c r="M21" s="68"/>
      <c r="N21" s="68"/>
      <c r="O21" s="68"/>
      <c r="P21" s="68"/>
      <c r="Q21" s="68"/>
      <c r="R21" s="68"/>
    </row>
    <row r="22" spans="1:18" s="52" customFormat="1" ht="15.75" x14ac:dyDescent="0.2">
      <c r="A22" s="51"/>
      <c r="B22" s="51" t="s">
        <v>866</v>
      </c>
      <c r="C22" s="56"/>
      <c r="D22" s="57"/>
      <c r="E22" s="58"/>
      <c r="F22" s="58"/>
      <c r="G22" s="59"/>
      <c r="H22" s="73"/>
      <c r="I22" s="73"/>
      <c r="J22" s="68"/>
      <c r="K22" s="68"/>
      <c r="L22" s="68"/>
      <c r="M22" s="68"/>
      <c r="N22" s="68"/>
      <c r="O22" s="68"/>
      <c r="P22" s="68"/>
      <c r="Q22" s="68"/>
      <c r="R22" s="68"/>
    </row>
    <row r="23" spans="1:18" s="52" customFormat="1" ht="15.75" x14ac:dyDescent="0.2">
      <c r="A23" s="51" t="s">
        <v>141</v>
      </c>
      <c r="B23" s="52" t="s">
        <v>854</v>
      </c>
      <c r="C23" s="56"/>
      <c r="D23" s="57"/>
      <c r="E23" s="58"/>
      <c r="F23" s="58"/>
      <c r="G23" s="59"/>
      <c r="H23" s="73"/>
      <c r="I23" s="73"/>
      <c r="J23" s="68"/>
      <c r="K23" s="68"/>
      <c r="L23" s="68"/>
      <c r="M23" s="68"/>
      <c r="N23" s="68"/>
      <c r="O23" s="68"/>
      <c r="P23" s="68"/>
      <c r="Q23" s="68"/>
      <c r="R23" s="68"/>
    </row>
    <row r="24" spans="1:18" s="52" customFormat="1" ht="15.75" x14ac:dyDescent="0.2">
      <c r="A24" s="51"/>
      <c r="B24" s="52" t="s">
        <v>855</v>
      </c>
      <c r="C24" s="56"/>
      <c r="D24" s="57"/>
      <c r="E24" s="58"/>
      <c r="F24" s="58"/>
      <c r="G24" s="59"/>
      <c r="H24" s="73"/>
      <c r="I24" s="73"/>
      <c r="J24" s="68"/>
      <c r="K24" s="68"/>
      <c r="L24" s="68"/>
      <c r="M24" s="68"/>
      <c r="N24" s="68"/>
      <c r="O24" s="68"/>
      <c r="P24" s="68"/>
      <c r="Q24" s="68"/>
      <c r="R24" s="68"/>
    </row>
    <row r="25" spans="1:18" s="52" customFormat="1" ht="15.75" x14ac:dyDescent="0.2">
      <c r="A25" s="51" t="s">
        <v>822</v>
      </c>
      <c r="B25" s="52" t="s">
        <v>374</v>
      </c>
      <c r="C25" s="56"/>
      <c r="D25" s="57"/>
      <c r="E25" s="58"/>
      <c r="F25" s="58"/>
      <c r="G25" s="59"/>
      <c r="H25" s="73"/>
      <c r="I25" s="73"/>
      <c r="J25" s="68"/>
      <c r="K25" s="68"/>
      <c r="L25" s="68"/>
      <c r="M25" s="68"/>
      <c r="N25" s="68"/>
      <c r="O25" s="68"/>
      <c r="P25" s="68"/>
      <c r="Q25" s="68"/>
      <c r="R25" s="68"/>
    </row>
    <row r="26" spans="1:18" s="52" customFormat="1" ht="19.5" customHeight="1" x14ac:dyDescent="0.2">
      <c r="A26" s="51" t="s">
        <v>143</v>
      </c>
      <c r="B26" s="52" t="s">
        <v>856</v>
      </c>
      <c r="C26" s="56"/>
      <c r="D26" s="57"/>
      <c r="E26" s="58"/>
      <c r="F26" s="58"/>
      <c r="G26" s="59"/>
      <c r="H26" s="73"/>
      <c r="I26" s="73"/>
      <c r="J26" s="68"/>
      <c r="K26" s="68"/>
      <c r="L26" s="68"/>
      <c r="M26" s="68"/>
      <c r="N26" s="68"/>
      <c r="O26" s="68"/>
      <c r="P26" s="68"/>
      <c r="Q26" s="68"/>
      <c r="R26" s="68"/>
    </row>
    <row r="27" spans="1:18" s="52" customFormat="1" ht="48" customHeight="1" x14ac:dyDescent="0.2">
      <c r="A27" s="51" t="s">
        <v>132</v>
      </c>
      <c r="B27" s="348" t="s">
        <v>382</v>
      </c>
      <c r="C27" s="368"/>
      <c r="D27" s="368"/>
      <c r="E27" s="368"/>
      <c r="F27" s="368"/>
      <c r="G27" s="368"/>
      <c r="H27" s="73"/>
      <c r="I27" s="73"/>
      <c r="J27" s="68"/>
      <c r="K27" s="68"/>
      <c r="L27" s="68"/>
      <c r="M27" s="68"/>
      <c r="N27" s="68"/>
      <c r="O27" s="68"/>
      <c r="P27" s="68"/>
      <c r="Q27" s="68"/>
      <c r="R27" s="68"/>
    </row>
    <row r="28" spans="1:18" s="52" customFormat="1" ht="78" customHeight="1" x14ac:dyDescent="0.2">
      <c r="A28" s="53" t="s">
        <v>363</v>
      </c>
      <c r="B28" s="348" t="s">
        <v>364</v>
      </c>
      <c r="C28" s="359"/>
      <c r="D28" s="359"/>
      <c r="E28" s="359"/>
      <c r="F28" s="359"/>
      <c r="G28" s="359"/>
      <c r="H28" s="73"/>
      <c r="I28" s="73"/>
      <c r="J28" s="68"/>
      <c r="K28" s="68"/>
      <c r="L28" s="68"/>
      <c r="M28" s="68"/>
      <c r="N28" s="68"/>
      <c r="O28" s="68"/>
      <c r="P28" s="68"/>
      <c r="Q28" s="68"/>
      <c r="R28" s="68"/>
    </row>
    <row r="29" spans="1:18" s="52" customFormat="1" ht="15.75" x14ac:dyDescent="0.2">
      <c r="A29" s="51"/>
      <c r="C29" s="56"/>
      <c r="D29" s="57"/>
      <c r="E29" s="58"/>
      <c r="F29" s="58"/>
      <c r="G29" s="59"/>
      <c r="H29" s="73"/>
      <c r="I29" s="73"/>
      <c r="J29" s="68"/>
      <c r="K29" s="68"/>
      <c r="L29" s="68"/>
      <c r="M29" s="68"/>
      <c r="N29" s="68"/>
      <c r="O29" s="68"/>
      <c r="P29" s="68"/>
      <c r="Q29" s="68"/>
      <c r="R29" s="68"/>
    </row>
    <row r="30" spans="1:18" s="54" customFormat="1" x14ac:dyDescent="0.2">
      <c r="C30" s="60"/>
      <c r="D30" s="61"/>
      <c r="E30" s="62"/>
      <c r="F30" s="62"/>
      <c r="G30" s="63"/>
      <c r="H30" s="74"/>
      <c r="I30" s="74"/>
      <c r="J30" s="69"/>
      <c r="K30" s="69"/>
      <c r="L30" s="69"/>
      <c r="M30" s="69"/>
      <c r="N30" s="69"/>
      <c r="O30" s="69"/>
      <c r="P30" s="69"/>
      <c r="Q30" s="69"/>
      <c r="R30" s="69"/>
    </row>
    <row r="33" spans="1:18" ht="15.75" x14ac:dyDescent="0.2">
      <c r="A33" s="26" t="s">
        <v>220</v>
      </c>
      <c r="B33" s="1" t="s">
        <v>221</v>
      </c>
      <c r="C33" s="2" t="s">
        <v>222</v>
      </c>
      <c r="D33" s="3" t="s">
        <v>223</v>
      </c>
      <c r="E33" s="4" t="s">
        <v>224</v>
      </c>
      <c r="F33" s="4" t="s">
        <v>225</v>
      </c>
      <c r="G33" s="55" t="s">
        <v>132</v>
      </c>
    </row>
    <row r="34" spans="1:18" ht="15.75" x14ac:dyDescent="0.2">
      <c r="A34" s="26">
        <v>1</v>
      </c>
      <c r="B34" s="1" t="s">
        <v>134</v>
      </c>
    </row>
    <row r="35" spans="1:18" x14ac:dyDescent="0.2">
      <c r="A35" s="27">
        <v>1.1000000000000001</v>
      </c>
      <c r="B35" s="9" t="s">
        <v>226</v>
      </c>
      <c r="C35" s="8">
        <f>F$64</f>
        <v>39600844</v>
      </c>
      <c r="D35" s="7" t="s">
        <v>227</v>
      </c>
      <c r="E35" s="16">
        <f>F35/C35</f>
        <v>2.1474289790389317E-2</v>
      </c>
      <c r="F35" s="8">
        <v>850400</v>
      </c>
      <c r="L35" s="65"/>
    </row>
    <row r="36" spans="1:18" x14ac:dyDescent="0.2">
      <c r="A36" s="27">
        <v>1.2</v>
      </c>
      <c r="B36" s="9" t="s">
        <v>228</v>
      </c>
      <c r="C36" s="8">
        <f>F$64</f>
        <v>39600844</v>
      </c>
      <c r="D36" s="7" t="s">
        <v>227</v>
      </c>
      <c r="E36" s="16">
        <f>F36/C36</f>
        <v>3.3410904070630416E-2</v>
      </c>
      <c r="F36" s="8">
        <f>1323100</f>
        <v>1323100</v>
      </c>
      <c r="G36" s="55" t="s">
        <v>381</v>
      </c>
      <c r="L36" s="65"/>
    </row>
    <row r="37" spans="1:18" x14ac:dyDescent="0.2">
      <c r="A37" s="27">
        <v>1.3</v>
      </c>
      <c r="B37" s="9" t="s">
        <v>868</v>
      </c>
      <c r="C37" s="8">
        <f>F$64</f>
        <v>39600844</v>
      </c>
      <c r="D37" s="7" t="s">
        <v>227</v>
      </c>
      <c r="E37" s="16">
        <f>F37/C37</f>
        <v>8.6462803671558106E-2</v>
      </c>
      <c r="F37" s="8">
        <f>1108000+2316000</f>
        <v>3424000</v>
      </c>
      <c r="G37" s="55" t="s">
        <v>380</v>
      </c>
      <c r="L37" s="65"/>
    </row>
    <row r="38" spans="1:18" s="1" customFormat="1" ht="15.75" x14ac:dyDescent="0.2">
      <c r="B38" s="28" t="s">
        <v>248</v>
      </c>
      <c r="C38" s="17">
        <f>F38/F66</f>
        <v>0.12384303283323832</v>
      </c>
      <c r="D38" s="11"/>
      <c r="E38" s="12"/>
      <c r="F38" s="23">
        <f>SUM(F35:F37)</f>
        <v>5597500</v>
      </c>
      <c r="G38" s="64"/>
      <c r="H38" s="75"/>
      <c r="I38" s="75"/>
      <c r="J38" s="22"/>
      <c r="K38" s="22"/>
      <c r="L38" s="71"/>
      <c r="M38" s="70"/>
      <c r="N38" s="70"/>
      <c r="O38" s="70"/>
      <c r="P38" s="70"/>
      <c r="Q38" s="70"/>
      <c r="R38" s="70"/>
    </row>
    <row r="39" spans="1:18" x14ac:dyDescent="0.2">
      <c r="A39" s="27"/>
      <c r="H39" s="72" t="s">
        <v>379</v>
      </c>
      <c r="I39" s="72" t="s">
        <v>383</v>
      </c>
      <c r="L39" s="65"/>
    </row>
    <row r="40" spans="1:18" ht="15.75" x14ac:dyDescent="0.2">
      <c r="A40" s="26">
        <v>2</v>
      </c>
      <c r="B40" s="1" t="s">
        <v>230</v>
      </c>
      <c r="L40" s="65"/>
    </row>
    <row r="41" spans="1:18" x14ac:dyDescent="0.2">
      <c r="A41" s="27">
        <v>2.1</v>
      </c>
      <c r="B41" s="9" t="s">
        <v>236</v>
      </c>
      <c r="C41" s="18">
        <v>4.4000000000000004</v>
      </c>
      <c r="D41" s="7" t="s">
        <v>231</v>
      </c>
      <c r="E41" s="8">
        <f t="shared" ref="E41:E51" si="0">F41/C41</f>
        <v>304904.54545454541</v>
      </c>
      <c r="F41" s="8">
        <f>85626+155215+9470+245698+715571+80000+5000+45000</f>
        <v>1341580</v>
      </c>
      <c r="H41" s="76">
        <v>921129.6468689309</v>
      </c>
      <c r="I41" s="77">
        <f>(F41-H41)/H41</f>
        <v>0.45645078796480826</v>
      </c>
      <c r="L41" s="65"/>
    </row>
    <row r="42" spans="1:18" x14ac:dyDescent="0.2">
      <c r="A42" s="27">
        <v>2.2000000000000002</v>
      </c>
      <c r="B42" s="9" t="s">
        <v>237</v>
      </c>
      <c r="C42" s="8">
        <v>1300000</v>
      </c>
      <c r="D42" s="7" t="s">
        <v>232</v>
      </c>
      <c r="E42" s="6">
        <f t="shared" si="0"/>
        <v>11.41371076923077</v>
      </c>
      <c r="F42" s="8">
        <f>1556539+82289+88764+4405346+6359503+827883-25000-85000+217500+469000+941000</f>
        <v>14837824</v>
      </c>
      <c r="H42" s="76">
        <v>9420982.5681719091</v>
      </c>
      <c r="I42" s="77">
        <f t="shared" ref="I42:I57" si="1">(F42-H42)/H42</f>
        <v>0.57497627159702935</v>
      </c>
      <c r="L42" s="65"/>
    </row>
    <row r="43" spans="1:18" x14ac:dyDescent="0.2">
      <c r="A43" s="27">
        <v>2.2999999999999998</v>
      </c>
      <c r="B43" s="9" t="s">
        <v>238</v>
      </c>
      <c r="C43" s="8">
        <v>6000</v>
      </c>
      <c r="D43" s="7" t="s">
        <v>811</v>
      </c>
      <c r="E43" s="6">
        <f t="shared" si="0"/>
        <v>9.5846666666666671</v>
      </c>
      <c r="F43" s="8">
        <f>66508-11000+2000</f>
        <v>57508</v>
      </c>
      <c r="H43" s="76">
        <v>0</v>
      </c>
      <c r="I43" s="77"/>
      <c r="L43" s="65"/>
    </row>
    <row r="44" spans="1:18" x14ac:dyDescent="0.2">
      <c r="A44" s="27">
        <v>2.4</v>
      </c>
      <c r="B44" s="9" t="s">
        <v>239</v>
      </c>
      <c r="C44" s="18">
        <f>C41</f>
        <v>4.4000000000000004</v>
      </c>
      <c r="D44" s="7" t="s">
        <v>231</v>
      </c>
      <c r="E44" s="8">
        <f t="shared" si="0"/>
        <v>824361.59090909082</v>
      </c>
      <c r="F44" s="8">
        <f>176429+1213622+400000+1217739+695726-200000+123000+675</f>
        <v>3627191</v>
      </c>
      <c r="H44" s="76">
        <v>3971516.9201153037</v>
      </c>
      <c r="I44" s="77">
        <f t="shared" si="1"/>
        <v>-8.6698842543344118E-2</v>
      </c>
      <c r="L44" s="65"/>
    </row>
    <row r="45" spans="1:18" x14ac:dyDescent="0.2">
      <c r="A45" s="27">
        <v>2.5</v>
      </c>
      <c r="B45" s="9" t="s">
        <v>240</v>
      </c>
      <c r="C45" s="8">
        <v>110480</v>
      </c>
      <c r="D45" s="7" t="s">
        <v>233</v>
      </c>
      <c r="E45" s="8">
        <f t="shared" si="0"/>
        <v>48.031073497465606</v>
      </c>
      <c r="F45" s="22">
        <f>2310016+376021+700000+655706+241730-65000+147000+941000</f>
        <v>5306473</v>
      </c>
      <c r="G45" s="55" t="s">
        <v>385</v>
      </c>
      <c r="H45" s="76">
        <v>4826603.5133824954</v>
      </c>
      <c r="I45" s="77">
        <f t="shared" si="1"/>
        <v>9.9421774605474258E-2</v>
      </c>
      <c r="L45" s="65"/>
    </row>
    <row r="46" spans="1:18" x14ac:dyDescent="0.2">
      <c r="A46" s="27" t="s">
        <v>234</v>
      </c>
      <c r="B46" s="9" t="s">
        <v>241</v>
      </c>
      <c r="C46" s="8">
        <f>(30.6*20.8)+(16.5*71.1)+(19.5*134.5*0.47)+(13*43)+(9.3*419.2*0.35)</f>
        <v>4965.8184999999994</v>
      </c>
      <c r="D46" s="7" t="s">
        <v>233</v>
      </c>
      <c r="E46" s="8">
        <f t="shared" si="0"/>
        <v>1447.0035503714041</v>
      </c>
      <c r="F46" s="8">
        <f>600000+(2200000+508810)+(3400000*0.47)+610541+(4000000*0.35)+100206-75000+243000</f>
        <v>7185557</v>
      </c>
      <c r="G46" s="55" t="s">
        <v>386</v>
      </c>
      <c r="H46" s="76">
        <v>6553142.1094114752</v>
      </c>
      <c r="I46" s="77">
        <f t="shared" si="1"/>
        <v>9.6505596861735182E-2</v>
      </c>
      <c r="L46" s="65"/>
    </row>
    <row r="47" spans="1:18" x14ac:dyDescent="0.2">
      <c r="A47" s="27">
        <v>2.7</v>
      </c>
      <c r="B47" s="9" t="s">
        <v>242</v>
      </c>
      <c r="C47" s="8">
        <f>178+105+67</f>
        <v>350</v>
      </c>
      <c r="D47" s="7" t="s">
        <v>233</v>
      </c>
      <c r="E47" s="8">
        <f t="shared" si="0"/>
        <v>1215.5142857142857</v>
      </c>
      <c r="F47" s="8">
        <f>411430+14000</f>
        <v>425430</v>
      </c>
      <c r="G47" s="55" t="s">
        <v>384</v>
      </c>
      <c r="H47" s="76">
        <v>1540107.2720292269</v>
      </c>
      <c r="I47" s="77">
        <f t="shared" si="1"/>
        <v>-0.72376599492354932</v>
      </c>
      <c r="L47" s="65"/>
    </row>
    <row r="48" spans="1:18" x14ac:dyDescent="0.2">
      <c r="A48" s="27">
        <v>2.8</v>
      </c>
      <c r="B48" s="9" t="s">
        <v>243</v>
      </c>
      <c r="C48" s="18">
        <f>C41</f>
        <v>4.4000000000000004</v>
      </c>
      <c r="D48" s="7" t="s">
        <v>231</v>
      </c>
      <c r="E48" s="8">
        <f t="shared" si="0"/>
        <v>592572.72727272718</v>
      </c>
      <c r="F48" s="8">
        <f>32361+322727+121243+125426+187653+75624+227445+297+126525+1352019-80000+4000+16000+8000+88000</f>
        <v>2607320</v>
      </c>
      <c r="H48" s="76">
        <v>1330777.0086928343</v>
      </c>
      <c r="I48" s="77">
        <f t="shared" si="1"/>
        <v>0.95924635229538546</v>
      </c>
      <c r="L48" s="65"/>
    </row>
    <row r="49" spans="1:18" x14ac:dyDescent="0.2">
      <c r="A49" s="27">
        <v>2.9</v>
      </c>
      <c r="B49" s="9" t="s">
        <v>235</v>
      </c>
      <c r="C49" s="18">
        <f>C41</f>
        <v>4.4000000000000004</v>
      </c>
      <c r="D49" s="7" t="s">
        <v>231</v>
      </c>
      <c r="E49" s="8">
        <f t="shared" si="0"/>
        <v>264766.59090909088</v>
      </c>
      <c r="F49" s="8">
        <f>419238+23418+1033317-350000+39000</f>
        <v>1164973</v>
      </c>
      <c r="H49" s="76">
        <v>704267.87038595858</v>
      </c>
      <c r="I49" s="77">
        <f t="shared" si="1"/>
        <v>0.65416178841377792</v>
      </c>
      <c r="L49" s="65"/>
    </row>
    <row r="50" spans="1:18" x14ac:dyDescent="0.2">
      <c r="A50" s="29">
        <v>2.1</v>
      </c>
      <c r="B50" s="9" t="s">
        <v>244</v>
      </c>
      <c r="C50" s="18">
        <f>C41</f>
        <v>4.4000000000000004</v>
      </c>
      <c r="D50" s="7" t="s">
        <v>231</v>
      </c>
      <c r="E50" s="8">
        <f t="shared" si="0"/>
        <v>147925</v>
      </c>
      <c r="F50" s="8">
        <f>3083+95141+51247+195459+283940+22000</f>
        <v>650870</v>
      </c>
      <c r="H50" s="76">
        <v>449044.5970836624</v>
      </c>
      <c r="I50" s="77">
        <f t="shared" si="1"/>
        <v>0.44945514148728327</v>
      </c>
      <c r="L50" s="65"/>
    </row>
    <row r="51" spans="1:18" x14ac:dyDescent="0.2">
      <c r="A51" s="27">
        <v>2.11</v>
      </c>
      <c r="B51" s="9" t="s">
        <v>245</v>
      </c>
      <c r="C51" s="20">
        <f>C41</f>
        <v>4.4000000000000004</v>
      </c>
      <c r="D51" s="7" t="s">
        <v>231</v>
      </c>
      <c r="E51" s="8">
        <f t="shared" si="0"/>
        <v>3605.9090909090905</v>
      </c>
      <c r="F51" s="8">
        <f>14866+1000</f>
        <v>15866</v>
      </c>
      <c r="H51" s="76">
        <v>0</v>
      </c>
      <c r="I51" s="77"/>
      <c r="L51" s="65"/>
    </row>
    <row r="52" spans="1:18" x14ac:dyDescent="0.2">
      <c r="A52" s="27"/>
      <c r="H52" s="76">
        <v>0</v>
      </c>
      <c r="I52" s="77"/>
      <c r="L52" s="65"/>
    </row>
    <row r="53" spans="1:18" s="1" customFormat="1" ht="15.75" x14ac:dyDescent="0.2">
      <c r="B53" s="28" t="s">
        <v>246</v>
      </c>
      <c r="C53" s="17">
        <f>F53/F66</f>
        <v>0.82349459528871238</v>
      </c>
      <c r="D53" s="11"/>
      <c r="E53" s="12"/>
      <c r="F53" s="25">
        <f>SUM(F41:F52)</f>
        <v>37220592</v>
      </c>
      <c r="G53" s="66"/>
      <c r="H53" s="76">
        <v>0</v>
      </c>
      <c r="I53" s="77"/>
      <c r="K53" s="22"/>
      <c r="L53" s="65"/>
      <c r="M53" s="70"/>
      <c r="N53" s="70"/>
      <c r="O53" s="70"/>
      <c r="P53" s="70"/>
      <c r="Q53" s="70"/>
      <c r="R53" s="70"/>
    </row>
    <row r="54" spans="1:18" x14ac:dyDescent="0.2">
      <c r="A54" s="27"/>
      <c r="H54" s="76">
        <v>0</v>
      </c>
      <c r="I54" s="77"/>
      <c r="L54" s="65"/>
    </row>
    <row r="55" spans="1:18" x14ac:dyDescent="0.2">
      <c r="A55" s="27">
        <v>2.12</v>
      </c>
      <c r="B55" s="9" t="s">
        <v>131</v>
      </c>
      <c r="C55" s="8">
        <f>F53</f>
        <v>37220592</v>
      </c>
      <c r="D55" s="7" t="s">
        <v>227</v>
      </c>
      <c r="E55" s="16">
        <f>F55/C55</f>
        <v>6.3949869470104073E-2</v>
      </c>
      <c r="F55" s="8">
        <f>1167145+634135+21000+64000+63555+278200+140508+11709</f>
        <v>2380252</v>
      </c>
      <c r="H55" s="76">
        <v>1938169.60159809</v>
      </c>
      <c r="I55" s="77">
        <f t="shared" si="1"/>
        <v>0.22809273142938433</v>
      </c>
      <c r="L55" s="65"/>
    </row>
    <row r="56" spans="1:18" x14ac:dyDescent="0.2">
      <c r="A56" s="27"/>
      <c r="H56" s="76">
        <v>0</v>
      </c>
      <c r="I56" s="77"/>
      <c r="L56" s="65"/>
    </row>
    <row r="57" spans="1:18" s="1" customFormat="1" ht="15.75" x14ac:dyDescent="0.2">
      <c r="B57" s="28" t="s">
        <v>251</v>
      </c>
      <c r="C57" s="21">
        <f>F55/F66</f>
        <v>5.2662371878049334E-2</v>
      </c>
      <c r="D57" s="11"/>
      <c r="E57" s="12"/>
      <c r="F57" s="25">
        <f>F55+F53</f>
        <v>39600844</v>
      </c>
      <c r="G57" s="64"/>
      <c r="H57" s="78">
        <v>31655741.107739888</v>
      </c>
      <c r="I57" s="77">
        <f t="shared" si="1"/>
        <v>0.25098458018149256</v>
      </c>
      <c r="K57" s="22"/>
      <c r="L57" s="65"/>
      <c r="M57" s="70"/>
      <c r="N57" s="70"/>
      <c r="O57" s="70"/>
      <c r="P57" s="70"/>
      <c r="Q57" s="70"/>
      <c r="R57" s="70"/>
    </row>
    <row r="58" spans="1:18" x14ac:dyDescent="0.2">
      <c r="A58" s="27"/>
      <c r="L58" s="65"/>
    </row>
    <row r="59" spans="1:18" ht="15.75" x14ac:dyDescent="0.2">
      <c r="A59" s="26">
        <v>3</v>
      </c>
      <c r="B59" s="1" t="s">
        <v>247</v>
      </c>
      <c r="F59" s="8">
        <v>0</v>
      </c>
      <c r="L59" s="65"/>
    </row>
    <row r="60" spans="1:18" x14ac:dyDescent="0.2">
      <c r="A60" s="27"/>
      <c r="L60" s="65"/>
    </row>
    <row r="61" spans="1:18" s="1" customFormat="1" ht="15.75" x14ac:dyDescent="0.2">
      <c r="B61" s="28" t="s">
        <v>249</v>
      </c>
      <c r="C61" s="17">
        <f>F61/F66</f>
        <v>0</v>
      </c>
      <c r="D61" s="11"/>
      <c r="E61" s="12"/>
      <c r="F61" s="25">
        <f>SUM(F60:F60)</f>
        <v>0</v>
      </c>
      <c r="G61" s="66"/>
      <c r="H61" s="75"/>
      <c r="I61" s="75"/>
      <c r="J61" s="70"/>
      <c r="K61" s="22"/>
      <c r="L61" s="65"/>
      <c r="M61" s="70"/>
      <c r="N61" s="70"/>
      <c r="O61" s="70"/>
      <c r="P61" s="70"/>
      <c r="Q61" s="70"/>
      <c r="R61" s="70"/>
    </row>
    <row r="62" spans="1:18" x14ac:dyDescent="0.2">
      <c r="A62" s="27"/>
      <c r="G62" s="67"/>
      <c r="L62" s="65"/>
    </row>
    <row r="63" spans="1:18" x14ac:dyDescent="0.2">
      <c r="A63" s="27"/>
      <c r="L63" s="65"/>
    </row>
    <row r="64" spans="1:18" s="1" customFormat="1" ht="15.75" x14ac:dyDescent="0.2">
      <c r="B64" s="28" t="s">
        <v>133</v>
      </c>
      <c r="C64" s="10">
        <f>C51</f>
        <v>4.4000000000000004</v>
      </c>
      <c r="D64" s="11" t="s">
        <v>231</v>
      </c>
      <c r="E64" s="12">
        <f>F64/C64</f>
        <v>9000191.8181818184</v>
      </c>
      <c r="F64" s="25">
        <f>F57+F61</f>
        <v>39600844</v>
      </c>
      <c r="G64" s="64"/>
      <c r="H64" s="75"/>
      <c r="I64" s="75"/>
      <c r="J64" s="70"/>
      <c r="K64" s="22"/>
      <c r="L64" s="65"/>
      <c r="M64" s="70"/>
      <c r="N64" s="70"/>
      <c r="O64" s="70"/>
      <c r="P64" s="70"/>
      <c r="Q64" s="70"/>
      <c r="R64" s="70"/>
    </row>
    <row r="65" spans="1:18" x14ac:dyDescent="0.2">
      <c r="A65" s="27"/>
      <c r="L65" s="65"/>
    </row>
    <row r="66" spans="1:18" s="1" customFormat="1" ht="15.75" x14ac:dyDescent="0.2">
      <c r="B66" s="28" t="s">
        <v>250</v>
      </c>
      <c r="C66" s="10"/>
      <c r="D66" s="11"/>
      <c r="E66" s="12"/>
      <c r="F66" s="25">
        <f>F61+F57+F38</f>
        <v>45198344</v>
      </c>
      <c r="G66" s="64"/>
      <c r="H66" s="75"/>
      <c r="I66" s="75"/>
      <c r="J66" s="70"/>
      <c r="K66" s="22"/>
      <c r="L66" s="65"/>
      <c r="M66" s="70"/>
      <c r="N66" s="70"/>
      <c r="O66" s="70"/>
      <c r="P66" s="70"/>
      <c r="Q66" s="70"/>
      <c r="R66" s="70"/>
    </row>
  </sheetData>
  <mergeCells count="3">
    <mergeCell ref="B27:G27"/>
    <mergeCell ref="B20:G20"/>
    <mergeCell ref="B28:G28"/>
  </mergeCells>
  <phoneticPr fontId="0" type="noConversion"/>
  <pageMargins left="0.24" right="0.28999999999999998" top="0.47" bottom="0.68" header="0.22" footer="0.24"/>
  <pageSetup paperSize="9" scale="52" orientation="portrait" r:id="rId1"/>
  <headerFooter alignWithMargins="0">
    <oddFooter>&amp;L&amp;F - &amp;A&amp;RPrinted: &amp;D - &amp;T</oddFooter>
  </headerFooter>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S75"/>
  <sheetViews>
    <sheetView view="pageBreakPreview" topLeftCell="A10" zoomScale="75" zoomScaleNormal="100" workbookViewId="0">
      <selection activeCell="E59" sqref="E59"/>
    </sheetView>
  </sheetViews>
  <sheetFormatPr defaultColWidth="9.140625" defaultRowHeight="15" x14ac:dyDescent="0.2"/>
  <cols>
    <col min="1" max="1" width="17" style="9" customWidth="1"/>
    <col min="2" max="2" width="56" style="9" bestFit="1" customWidth="1"/>
    <col min="3" max="3" width="17.5703125" style="6" bestFit="1" customWidth="1"/>
    <col min="4" max="4" width="6.5703125" style="7" customWidth="1"/>
    <col min="5" max="5" width="15.42578125" style="8" bestFit="1" customWidth="1"/>
    <col min="6" max="6" width="16.28515625" style="8" bestFit="1" customWidth="1"/>
    <col min="7" max="7" width="37.42578125" style="55" bestFit="1" customWidth="1"/>
    <col min="8" max="8" width="14.28515625" style="72" bestFit="1" customWidth="1"/>
    <col min="9" max="9" width="10.85546875" style="72" customWidth="1"/>
    <col min="10" max="10" width="16.140625" style="22" bestFit="1" customWidth="1"/>
    <col min="11" max="11" width="12.85546875" style="22" bestFit="1" customWidth="1"/>
    <col min="12" max="12" width="9.140625" style="22"/>
    <col min="13" max="13" width="11.28515625" style="22" bestFit="1" customWidth="1"/>
    <col min="14" max="14" width="15" style="22" bestFit="1" customWidth="1"/>
    <col min="15" max="16" width="15" style="22" customWidth="1"/>
    <col min="17" max="18" width="12.7109375" style="22" hidden="1" customWidth="1"/>
    <col min="19" max="19" width="14" style="9" hidden="1" customWidth="1"/>
    <col min="20" max="16384" width="9.140625" style="9"/>
  </cols>
  <sheetData>
    <row r="1" spans="1:18" ht="15.75" x14ac:dyDescent="0.2">
      <c r="A1" s="1" t="s">
        <v>387</v>
      </c>
    </row>
    <row r="4" spans="1:18" s="52" customFormat="1" ht="15.75" x14ac:dyDescent="0.2">
      <c r="A4" s="51" t="s">
        <v>135</v>
      </c>
      <c r="B4" s="80" t="s">
        <v>388</v>
      </c>
      <c r="C4" s="81"/>
      <c r="D4" s="82"/>
      <c r="E4" s="83"/>
      <c r="F4" s="83"/>
      <c r="G4" s="84"/>
      <c r="H4" s="85"/>
      <c r="I4" s="85"/>
      <c r="J4" s="68"/>
      <c r="K4" s="68"/>
      <c r="L4" s="68"/>
      <c r="M4" s="68"/>
      <c r="N4" s="68"/>
      <c r="O4" s="68"/>
      <c r="P4" s="68"/>
      <c r="Q4" s="68"/>
      <c r="R4" s="68"/>
    </row>
    <row r="5" spans="1:18" s="52" customFormat="1" ht="15.75" x14ac:dyDescent="0.2">
      <c r="A5" s="51" t="s">
        <v>136</v>
      </c>
      <c r="B5" s="52" t="s">
        <v>389</v>
      </c>
      <c r="C5" s="56"/>
      <c r="D5" s="57"/>
      <c r="E5" s="58"/>
      <c r="F5" s="58"/>
      <c r="G5" s="59"/>
      <c r="H5" s="73"/>
      <c r="I5" s="73"/>
      <c r="J5" s="68"/>
      <c r="K5" s="68"/>
      <c r="L5" s="68"/>
      <c r="M5" s="68"/>
      <c r="N5" s="68"/>
      <c r="O5" s="68"/>
      <c r="P5" s="68"/>
      <c r="Q5" s="68"/>
      <c r="R5" s="68"/>
    </row>
    <row r="6" spans="1:18" s="52" customFormat="1" ht="15.75" x14ac:dyDescent="0.2">
      <c r="A6" s="51"/>
      <c r="B6" s="52" t="s">
        <v>390</v>
      </c>
      <c r="C6" s="56"/>
      <c r="D6" s="57"/>
      <c r="E6" s="58"/>
      <c r="F6" s="58"/>
      <c r="G6" s="59"/>
      <c r="H6" s="73"/>
      <c r="I6" s="73"/>
      <c r="J6" s="68"/>
      <c r="K6" s="68"/>
      <c r="L6" s="68"/>
      <c r="M6" s="68"/>
      <c r="N6" s="68"/>
      <c r="O6" s="68"/>
      <c r="P6" s="68"/>
      <c r="Q6" s="68"/>
      <c r="R6" s="68"/>
    </row>
    <row r="7" spans="1:18" s="52" customFormat="1" ht="15.75" x14ac:dyDescent="0.2">
      <c r="A7" s="51"/>
      <c r="B7" s="80" t="s">
        <v>391</v>
      </c>
      <c r="C7" s="81"/>
      <c r="D7" s="82"/>
      <c r="E7" s="83"/>
      <c r="F7" s="83"/>
      <c r="G7" s="84"/>
      <c r="H7" s="85"/>
      <c r="I7" s="85"/>
      <c r="J7" s="68"/>
      <c r="K7" s="68"/>
      <c r="L7" s="68"/>
      <c r="M7" s="68"/>
      <c r="N7" s="68"/>
      <c r="O7" s="68"/>
      <c r="P7" s="68"/>
      <c r="Q7" s="68"/>
      <c r="R7" s="68"/>
    </row>
    <row r="8" spans="1:18" s="52" customFormat="1" ht="15.75" x14ac:dyDescent="0.2">
      <c r="A8" s="51" t="s">
        <v>815</v>
      </c>
      <c r="B8" s="80" t="s">
        <v>392</v>
      </c>
      <c r="C8" s="81"/>
      <c r="D8" s="82"/>
      <c r="E8" s="83"/>
      <c r="F8" s="83"/>
      <c r="G8" s="84"/>
      <c r="H8" s="85"/>
      <c r="I8" s="85"/>
      <c r="J8" s="68"/>
      <c r="K8" s="68"/>
      <c r="L8" s="68"/>
      <c r="M8" s="68"/>
      <c r="N8" s="68"/>
      <c r="O8" s="68"/>
      <c r="P8" s="68"/>
      <c r="Q8" s="68"/>
      <c r="R8" s="68"/>
    </row>
    <row r="9" spans="1:18" s="52" customFormat="1" ht="15.75" x14ac:dyDescent="0.2">
      <c r="A9" s="51" t="s">
        <v>138</v>
      </c>
      <c r="B9" s="80" t="s">
        <v>393</v>
      </c>
      <c r="C9" s="81"/>
      <c r="D9" s="82"/>
      <c r="E9" s="83"/>
      <c r="F9" s="83"/>
      <c r="G9" s="84"/>
      <c r="H9" s="85"/>
      <c r="I9" s="85"/>
      <c r="J9" s="68"/>
      <c r="K9" s="68"/>
      <c r="L9" s="68"/>
      <c r="M9" s="68"/>
      <c r="N9" s="68"/>
      <c r="O9" s="68"/>
      <c r="P9" s="68"/>
      <c r="Q9" s="68"/>
      <c r="R9" s="68"/>
    </row>
    <row r="10" spans="1:18" s="52" customFormat="1" ht="15.75" x14ac:dyDescent="0.2">
      <c r="A10" s="51" t="s">
        <v>148</v>
      </c>
      <c r="B10" s="52" t="s">
        <v>394</v>
      </c>
      <c r="C10" s="56"/>
      <c r="D10" s="57"/>
      <c r="E10" s="58"/>
      <c r="F10" s="58"/>
      <c r="G10" s="59"/>
      <c r="H10" s="73"/>
      <c r="I10" s="73"/>
      <c r="J10" s="68"/>
      <c r="K10" s="68"/>
      <c r="L10" s="68"/>
      <c r="M10" s="68"/>
      <c r="N10" s="68"/>
      <c r="O10" s="68"/>
      <c r="P10" s="68"/>
      <c r="Q10" s="68"/>
      <c r="R10" s="68"/>
    </row>
    <row r="11" spans="1:18" s="52" customFormat="1" ht="15.75" x14ac:dyDescent="0.2">
      <c r="A11" s="51"/>
      <c r="B11" s="80" t="s">
        <v>395</v>
      </c>
      <c r="C11" s="81"/>
      <c r="D11" s="82"/>
      <c r="E11" s="83"/>
      <c r="F11" s="83"/>
      <c r="G11" s="84"/>
      <c r="H11" s="85"/>
      <c r="I11" s="85"/>
      <c r="J11" s="68"/>
      <c r="K11" s="68"/>
      <c r="L11" s="68"/>
      <c r="M11" s="68"/>
      <c r="N11" s="68"/>
      <c r="O11" s="68"/>
      <c r="P11" s="68"/>
      <c r="Q11" s="68"/>
      <c r="R11" s="68"/>
    </row>
    <row r="12" spans="1:18" s="52" customFormat="1" ht="15.75" x14ac:dyDescent="0.2">
      <c r="A12" s="51" t="s">
        <v>813</v>
      </c>
      <c r="B12" s="52" t="s">
        <v>396</v>
      </c>
      <c r="C12" s="56"/>
      <c r="D12" s="57"/>
      <c r="E12" s="58"/>
      <c r="F12" s="58"/>
      <c r="G12" s="59"/>
      <c r="H12" s="73"/>
      <c r="I12" s="73"/>
      <c r="J12" s="68"/>
      <c r="K12" s="68"/>
      <c r="L12" s="68"/>
      <c r="M12" s="68"/>
      <c r="N12" s="68"/>
      <c r="O12" s="68"/>
      <c r="P12" s="68"/>
      <c r="Q12" s="68"/>
      <c r="R12" s="68"/>
    </row>
    <row r="13" spans="1:18" s="52" customFormat="1" ht="15.75" x14ac:dyDescent="0.2">
      <c r="A13" s="51"/>
      <c r="B13" s="80" t="s">
        <v>397</v>
      </c>
      <c r="C13" s="81"/>
      <c r="D13" s="82"/>
      <c r="E13" s="83"/>
      <c r="F13" s="83"/>
      <c r="G13" s="84"/>
      <c r="H13" s="85"/>
      <c r="I13" s="85"/>
      <c r="J13" s="68"/>
      <c r="K13" s="68"/>
      <c r="L13" s="68"/>
      <c r="M13" s="68"/>
      <c r="N13" s="68"/>
      <c r="O13" s="68"/>
      <c r="P13" s="68"/>
      <c r="Q13" s="68"/>
      <c r="R13" s="68"/>
    </row>
    <row r="14" spans="1:18" s="52" customFormat="1" ht="15.75" x14ac:dyDescent="0.2">
      <c r="A14" s="51" t="s">
        <v>817</v>
      </c>
      <c r="B14" s="52" t="s">
        <v>398</v>
      </c>
      <c r="C14" s="56"/>
      <c r="D14" s="57"/>
      <c r="E14" s="58"/>
      <c r="F14" s="58"/>
      <c r="G14" s="59"/>
      <c r="H14" s="73"/>
      <c r="I14" s="73"/>
      <c r="J14" s="68"/>
      <c r="K14" s="68"/>
      <c r="L14" s="68"/>
      <c r="M14" s="68"/>
      <c r="N14" s="68"/>
      <c r="O14" s="68"/>
      <c r="P14" s="68"/>
      <c r="Q14" s="68"/>
      <c r="R14" s="68"/>
    </row>
    <row r="15" spans="1:18" s="52" customFormat="1" ht="15.75" x14ac:dyDescent="0.2">
      <c r="A15" s="51"/>
      <c r="B15" s="80" t="s">
        <v>399</v>
      </c>
      <c r="C15" s="81"/>
      <c r="D15" s="82"/>
      <c r="E15" s="83"/>
      <c r="F15" s="83"/>
      <c r="G15" s="84"/>
      <c r="H15" s="85"/>
      <c r="I15" s="85"/>
      <c r="J15" s="68"/>
      <c r="K15" s="68"/>
      <c r="L15" s="68"/>
      <c r="M15" s="68"/>
      <c r="N15" s="68"/>
      <c r="O15" s="68"/>
      <c r="P15" s="68"/>
      <c r="Q15" s="68"/>
      <c r="R15" s="68"/>
    </row>
    <row r="16" spans="1:18" s="52" customFormat="1" ht="15.75" x14ac:dyDescent="0.2">
      <c r="A16" s="51" t="s">
        <v>139</v>
      </c>
      <c r="B16" s="52" t="s">
        <v>400</v>
      </c>
      <c r="C16" s="56"/>
      <c r="D16" s="57"/>
      <c r="E16" s="58"/>
      <c r="F16" s="58"/>
      <c r="G16" s="59"/>
      <c r="H16" s="73"/>
      <c r="I16" s="73"/>
      <c r="J16" s="68"/>
      <c r="K16" s="68"/>
      <c r="L16" s="68"/>
      <c r="M16" s="68"/>
      <c r="N16" s="68"/>
      <c r="O16" s="68"/>
      <c r="P16" s="68"/>
      <c r="Q16" s="68"/>
      <c r="R16" s="68"/>
    </row>
    <row r="17" spans="1:18" s="52" customFormat="1" ht="15.75" x14ac:dyDescent="0.2">
      <c r="A17" s="51"/>
      <c r="B17" s="52" t="s">
        <v>401</v>
      </c>
      <c r="C17" s="56"/>
      <c r="D17" s="57"/>
      <c r="E17" s="58"/>
      <c r="F17" s="58"/>
      <c r="G17" s="59"/>
      <c r="H17" s="73"/>
      <c r="I17" s="73"/>
      <c r="J17" s="68"/>
      <c r="K17" s="68"/>
      <c r="L17" s="68"/>
      <c r="M17" s="68"/>
      <c r="N17" s="68"/>
      <c r="O17" s="68"/>
      <c r="P17" s="68"/>
      <c r="Q17" s="68"/>
      <c r="R17" s="68"/>
    </row>
    <row r="18" spans="1:18" s="52" customFormat="1" ht="15.75" x14ac:dyDescent="0.2">
      <c r="A18" s="51"/>
      <c r="B18" s="52" t="s">
        <v>402</v>
      </c>
      <c r="C18" s="56"/>
      <c r="D18" s="57"/>
      <c r="E18" s="58"/>
      <c r="F18" s="58"/>
      <c r="G18" s="59"/>
      <c r="H18" s="73"/>
      <c r="I18" s="73"/>
      <c r="J18" s="68"/>
      <c r="K18" s="68"/>
      <c r="L18" s="68"/>
      <c r="M18" s="68"/>
      <c r="N18" s="68"/>
      <c r="O18" s="68"/>
      <c r="P18" s="68"/>
      <c r="Q18" s="68"/>
      <c r="R18" s="68"/>
    </row>
    <row r="19" spans="1:18" s="52" customFormat="1" ht="15.75" x14ac:dyDescent="0.2">
      <c r="A19" s="51"/>
      <c r="B19" s="52" t="s">
        <v>403</v>
      </c>
      <c r="C19" s="56"/>
      <c r="D19" s="57"/>
      <c r="E19" s="58"/>
      <c r="F19" s="58"/>
      <c r="G19" s="59"/>
      <c r="H19" s="73"/>
      <c r="I19" s="73"/>
      <c r="J19" s="68"/>
      <c r="K19" s="68"/>
      <c r="L19" s="68"/>
      <c r="M19" s="68"/>
      <c r="N19" s="68"/>
      <c r="O19" s="68"/>
      <c r="P19" s="68"/>
      <c r="Q19" s="68"/>
      <c r="R19" s="68"/>
    </row>
    <row r="20" spans="1:18" s="52" customFormat="1" ht="15.75" x14ac:dyDescent="0.2">
      <c r="A20" s="51"/>
      <c r="B20" s="80" t="s">
        <v>404</v>
      </c>
      <c r="C20" s="81"/>
      <c r="D20" s="82"/>
      <c r="E20" s="83"/>
      <c r="F20" s="83"/>
      <c r="G20" s="84"/>
      <c r="H20" s="85"/>
      <c r="I20" s="85"/>
      <c r="J20" s="68"/>
      <c r="K20" s="68"/>
      <c r="L20" s="68"/>
      <c r="M20" s="68"/>
      <c r="N20" s="68"/>
      <c r="O20" s="68"/>
      <c r="P20" s="68"/>
      <c r="Q20" s="68"/>
      <c r="R20" s="68"/>
    </row>
    <row r="21" spans="1:18" s="52" customFormat="1" ht="15.75" x14ac:dyDescent="0.2">
      <c r="A21" s="51" t="s">
        <v>818</v>
      </c>
      <c r="B21" s="367" t="s">
        <v>1075</v>
      </c>
      <c r="C21" s="367"/>
      <c r="D21" s="367"/>
      <c r="E21" s="367"/>
      <c r="F21" s="367"/>
      <c r="G21" s="367"/>
      <c r="H21" s="367"/>
      <c r="I21" s="367"/>
      <c r="J21" s="68"/>
      <c r="K21" s="68"/>
      <c r="L21" s="68"/>
      <c r="M21" s="68"/>
      <c r="N21" s="68"/>
      <c r="O21" s="68"/>
      <c r="P21" s="68"/>
      <c r="Q21" s="68"/>
      <c r="R21" s="68"/>
    </row>
    <row r="22" spans="1:18" s="52" customFormat="1" ht="36" customHeight="1" x14ac:dyDescent="0.2">
      <c r="A22" s="51"/>
      <c r="B22" s="366"/>
      <c r="C22" s="366"/>
      <c r="D22" s="366"/>
      <c r="E22" s="366"/>
      <c r="F22" s="366"/>
      <c r="G22" s="366"/>
      <c r="H22" s="366"/>
      <c r="I22" s="366"/>
      <c r="J22" s="68"/>
      <c r="K22" s="68"/>
      <c r="L22" s="68"/>
      <c r="M22" s="68"/>
      <c r="N22" s="68"/>
      <c r="O22" s="68"/>
      <c r="P22" s="68"/>
      <c r="Q22" s="68"/>
      <c r="R22" s="68"/>
    </row>
    <row r="23" spans="1:18" s="52" customFormat="1" ht="15.75" x14ac:dyDescent="0.2">
      <c r="A23" s="51" t="s">
        <v>142</v>
      </c>
      <c r="B23" s="52" t="s">
        <v>405</v>
      </c>
      <c r="C23" s="56"/>
      <c r="D23" s="57"/>
      <c r="E23" s="58"/>
      <c r="F23" s="58"/>
      <c r="G23" s="59"/>
      <c r="H23" s="73"/>
      <c r="I23" s="73"/>
      <c r="J23" s="68"/>
      <c r="K23" s="68"/>
      <c r="L23" s="68"/>
      <c r="M23" s="68"/>
      <c r="N23" s="68"/>
      <c r="O23" s="68"/>
      <c r="P23" s="68"/>
      <c r="Q23" s="68"/>
      <c r="R23" s="68"/>
    </row>
    <row r="24" spans="1:18" s="52" customFormat="1" x14ac:dyDescent="0.2">
      <c r="B24" s="79" t="s">
        <v>406</v>
      </c>
      <c r="C24" s="56"/>
      <c r="D24" s="56"/>
      <c r="E24" s="56"/>
      <c r="F24" s="56"/>
      <c r="G24" s="56"/>
      <c r="H24" s="73"/>
      <c r="I24" s="73"/>
      <c r="J24" s="68"/>
      <c r="K24" s="68"/>
      <c r="L24" s="68"/>
      <c r="M24" s="68"/>
      <c r="N24" s="68"/>
      <c r="O24" s="68"/>
      <c r="P24" s="68"/>
      <c r="Q24" s="68"/>
      <c r="R24" s="68"/>
    </row>
    <row r="25" spans="1:18" s="52" customFormat="1" ht="15.75" x14ac:dyDescent="0.2">
      <c r="A25" s="51"/>
      <c r="B25" s="52" t="s">
        <v>407</v>
      </c>
      <c r="C25" s="56"/>
      <c r="D25" s="57"/>
      <c r="E25" s="58"/>
      <c r="F25" s="58"/>
      <c r="G25" s="59"/>
      <c r="H25" s="73"/>
      <c r="I25" s="73"/>
      <c r="J25" s="68"/>
      <c r="K25" s="68"/>
      <c r="L25" s="68"/>
      <c r="M25" s="68"/>
      <c r="N25" s="68"/>
      <c r="O25" s="68"/>
      <c r="P25" s="68"/>
      <c r="Q25" s="68"/>
      <c r="R25" s="68"/>
    </row>
    <row r="26" spans="1:18" s="52" customFormat="1" ht="15.75" x14ac:dyDescent="0.2">
      <c r="A26" s="51"/>
      <c r="B26" s="52" t="s">
        <v>408</v>
      </c>
      <c r="C26" s="56"/>
      <c r="D26" s="57"/>
      <c r="E26" s="58"/>
      <c r="F26" s="58"/>
      <c r="G26" s="59"/>
      <c r="H26" s="73"/>
      <c r="I26" s="73"/>
      <c r="J26" s="68"/>
      <c r="K26" s="68"/>
      <c r="L26" s="68"/>
      <c r="M26" s="68"/>
      <c r="N26" s="68"/>
      <c r="O26" s="68"/>
      <c r="P26" s="68"/>
      <c r="Q26" s="68"/>
      <c r="R26" s="68"/>
    </row>
    <row r="27" spans="1:18" s="52" customFormat="1" ht="15.75" x14ac:dyDescent="0.2">
      <c r="A27" s="51"/>
      <c r="B27" s="86" t="s">
        <v>409</v>
      </c>
      <c r="C27" s="81"/>
      <c r="D27" s="82"/>
      <c r="E27" s="83"/>
      <c r="F27" s="83"/>
      <c r="G27" s="84"/>
      <c r="H27" s="85"/>
      <c r="I27" s="85"/>
      <c r="J27" s="68"/>
      <c r="K27" s="68"/>
      <c r="L27" s="68"/>
      <c r="M27" s="68"/>
      <c r="N27" s="68"/>
      <c r="O27" s="68"/>
      <c r="P27" s="68"/>
      <c r="Q27" s="68"/>
      <c r="R27" s="68"/>
    </row>
    <row r="28" spans="1:18" s="52" customFormat="1" ht="15.75" x14ac:dyDescent="0.2">
      <c r="A28" s="51" t="s">
        <v>141</v>
      </c>
      <c r="B28" s="52" t="s">
        <v>410</v>
      </c>
      <c r="C28" s="87" t="s">
        <v>411</v>
      </c>
      <c r="D28" s="57"/>
      <c r="E28" s="58"/>
      <c r="F28" s="58"/>
      <c r="G28" s="59"/>
      <c r="H28" s="73"/>
      <c r="I28" s="73"/>
      <c r="J28" s="68"/>
      <c r="K28" s="68"/>
      <c r="L28" s="68"/>
      <c r="M28" s="68"/>
      <c r="N28" s="68"/>
      <c r="O28" s="68"/>
      <c r="P28" s="68"/>
      <c r="Q28" s="68"/>
      <c r="R28" s="68"/>
    </row>
    <row r="29" spans="1:18" s="52" customFormat="1" ht="15.75" x14ac:dyDescent="0.2">
      <c r="A29" s="51"/>
      <c r="B29" s="52" t="s">
        <v>412</v>
      </c>
      <c r="C29" s="52" t="s">
        <v>413</v>
      </c>
      <c r="D29" s="57"/>
      <c r="E29" s="58"/>
      <c r="F29" s="58"/>
      <c r="G29" s="59"/>
      <c r="H29" s="73"/>
      <c r="I29" s="73"/>
      <c r="J29" s="68"/>
      <c r="K29" s="68"/>
      <c r="L29" s="68"/>
      <c r="M29" s="68"/>
      <c r="N29" s="68"/>
      <c r="O29" s="68"/>
      <c r="P29" s="68"/>
      <c r="Q29" s="68"/>
      <c r="R29" s="68"/>
    </row>
    <row r="30" spans="1:18" s="52" customFormat="1" ht="15.75" x14ac:dyDescent="0.2">
      <c r="A30" s="51"/>
      <c r="B30" s="80" t="s">
        <v>414</v>
      </c>
      <c r="C30" s="81"/>
      <c r="D30" s="82"/>
      <c r="E30" s="83"/>
      <c r="F30" s="83"/>
      <c r="G30" s="84"/>
      <c r="H30" s="85"/>
      <c r="I30" s="85"/>
      <c r="J30" s="68"/>
      <c r="K30" s="68"/>
      <c r="L30" s="68"/>
      <c r="M30" s="68"/>
      <c r="N30" s="68"/>
      <c r="O30" s="68"/>
      <c r="P30" s="68"/>
      <c r="Q30" s="68"/>
      <c r="R30" s="68"/>
    </row>
    <row r="31" spans="1:18" s="52" customFormat="1" ht="15.75" x14ac:dyDescent="0.2">
      <c r="A31" s="51" t="s">
        <v>822</v>
      </c>
      <c r="B31" s="80">
        <v>1150</v>
      </c>
      <c r="C31" s="81"/>
      <c r="D31" s="82"/>
      <c r="E31" s="83"/>
      <c r="F31" s="83"/>
      <c r="G31" s="84"/>
      <c r="H31" s="85"/>
      <c r="I31" s="85"/>
      <c r="J31" s="68"/>
      <c r="K31" s="68"/>
      <c r="L31" s="68"/>
      <c r="M31" s="68"/>
      <c r="N31" s="68"/>
      <c r="O31" s="68"/>
      <c r="P31" s="68"/>
      <c r="Q31" s="68"/>
      <c r="R31" s="68"/>
    </row>
    <row r="32" spans="1:18" s="52" customFormat="1" ht="34.5" customHeight="1" x14ac:dyDescent="0.2">
      <c r="A32" s="51" t="s">
        <v>143</v>
      </c>
      <c r="B32" s="366" t="s">
        <v>415</v>
      </c>
      <c r="C32" s="366"/>
      <c r="D32" s="366"/>
      <c r="E32" s="366"/>
      <c r="F32" s="366"/>
      <c r="G32" s="366"/>
      <c r="H32" s="366"/>
      <c r="I32" s="366"/>
      <c r="J32" s="68"/>
      <c r="K32" s="68"/>
      <c r="L32" s="68"/>
      <c r="M32" s="68"/>
      <c r="N32" s="68"/>
      <c r="O32" s="68"/>
      <c r="P32" s="68"/>
      <c r="Q32" s="68"/>
      <c r="R32" s="68"/>
    </row>
    <row r="33" spans="1:18" s="52" customFormat="1" ht="18.75" customHeight="1" x14ac:dyDescent="0.2">
      <c r="A33" s="51" t="s">
        <v>132</v>
      </c>
      <c r="B33" s="365" t="s">
        <v>416</v>
      </c>
      <c r="C33" s="369"/>
      <c r="D33" s="369"/>
      <c r="E33" s="369"/>
      <c r="F33" s="369"/>
      <c r="G33" s="369"/>
      <c r="H33" s="93"/>
      <c r="I33" s="93"/>
      <c r="J33" s="68"/>
      <c r="K33" s="68"/>
      <c r="L33" s="68"/>
      <c r="M33" s="68"/>
      <c r="N33" s="68"/>
      <c r="O33" s="68"/>
      <c r="P33" s="68"/>
      <c r="Q33" s="68"/>
      <c r="R33" s="68"/>
    </row>
    <row r="34" spans="1:18" s="52" customFormat="1" x14ac:dyDescent="0.2">
      <c r="A34" s="361" t="s">
        <v>363</v>
      </c>
      <c r="B34" s="79" t="s">
        <v>417</v>
      </c>
      <c r="C34" s="73"/>
      <c r="D34" s="73"/>
      <c r="E34" s="73"/>
      <c r="F34" s="73"/>
      <c r="G34" s="73"/>
      <c r="H34" s="73"/>
      <c r="I34" s="73"/>
      <c r="J34" s="68"/>
      <c r="K34" s="68"/>
      <c r="L34" s="68"/>
      <c r="M34" s="68"/>
      <c r="N34" s="68"/>
      <c r="O34" s="68"/>
      <c r="P34" s="68"/>
      <c r="Q34" s="68"/>
      <c r="R34" s="68"/>
    </row>
    <row r="35" spans="1:18" s="52" customFormat="1" ht="15.75" customHeight="1" x14ac:dyDescent="0.2">
      <c r="A35" s="361"/>
      <c r="B35" s="52" t="s">
        <v>418</v>
      </c>
      <c r="C35" s="56"/>
      <c r="D35" s="57"/>
      <c r="E35" s="58"/>
      <c r="F35" s="58"/>
      <c r="G35" s="59"/>
      <c r="H35" s="73"/>
      <c r="I35" s="73"/>
      <c r="J35" s="68"/>
      <c r="K35" s="68"/>
      <c r="L35" s="68"/>
      <c r="M35" s="68"/>
      <c r="N35" s="68"/>
      <c r="O35" s="68"/>
      <c r="P35" s="68"/>
      <c r="Q35" s="68"/>
      <c r="R35" s="68"/>
    </row>
    <row r="36" spans="1:18" s="52" customFormat="1" ht="33.75" customHeight="1" x14ac:dyDescent="0.2">
      <c r="A36" s="53"/>
      <c r="B36" s="348" t="s">
        <v>419</v>
      </c>
      <c r="C36" s="368"/>
      <c r="D36" s="368"/>
      <c r="E36" s="368"/>
      <c r="F36" s="368"/>
      <c r="G36" s="368"/>
      <c r="H36" s="368"/>
      <c r="I36" s="368"/>
      <c r="J36" s="68"/>
      <c r="K36" s="68"/>
      <c r="L36" s="68"/>
      <c r="M36" s="68"/>
      <c r="N36" s="68"/>
      <c r="O36" s="68"/>
      <c r="P36" s="68"/>
      <c r="Q36" s="68"/>
      <c r="R36" s="68"/>
    </row>
    <row r="37" spans="1:18" s="52" customFormat="1" ht="15.75" x14ac:dyDescent="0.2">
      <c r="A37" s="53"/>
      <c r="B37" s="52" t="s">
        <v>420</v>
      </c>
      <c r="C37" s="56"/>
      <c r="D37" s="56"/>
      <c r="E37" s="56"/>
      <c r="F37" s="56"/>
      <c r="G37" s="56"/>
      <c r="H37" s="56"/>
      <c r="I37" s="56"/>
      <c r="J37" s="68"/>
      <c r="K37" s="68"/>
      <c r="L37" s="68"/>
      <c r="M37" s="68"/>
      <c r="N37" s="68"/>
      <c r="O37" s="68"/>
      <c r="P37" s="68"/>
      <c r="Q37" s="68"/>
      <c r="R37" s="68"/>
    </row>
    <row r="38" spans="1:18" s="52" customFormat="1" ht="15.75" x14ac:dyDescent="0.2">
      <c r="A38" s="51"/>
      <c r="C38" s="56"/>
      <c r="D38" s="57"/>
      <c r="E38" s="58"/>
      <c r="F38" s="58"/>
      <c r="G38" s="59"/>
      <c r="H38" s="73"/>
      <c r="I38" s="73"/>
      <c r="J38" s="68"/>
      <c r="K38" s="68"/>
      <c r="L38" s="68"/>
      <c r="M38" s="68"/>
      <c r="N38" s="68"/>
      <c r="O38" s="68"/>
      <c r="P38" s="68"/>
      <c r="Q38" s="68"/>
      <c r="R38" s="68"/>
    </row>
    <row r="39" spans="1:18" s="54" customFormat="1" x14ac:dyDescent="0.2">
      <c r="C39" s="60"/>
      <c r="D39" s="61"/>
      <c r="E39" s="62"/>
      <c r="F39" s="62"/>
      <c r="G39" s="63"/>
      <c r="H39" s="74"/>
      <c r="I39" s="74"/>
      <c r="J39" s="69"/>
      <c r="K39" s="69"/>
      <c r="L39" s="69"/>
      <c r="M39" s="69"/>
      <c r="N39" s="69"/>
      <c r="O39" s="69"/>
      <c r="P39" s="69"/>
      <c r="Q39" s="69"/>
      <c r="R39" s="69"/>
    </row>
    <row r="42" spans="1:18" ht="15.75" x14ac:dyDescent="0.2">
      <c r="A42" s="26" t="s">
        <v>220</v>
      </c>
      <c r="B42" s="1" t="s">
        <v>221</v>
      </c>
      <c r="C42" s="2" t="s">
        <v>222</v>
      </c>
      <c r="D42" s="3" t="s">
        <v>223</v>
      </c>
      <c r="E42" s="4" t="s">
        <v>224</v>
      </c>
      <c r="F42" s="4" t="s">
        <v>225</v>
      </c>
    </row>
    <row r="43" spans="1:18" ht="15.75" x14ac:dyDescent="0.2">
      <c r="A43" s="26">
        <v>1</v>
      </c>
      <c r="B43" s="1" t="s">
        <v>134</v>
      </c>
    </row>
    <row r="44" spans="1:18" x14ac:dyDescent="0.2">
      <c r="A44" s="27">
        <v>1.1000000000000001</v>
      </c>
      <c r="B44" s="9" t="s">
        <v>226</v>
      </c>
      <c r="C44" s="8">
        <f>F$73</f>
        <v>6183854.4303006167</v>
      </c>
      <c r="D44" s="7" t="s">
        <v>227</v>
      </c>
      <c r="E44" s="16">
        <f>F44/C44</f>
        <v>1.5669838462754593E-2</v>
      </c>
      <c r="F44" s="8">
        <v>96900</v>
      </c>
      <c r="L44" s="65"/>
    </row>
    <row r="45" spans="1:18" x14ac:dyDescent="0.2">
      <c r="A45" s="27">
        <v>1.2</v>
      </c>
      <c r="B45" s="9" t="s">
        <v>228</v>
      </c>
      <c r="C45" s="8">
        <f>F$73</f>
        <v>6183854.4303006167</v>
      </c>
      <c r="D45" s="7" t="s">
        <v>227</v>
      </c>
      <c r="E45" s="16">
        <f>F45/C45</f>
        <v>3.6061650951437298E-2</v>
      </c>
      <c r="F45" s="8">
        <v>223000</v>
      </c>
      <c r="L45" s="65"/>
    </row>
    <row r="46" spans="1:18" x14ac:dyDescent="0.2">
      <c r="A46" s="27">
        <v>1.3</v>
      </c>
      <c r="B46" s="9" t="s">
        <v>868</v>
      </c>
      <c r="C46" s="8">
        <f>F$73</f>
        <v>6183854.4303006167</v>
      </c>
      <c r="D46" s="7" t="s">
        <v>227</v>
      </c>
      <c r="E46" s="16">
        <f>F46/C46</f>
        <v>4.1964118483847443E-2</v>
      </c>
      <c r="F46" s="8">
        <v>259500</v>
      </c>
      <c r="L46" s="65"/>
    </row>
    <row r="47" spans="1:18" s="1" customFormat="1" ht="15.75" x14ac:dyDescent="0.2">
      <c r="B47" s="28" t="s">
        <v>248</v>
      </c>
      <c r="C47" s="17">
        <f>F47/F75</f>
        <v>8.5668816096017633E-2</v>
      </c>
      <c r="D47" s="11"/>
      <c r="E47" s="12"/>
      <c r="F47" s="23">
        <f>SUM(F44:F46)</f>
        <v>579400</v>
      </c>
      <c r="G47" s="64"/>
      <c r="H47" s="75"/>
      <c r="I47" s="75"/>
      <c r="J47" s="22"/>
      <c r="K47" s="22"/>
      <c r="L47" s="71"/>
      <c r="M47" s="70"/>
      <c r="N47" s="70"/>
      <c r="O47" s="70"/>
      <c r="P47" s="70"/>
      <c r="Q47" s="70"/>
      <c r="R47" s="70"/>
    </row>
    <row r="48" spans="1:18" x14ac:dyDescent="0.2">
      <c r="A48" s="27"/>
      <c r="H48" s="72" t="s">
        <v>379</v>
      </c>
      <c r="I48" s="72" t="s">
        <v>383</v>
      </c>
      <c r="L48" s="65"/>
    </row>
    <row r="49" spans="1:18" ht="15.75" x14ac:dyDescent="0.2">
      <c r="A49" s="26">
        <v>2</v>
      </c>
      <c r="B49" s="1" t="s">
        <v>230</v>
      </c>
      <c r="L49" s="65"/>
    </row>
    <row r="50" spans="1:18" x14ac:dyDescent="0.2">
      <c r="A50" s="27">
        <v>2.1</v>
      </c>
      <c r="B50" s="9" t="s">
        <v>236</v>
      </c>
      <c r="C50" s="18">
        <v>9.9</v>
      </c>
      <c r="D50" s="7" t="s">
        <v>231</v>
      </c>
      <c r="E50" s="8">
        <f t="shared" ref="E50:E55" si="0">F50/C50</f>
        <v>0</v>
      </c>
      <c r="F50" s="8">
        <v>0</v>
      </c>
      <c r="H50" s="76">
        <v>0</v>
      </c>
      <c r="I50" s="77"/>
      <c r="L50" s="65"/>
    </row>
    <row r="51" spans="1:18" x14ac:dyDescent="0.2">
      <c r="A51" s="27">
        <v>2.2000000000000002</v>
      </c>
      <c r="B51" s="9" t="s">
        <v>237</v>
      </c>
      <c r="C51" s="8">
        <v>282300</v>
      </c>
      <c r="D51" s="7" t="s">
        <v>232</v>
      </c>
      <c r="E51" s="6">
        <f t="shared" si="0"/>
        <v>8.0822634318168269</v>
      </c>
      <c r="F51" s="8">
        <f>2161622.96680189+120000</f>
        <v>2281622.9668018902</v>
      </c>
      <c r="H51" s="76">
        <v>1639054.93</v>
      </c>
      <c r="I51" s="77">
        <f>(F51-H51)/H51</f>
        <v>0.39203569388726361</v>
      </c>
      <c r="L51" s="65"/>
    </row>
    <row r="52" spans="1:18" x14ac:dyDescent="0.2">
      <c r="A52" s="27">
        <v>2.2999999999999998</v>
      </c>
      <c r="B52" s="9" t="s">
        <v>238</v>
      </c>
      <c r="C52" s="8">
        <v>4329</v>
      </c>
      <c r="D52" s="7" t="s">
        <v>811</v>
      </c>
      <c r="E52" s="6">
        <f t="shared" si="0"/>
        <v>33.729061417901356</v>
      </c>
      <c r="F52" s="8">
        <v>146013.10687809496</v>
      </c>
      <c r="H52" s="76">
        <v>197517.5</v>
      </c>
      <c r="I52" s="77"/>
      <c r="L52" s="65"/>
    </row>
    <row r="53" spans="1:18" x14ac:dyDescent="0.2">
      <c r="A53" s="27">
        <v>2.4</v>
      </c>
      <c r="B53" s="9" t="s">
        <v>239</v>
      </c>
      <c r="C53" s="18">
        <f>C50</f>
        <v>9.9</v>
      </c>
      <c r="D53" s="7" t="s">
        <v>231</v>
      </c>
      <c r="E53" s="8">
        <f t="shared" si="0"/>
        <v>60164.201386672306</v>
      </c>
      <c r="F53" s="8">
        <v>595625.59372805583</v>
      </c>
      <c r="H53" s="76">
        <v>358110.13</v>
      </c>
      <c r="I53" s="77">
        <f>(F53-H53)/H53</f>
        <v>0.66324698418348516</v>
      </c>
      <c r="L53" s="65"/>
    </row>
    <row r="54" spans="1:18" x14ac:dyDescent="0.2">
      <c r="A54" s="27">
        <v>2.5</v>
      </c>
      <c r="B54" s="9" t="s">
        <v>240</v>
      </c>
      <c r="C54" s="8">
        <f>C50*8.5*1000+1260*7</f>
        <v>92970</v>
      </c>
      <c r="D54" s="7" t="s">
        <v>233</v>
      </c>
      <c r="E54" s="8">
        <f t="shared" si="0"/>
        <v>16.678841454265136</v>
      </c>
      <c r="F54" s="22">
        <v>1550631.8900030297</v>
      </c>
      <c r="H54" s="76">
        <v>1319066</v>
      </c>
      <c r="I54" s="77">
        <f>(F54-H54)/H54</f>
        <v>0.17555292153920252</v>
      </c>
      <c r="L54" s="65"/>
    </row>
    <row r="55" spans="1:18" x14ac:dyDescent="0.2">
      <c r="A55" s="27" t="s">
        <v>234</v>
      </c>
      <c r="B55" s="9" t="s">
        <v>241</v>
      </c>
      <c r="C55" s="8">
        <f>10.8*10+22.1*10+13*10+10.7*10</f>
        <v>566</v>
      </c>
      <c r="D55" s="7" t="s">
        <v>233</v>
      </c>
      <c r="E55" s="8">
        <f t="shared" si="0"/>
        <v>1081.2193730859012</v>
      </c>
      <c r="F55" s="8">
        <v>611970.16516662005</v>
      </c>
      <c r="H55" s="76">
        <v>543871.07999999996</v>
      </c>
      <c r="I55" s="77">
        <f>(F55-H55)/H55</f>
        <v>0.12521181520925895</v>
      </c>
      <c r="L55" s="65"/>
    </row>
    <row r="56" spans="1:18" x14ac:dyDescent="0.2">
      <c r="A56" s="27">
        <v>2.7</v>
      </c>
      <c r="B56" s="9" t="s">
        <v>242</v>
      </c>
      <c r="C56" s="8"/>
      <c r="D56" s="7" t="s">
        <v>233</v>
      </c>
      <c r="H56" s="76"/>
      <c r="I56" s="77"/>
      <c r="L56" s="65"/>
    </row>
    <row r="57" spans="1:18" x14ac:dyDescent="0.2">
      <c r="A57" s="27">
        <v>2.8</v>
      </c>
      <c r="B57" s="9" t="s">
        <v>243</v>
      </c>
      <c r="C57" s="18">
        <f>C50</f>
        <v>9.9</v>
      </c>
      <c r="D57" s="7" t="s">
        <v>231</v>
      </c>
      <c r="E57" s="8">
        <f>F57/C57</f>
        <v>32861.594158306951</v>
      </c>
      <c r="F57" s="8">
        <v>325329.78216723882</v>
      </c>
      <c r="H57" s="76">
        <v>225696.47</v>
      </c>
      <c r="I57" s="77">
        <f>(F57-H57)/H57</f>
        <v>0.44144825201403826</v>
      </c>
      <c r="L57" s="65"/>
    </row>
    <row r="58" spans="1:18" x14ac:dyDescent="0.2">
      <c r="A58" s="27">
        <v>2.9</v>
      </c>
      <c r="B58" s="9" t="s">
        <v>235</v>
      </c>
      <c r="C58" s="18">
        <f>C50</f>
        <v>9.9</v>
      </c>
      <c r="D58" s="7" t="s">
        <v>231</v>
      </c>
      <c r="E58" s="8">
        <f>F58/C58</f>
        <v>3634.0935176000303</v>
      </c>
      <c r="F58" s="8">
        <v>35977.5258242403</v>
      </c>
      <c r="H58" s="76">
        <v>38241.4</v>
      </c>
      <c r="I58" s="77">
        <f>(F58-H58)/H58</f>
        <v>-5.9199563189624375E-2</v>
      </c>
      <c r="L58" s="65"/>
    </row>
    <row r="59" spans="1:18" x14ac:dyDescent="0.2">
      <c r="A59" s="29">
        <v>2.1</v>
      </c>
      <c r="B59" s="9" t="s">
        <v>244</v>
      </c>
      <c r="C59" s="18">
        <f>C50</f>
        <v>9.9</v>
      </c>
      <c r="D59" s="7" t="s">
        <v>231</v>
      </c>
      <c r="E59" s="8">
        <f>F59/C59</f>
        <v>27096.20081068722</v>
      </c>
      <c r="F59" s="8">
        <v>268252.38802580349</v>
      </c>
      <c r="H59" s="76">
        <v>283066.5</v>
      </c>
      <c r="I59" s="77">
        <f>(F59-H59)/H59</f>
        <v>-5.2334387764700195E-2</v>
      </c>
      <c r="L59" s="65"/>
    </row>
    <row r="60" spans="1:18" x14ac:dyDescent="0.2">
      <c r="A60" s="27">
        <v>2.11</v>
      </c>
      <c r="B60" s="9" t="s">
        <v>245</v>
      </c>
      <c r="C60" s="20">
        <f>C50</f>
        <v>9.9</v>
      </c>
      <c r="D60" s="7" t="s">
        <v>231</v>
      </c>
      <c r="E60" s="8">
        <f>F60/C60</f>
        <v>4980.3339512253724</v>
      </c>
      <c r="F60" s="8">
        <v>49305.306117131186</v>
      </c>
      <c r="H60" s="76">
        <v>45003</v>
      </c>
      <c r="I60" s="77">
        <f>(F60-H60)/H60</f>
        <v>9.5600429240965831E-2</v>
      </c>
      <c r="L60" s="65"/>
    </row>
    <row r="61" spans="1:18" x14ac:dyDescent="0.2">
      <c r="A61" s="27"/>
      <c r="H61" s="76"/>
      <c r="I61" s="77"/>
      <c r="L61" s="65"/>
    </row>
    <row r="62" spans="1:18" s="1" customFormat="1" ht="15.75" x14ac:dyDescent="0.2">
      <c r="B62" s="28" t="s">
        <v>246</v>
      </c>
      <c r="C62" s="17">
        <f>F62/F75</f>
        <v>0.86714595542007833</v>
      </c>
      <c r="D62" s="11"/>
      <c r="E62" s="12"/>
      <c r="F62" s="25">
        <f>SUM(F50:F61)</f>
        <v>5864728.7247121055</v>
      </c>
      <c r="G62" s="66"/>
      <c r="H62" s="76"/>
      <c r="I62" s="77"/>
      <c r="K62" s="22"/>
      <c r="L62" s="65"/>
      <c r="M62" s="70"/>
      <c r="N62" s="70"/>
      <c r="O62" s="70"/>
      <c r="P62" s="70"/>
      <c r="Q62" s="70"/>
      <c r="R62" s="70"/>
    </row>
    <row r="63" spans="1:18" x14ac:dyDescent="0.2">
      <c r="A63" s="27"/>
      <c r="H63" s="76"/>
      <c r="I63" s="77"/>
      <c r="L63" s="65"/>
    </row>
    <row r="64" spans="1:18" x14ac:dyDescent="0.2">
      <c r="A64" s="27">
        <v>2.12</v>
      </c>
      <c r="B64" s="9" t="s">
        <v>131</v>
      </c>
      <c r="C64" s="8">
        <f>F62</f>
        <v>5864728.7247121055</v>
      </c>
      <c r="D64" s="7" t="s">
        <v>227</v>
      </c>
      <c r="E64" s="16">
        <f>F64/C64</f>
        <v>5.4414401853544674E-2</v>
      </c>
      <c r="F64" s="8">
        <v>319125.70558851107</v>
      </c>
      <c r="H64" s="76">
        <v>313396.65000000002</v>
      </c>
      <c r="I64" s="77">
        <f>(F64-H64)/H64</f>
        <v>1.8280525935778353E-2</v>
      </c>
      <c r="L64" s="65"/>
    </row>
    <row r="65" spans="1:18" x14ac:dyDescent="0.2">
      <c r="A65" s="27"/>
      <c r="H65" s="76"/>
      <c r="I65" s="77"/>
      <c r="L65" s="65"/>
    </row>
    <row r="66" spans="1:18" s="1" customFormat="1" ht="15.75" x14ac:dyDescent="0.2">
      <c r="B66" s="28" t="s">
        <v>251</v>
      </c>
      <c r="C66" s="21">
        <f>F64/F75</f>
        <v>4.7185228483904072E-2</v>
      </c>
      <c r="D66" s="11"/>
      <c r="E66" s="12"/>
      <c r="F66" s="25">
        <f>F64+F62</f>
        <v>6183854.4303006167</v>
      </c>
      <c r="G66" s="64"/>
      <c r="H66" s="78">
        <f>SUM(H51:H64)</f>
        <v>4963023.6600000011</v>
      </c>
      <c r="I66" s="77">
        <f>(F66-H66)/H66</f>
        <v>0.24598528113819537</v>
      </c>
      <c r="K66" s="22"/>
      <c r="L66" s="65"/>
      <c r="M66" s="70"/>
      <c r="N66" s="70"/>
      <c r="O66" s="70"/>
      <c r="P66" s="70"/>
      <c r="Q66" s="70"/>
      <c r="R66" s="70"/>
    </row>
    <row r="67" spans="1:18" x14ac:dyDescent="0.2">
      <c r="A67" s="27"/>
      <c r="L67" s="65"/>
    </row>
    <row r="68" spans="1:18" ht="15.75" x14ac:dyDescent="0.2">
      <c r="A68" s="26">
        <v>3</v>
      </c>
      <c r="B68" s="1" t="s">
        <v>247</v>
      </c>
      <c r="F68" s="8">
        <v>0</v>
      </c>
      <c r="L68" s="65"/>
    </row>
    <row r="69" spans="1:18" x14ac:dyDescent="0.2">
      <c r="A69" s="27"/>
      <c r="L69" s="65"/>
    </row>
    <row r="70" spans="1:18" s="1" customFormat="1" ht="15.75" x14ac:dyDescent="0.2">
      <c r="B70" s="28" t="s">
        <v>249</v>
      </c>
      <c r="C70" s="17">
        <f>F70/F75</f>
        <v>0</v>
      </c>
      <c r="D70" s="11"/>
      <c r="E70" s="12"/>
      <c r="F70" s="25">
        <f>SUM(F69:F69)</f>
        <v>0</v>
      </c>
      <c r="G70" s="66"/>
      <c r="H70" s="75"/>
      <c r="I70" s="75"/>
      <c r="J70" s="70"/>
      <c r="K70" s="22"/>
      <c r="L70" s="65"/>
      <c r="M70" s="70"/>
      <c r="N70" s="70"/>
      <c r="O70" s="70"/>
      <c r="P70" s="70"/>
      <c r="Q70" s="70"/>
      <c r="R70" s="70"/>
    </row>
    <row r="71" spans="1:18" x14ac:dyDescent="0.2">
      <c r="A71" s="27"/>
      <c r="G71" s="67"/>
      <c r="L71" s="65"/>
    </row>
    <row r="72" spans="1:18" x14ac:dyDescent="0.2">
      <c r="A72" s="27"/>
      <c r="L72" s="65"/>
    </row>
    <row r="73" spans="1:18" s="1" customFormat="1" ht="15.75" x14ac:dyDescent="0.2">
      <c r="B73" s="28" t="s">
        <v>133</v>
      </c>
      <c r="C73" s="10">
        <f>C60</f>
        <v>9.9</v>
      </c>
      <c r="D73" s="11" t="s">
        <v>231</v>
      </c>
      <c r="E73" s="12">
        <f>F73/C73</f>
        <v>624631.76063642593</v>
      </c>
      <c r="F73" s="25">
        <f>F66+F70</f>
        <v>6183854.4303006167</v>
      </c>
      <c r="G73" s="64"/>
      <c r="H73" s="75"/>
      <c r="I73" s="75"/>
      <c r="J73" s="70"/>
      <c r="K73" s="22"/>
      <c r="L73" s="65"/>
      <c r="M73" s="70"/>
      <c r="N73" s="70"/>
      <c r="O73" s="70"/>
      <c r="P73" s="70"/>
      <c r="Q73" s="70"/>
      <c r="R73" s="70"/>
    </row>
    <row r="74" spans="1:18" x14ac:dyDescent="0.2">
      <c r="A74" s="27"/>
      <c r="L74" s="65"/>
    </row>
    <row r="75" spans="1:18" s="1" customFormat="1" ht="15.75" x14ac:dyDescent="0.2">
      <c r="B75" s="28" t="s">
        <v>250</v>
      </c>
      <c r="C75" s="10"/>
      <c r="D75" s="11"/>
      <c r="E75" s="12"/>
      <c r="F75" s="25">
        <f>F70+F66+F47</f>
        <v>6763254.4303006167</v>
      </c>
      <c r="G75" s="64"/>
      <c r="H75" s="75"/>
      <c r="I75" s="75"/>
      <c r="J75" s="70"/>
      <c r="K75" s="22"/>
      <c r="L75" s="65"/>
      <c r="M75" s="70"/>
      <c r="N75" s="70"/>
      <c r="O75" s="70"/>
      <c r="P75" s="70"/>
      <c r="Q75" s="70"/>
      <c r="R75" s="70"/>
    </row>
  </sheetData>
  <mergeCells count="5">
    <mergeCell ref="A34:A35"/>
    <mergeCell ref="B21:I22"/>
    <mergeCell ref="B36:I36"/>
    <mergeCell ref="B33:G33"/>
    <mergeCell ref="B32:I32"/>
  </mergeCells>
  <phoneticPr fontId="0" type="noConversion"/>
  <pageMargins left="0.24" right="0.28999999999999998" top="0.47" bottom="0.68" header="0.22" footer="0.24"/>
  <pageSetup paperSize="9" scale="52" orientation="portrait" r:id="rId1"/>
  <headerFooter alignWithMargins="0">
    <oddFooter>&amp;L&amp;F - &amp;A&amp;RPrinted: &amp;D - &amp;T</oddFooter>
  </headerFooter>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S67"/>
  <sheetViews>
    <sheetView view="pageBreakPreview" topLeftCell="A19" zoomScale="75" zoomScaleNormal="100" workbookViewId="0">
      <selection activeCell="E59" sqref="E59"/>
    </sheetView>
  </sheetViews>
  <sheetFormatPr defaultColWidth="9.140625" defaultRowHeight="15" x14ac:dyDescent="0.2"/>
  <cols>
    <col min="1" max="1" width="17" style="9" customWidth="1"/>
    <col min="2" max="2" width="56" style="9" bestFit="1" customWidth="1"/>
    <col min="3" max="3" width="17.5703125" style="6" bestFit="1" customWidth="1"/>
    <col min="4" max="4" width="6.5703125" style="7" customWidth="1"/>
    <col min="5" max="5" width="15.42578125" style="8" bestFit="1" customWidth="1"/>
    <col min="6" max="6" width="16.28515625" style="8" bestFit="1" customWidth="1"/>
    <col min="7" max="7" width="37.42578125" style="55" bestFit="1" customWidth="1"/>
    <col min="8" max="8" width="14.28515625" style="72" bestFit="1" customWidth="1"/>
    <col min="9" max="9" width="10.85546875" style="72" customWidth="1"/>
    <col min="10" max="10" width="16.140625" style="22" bestFit="1" customWidth="1"/>
    <col min="11" max="11" width="12.85546875" style="22" bestFit="1" customWidth="1"/>
    <col min="12" max="12" width="9.140625" style="22"/>
    <col min="13" max="13" width="11.28515625" style="22" bestFit="1" customWidth="1"/>
    <col min="14" max="14" width="15" style="22" bestFit="1" customWidth="1"/>
    <col min="15" max="16" width="15" style="22" customWidth="1"/>
    <col min="17" max="18" width="12.7109375" style="22" hidden="1" customWidth="1"/>
    <col min="19" max="19" width="14" style="9" hidden="1" customWidth="1"/>
    <col min="20" max="16384" width="9.140625" style="9"/>
  </cols>
  <sheetData>
    <row r="1" spans="1:18" ht="15.75" x14ac:dyDescent="0.2">
      <c r="A1" s="1" t="s">
        <v>719</v>
      </c>
    </row>
    <row r="3" spans="1:18" s="52" customFormat="1" ht="15.75" x14ac:dyDescent="0.2">
      <c r="A3" s="51" t="s">
        <v>135</v>
      </c>
      <c r="B3" s="80" t="s">
        <v>720</v>
      </c>
      <c r="C3" s="81"/>
      <c r="D3" s="82"/>
      <c r="E3" s="83"/>
      <c r="F3" s="83"/>
      <c r="G3" s="84"/>
      <c r="H3" s="85"/>
      <c r="I3" s="85"/>
      <c r="J3" s="68"/>
      <c r="K3" s="68"/>
      <c r="L3" s="68"/>
      <c r="M3" s="68"/>
      <c r="N3" s="68"/>
      <c r="O3" s="68"/>
      <c r="P3" s="68"/>
      <c r="Q3" s="68"/>
      <c r="R3" s="68"/>
    </row>
    <row r="4" spans="1:18" s="52" customFormat="1" ht="15.75" x14ac:dyDescent="0.2">
      <c r="A4" s="51" t="s">
        <v>136</v>
      </c>
      <c r="B4" s="52" t="s">
        <v>389</v>
      </c>
      <c r="C4" s="56"/>
      <c r="D4" s="57"/>
      <c r="E4" s="58"/>
      <c r="F4" s="58"/>
      <c r="G4" s="59"/>
      <c r="H4" s="73"/>
      <c r="I4" s="73"/>
      <c r="J4" s="68"/>
      <c r="K4" s="68"/>
      <c r="L4" s="68"/>
      <c r="M4" s="68"/>
      <c r="N4" s="68"/>
      <c r="O4" s="68"/>
      <c r="P4" s="68"/>
      <c r="Q4" s="68"/>
      <c r="R4" s="68"/>
    </row>
    <row r="5" spans="1:18" s="52" customFormat="1" ht="15.75" x14ac:dyDescent="0.2">
      <c r="A5" s="51"/>
      <c r="B5" s="52" t="s">
        <v>390</v>
      </c>
      <c r="C5" s="56"/>
      <c r="D5" s="57"/>
      <c r="E5" s="58"/>
      <c r="F5" s="58"/>
      <c r="G5" s="59"/>
      <c r="H5" s="73"/>
      <c r="I5" s="73"/>
      <c r="J5" s="68"/>
      <c r="K5" s="68"/>
      <c r="L5" s="68"/>
      <c r="M5" s="68"/>
      <c r="N5" s="68"/>
      <c r="O5" s="68"/>
      <c r="P5" s="68"/>
      <c r="Q5" s="68"/>
      <c r="R5" s="68"/>
    </row>
    <row r="6" spans="1:18" s="52" customFormat="1" ht="15.75" x14ac:dyDescent="0.2">
      <c r="A6" s="51"/>
      <c r="B6" s="80" t="s">
        <v>721</v>
      </c>
      <c r="C6" s="81"/>
      <c r="D6" s="82"/>
      <c r="E6" s="83"/>
      <c r="F6" s="83"/>
      <c r="G6" s="84"/>
      <c r="H6" s="85"/>
      <c r="I6" s="85"/>
      <c r="J6" s="68"/>
      <c r="K6" s="68"/>
      <c r="L6" s="68"/>
      <c r="M6" s="68"/>
      <c r="N6" s="68"/>
      <c r="O6" s="68"/>
      <c r="P6" s="68"/>
      <c r="Q6" s="68"/>
      <c r="R6" s="68"/>
    </row>
    <row r="7" spans="1:18" s="52" customFormat="1" ht="15.75" x14ac:dyDescent="0.2">
      <c r="A7" s="51" t="s">
        <v>815</v>
      </c>
      <c r="B7" s="80" t="s">
        <v>392</v>
      </c>
      <c r="C7" s="81"/>
      <c r="D7" s="82"/>
      <c r="E7" s="83"/>
      <c r="F7" s="83"/>
      <c r="G7" s="84"/>
      <c r="H7" s="85"/>
      <c r="I7" s="85"/>
      <c r="J7" s="68"/>
      <c r="K7" s="68"/>
      <c r="L7" s="68"/>
      <c r="M7" s="68"/>
      <c r="N7" s="68"/>
      <c r="O7" s="68"/>
      <c r="P7" s="68"/>
      <c r="Q7" s="68"/>
      <c r="R7" s="68"/>
    </row>
    <row r="8" spans="1:18" s="52" customFormat="1" ht="15.75" x14ac:dyDescent="0.2">
      <c r="A8" s="51" t="s">
        <v>138</v>
      </c>
      <c r="B8" s="88" t="s">
        <v>722</v>
      </c>
      <c r="C8" s="81"/>
      <c r="D8" s="82"/>
      <c r="E8" s="83"/>
      <c r="F8" s="83"/>
      <c r="G8" s="84"/>
      <c r="H8" s="85"/>
      <c r="I8" s="85"/>
      <c r="J8" s="68"/>
      <c r="K8" s="68"/>
      <c r="L8" s="68"/>
      <c r="M8" s="68"/>
      <c r="N8" s="68"/>
      <c r="O8" s="68"/>
      <c r="P8" s="68"/>
      <c r="Q8" s="68"/>
      <c r="R8" s="68"/>
    </row>
    <row r="9" spans="1:18" s="52" customFormat="1" ht="15.75" x14ac:dyDescent="0.2">
      <c r="A9" s="51" t="s">
        <v>148</v>
      </c>
      <c r="B9" s="88" t="s">
        <v>723</v>
      </c>
      <c r="C9" s="89"/>
      <c r="D9" s="90"/>
      <c r="E9" s="91"/>
      <c r="F9" s="91"/>
      <c r="G9" s="92"/>
      <c r="H9" s="93"/>
      <c r="I9" s="93"/>
      <c r="J9" s="68"/>
      <c r="K9" s="68"/>
      <c r="L9" s="68"/>
      <c r="M9" s="68"/>
      <c r="N9" s="68"/>
      <c r="O9" s="68"/>
      <c r="P9" s="68"/>
      <c r="Q9" s="68"/>
      <c r="R9" s="68"/>
    </row>
    <row r="10" spans="1:18" s="52" customFormat="1" ht="15.75" x14ac:dyDescent="0.2">
      <c r="A10" s="51" t="s">
        <v>813</v>
      </c>
      <c r="B10" s="52" t="s">
        <v>724</v>
      </c>
      <c r="C10" s="56"/>
      <c r="D10" s="57"/>
      <c r="E10" s="58"/>
      <c r="F10" s="58"/>
      <c r="G10" s="59"/>
      <c r="H10" s="73"/>
      <c r="I10" s="73"/>
      <c r="J10" s="68"/>
      <c r="K10" s="68"/>
      <c r="L10" s="68"/>
      <c r="M10" s="68"/>
      <c r="N10" s="68"/>
      <c r="O10" s="68"/>
      <c r="P10" s="68"/>
      <c r="Q10" s="68"/>
      <c r="R10" s="68"/>
    </row>
    <row r="11" spans="1:18" s="52" customFormat="1" ht="15.75" x14ac:dyDescent="0.2">
      <c r="A11" s="51"/>
      <c r="B11" s="80" t="s">
        <v>725</v>
      </c>
      <c r="C11" s="81"/>
      <c r="D11" s="82"/>
      <c r="E11" s="83"/>
      <c r="F11" s="83"/>
      <c r="G11" s="84"/>
      <c r="H11" s="85"/>
      <c r="I11" s="85"/>
      <c r="J11" s="68"/>
      <c r="K11" s="68"/>
      <c r="L11" s="68"/>
      <c r="M11" s="68"/>
      <c r="N11" s="68"/>
      <c r="O11" s="68"/>
      <c r="P11" s="68"/>
      <c r="Q11" s="68"/>
      <c r="R11" s="68"/>
    </row>
    <row r="12" spans="1:18" s="52" customFormat="1" ht="15.75" x14ac:dyDescent="0.2">
      <c r="A12" s="51" t="s">
        <v>817</v>
      </c>
      <c r="B12" s="367" t="s">
        <v>726</v>
      </c>
      <c r="C12" s="367"/>
      <c r="D12" s="367"/>
      <c r="E12" s="367"/>
      <c r="F12" s="367"/>
      <c r="G12" s="367"/>
      <c r="H12" s="367"/>
      <c r="I12" s="367"/>
      <c r="J12" s="68"/>
      <c r="K12" s="68"/>
      <c r="L12" s="68"/>
      <c r="M12" s="68"/>
      <c r="N12" s="68"/>
      <c r="O12" s="68"/>
      <c r="P12" s="68"/>
      <c r="Q12" s="68"/>
      <c r="R12" s="68"/>
    </row>
    <row r="13" spans="1:18" s="52" customFormat="1" ht="15.75" x14ac:dyDescent="0.2">
      <c r="A13" s="51"/>
      <c r="B13" s="366"/>
      <c r="C13" s="366"/>
      <c r="D13" s="366"/>
      <c r="E13" s="366"/>
      <c r="F13" s="366"/>
      <c r="G13" s="366"/>
      <c r="H13" s="366"/>
      <c r="I13" s="366"/>
      <c r="J13" s="68"/>
      <c r="K13" s="68"/>
      <c r="L13" s="68"/>
      <c r="M13" s="68"/>
      <c r="N13" s="68"/>
      <c r="O13" s="68"/>
      <c r="P13" s="68"/>
      <c r="Q13" s="68"/>
      <c r="R13" s="68"/>
    </row>
    <row r="14" spans="1:18" s="52" customFormat="1" ht="15.75" x14ac:dyDescent="0.2">
      <c r="A14" s="51" t="s">
        <v>139</v>
      </c>
      <c r="B14" s="88" t="s">
        <v>727</v>
      </c>
      <c r="C14" s="89"/>
      <c r="D14" s="90"/>
      <c r="E14" s="91"/>
      <c r="F14" s="91"/>
      <c r="G14" s="92"/>
      <c r="H14" s="93"/>
      <c r="I14" s="93"/>
      <c r="J14" s="68"/>
      <c r="K14" s="68"/>
      <c r="L14" s="68"/>
      <c r="M14" s="68"/>
      <c r="N14" s="68"/>
      <c r="O14" s="68"/>
      <c r="P14" s="68"/>
      <c r="Q14" s="68"/>
      <c r="R14" s="68"/>
    </row>
    <row r="15" spans="1:18" s="52" customFormat="1" ht="30" customHeight="1" x14ac:dyDescent="0.2">
      <c r="A15" s="51" t="s">
        <v>818</v>
      </c>
      <c r="B15" s="367" t="s">
        <v>728</v>
      </c>
      <c r="C15" s="367"/>
      <c r="D15" s="367"/>
      <c r="E15" s="367"/>
      <c r="F15" s="367"/>
      <c r="G15" s="367"/>
      <c r="H15" s="367"/>
      <c r="I15" s="367"/>
      <c r="J15" s="68"/>
      <c r="K15" s="68"/>
      <c r="L15" s="68"/>
      <c r="M15" s="68"/>
      <c r="N15" s="68"/>
      <c r="O15" s="68"/>
      <c r="P15" s="68"/>
      <c r="Q15" s="68"/>
      <c r="R15" s="68"/>
    </row>
    <row r="16" spans="1:18" s="52" customFormat="1" ht="15.75" x14ac:dyDescent="0.2">
      <c r="A16" s="51"/>
      <c r="B16" s="80" t="s">
        <v>729</v>
      </c>
      <c r="C16" s="81"/>
      <c r="D16" s="82"/>
      <c r="E16" s="83"/>
      <c r="F16" s="83"/>
      <c r="G16" s="84"/>
      <c r="H16" s="85"/>
      <c r="I16" s="85"/>
      <c r="J16" s="68"/>
      <c r="K16" s="68"/>
      <c r="L16" s="68"/>
      <c r="M16" s="68"/>
      <c r="N16" s="68"/>
      <c r="O16" s="68"/>
      <c r="P16" s="68"/>
      <c r="Q16" s="68"/>
      <c r="R16" s="68"/>
    </row>
    <row r="17" spans="1:18" s="52" customFormat="1" ht="15.75" x14ac:dyDescent="0.2">
      <c r="A17" s="51" t="s">
        <v>142</v>
      </c>
      <c r="B17" s="52" t="s">
        <v>730</v>
      </c>
      <c r="C17" s="56"/>
      <c r="D17" s="57"/>
      <c r="E17" s="58"/>
      <c r="F17" s="58"/>
      <c r="G17" s="59"/>
      <c r="H17" s="73"/>
      <c r="I17" s="73"/>
      <c r="J17" s="68"/>
      <c r="K17" s="68"/>
      <c r="L17" s="68"/>
      <c r="M17" s="68"/>
      <c r="N17" s="68"/>
      <c r="O17" s="68"/>
      <c r="P17" s="68"/>
      <c r="Q17" s="68"/>
      <c r="R17" s="68"/>
    </row>
    <row r="18" spans="1:18" s="52" customFormat="1" x14ac:dyDescent="0.2">
      <c r="B18" s="79" t="s">
        <v>731</v>
      </c>
      <c r="C18" s="56"/>
      <c r="D18" s="56"/>
      <c r="E18" s="56"/>
      <c r="F18" s="56"/>
      <c r="G18" s="56"/>
      <c r="H18" s="73"/>
      <c r="I18" s="73"/>
      <c r="J18" s="68"/>
      <c r="K18" s="68"/>
      <c r="L18" s="68"/>
      <c r="M18" s="68"/>
      <c r="N18" s="68"/>
      <c r="O18" s="68"/>
      <c r="P18" s="68"/>
      <c r="Q18" s="68"/>
      <c r="R18" s="68"/>
    </row>
    <row r="19" spans="1:18" s="52" customFormat="1" ht="15.75" x14ac:dyDescent="0.2">
      <c r="A19" s="51"/>
      <c r="B19" s="52" t="s">
        <v>732</v>
      </c>
      <c r="C19" s="56"/>
      <c r="D19" s="57"/>
      <c r="E19" s="58"/>
      <c r="F19" s="58"/>
      <c r="G19" s="59"/>
      <c r="H19" s="73"/>
      <c r="I19" s="73"/>
      <c r="J19" s="68"/>
      <c r="K19" s="68"/>
      <c r="L19" s="68"/>
      <c r="M19" s="68"/>
      <c r="N19" s="68"/>
      <c r="O19" s="68"/>
      <c r="P19" s="68"/>
      <c r="Q19" s="68"/>
      <c r="R19" s="68"/>
    </row>
    <row r="20" spans="1:18" s="52" customFormat="1" ht="15.75" x14ac:dyDescent="0.2">
      <c r="A20" s="51"/>
      <c r="B20" s="52" t="s">
        <v>733</v>
      </c>
      <c r="C20" s="56"/>
      <c r="D20" s="57"/>
      <c r="E20" s="58"/>
      <c r="F20" s="58"/>
      <c r="G20" s="59"/>
      <c r="H20" s="73"/>
      <c r="I20" s="73"/>
      <c r="J20" s="68"/>
      <c r="K20" s="68"/>
      <c r="L20" s="68"/>
      <c r="M20" s="68"/>
      <c r="N20" s="68"/>
      <c r="O20" s="68"/>
      <c r="P20" s="68"/>
      <c r="Q20" s="68"/>
      <c r="R20" s="68"/>
    </row>
    <row r="21" spans="1:18" s="52" customFormat="1" ht="15.75" x14ac:dyDescent="0.2">
      <c r="A21" s="51"/>
      <c r="B21" s="86" t="s">
        <v>734</v>
      </c>
      <c r="C21" s="81"/>
      <c r="D21" s="82"/>
      <c r="E21" s="83"/>
      <c r="F21" s="83"/>
      <c r="G21" s="84"/>
      <c r="H21" s="85"/>
      <c r="I21" s="85"/>
      <c r="J21" s="68"/>
      <c r="K21" s="68"/>
      <c r="L21" s="68"/>
      <c r="M21" s="68"/>
      <c r="N21" s="68"/>
      <c r="O21" s="68"/>
      <c r="P21" s="68"/>
      <c r="Q21" s="68"/>
      <c r="R21" s="68"/>
    </row>
    <row r="22" spans="1:18" s="52" customFormat="1" ht="15.75" x14ac:dyDescent="0.2">
      <c r="A22" s="51" t="s">
        <v>141</v>
      </c>
      <c r="B22" s="52" t="s">
        <v>735</v>
      </c>
      <c r="C22" s="87" t="s">
        <v>736</v>
      </c>
      <c r="D22" s="57"/>
      <c r="E22" s="58"/>
      <c r="F22" s="58"/>
      <c r="G22" s="59"/>
      <c r="H22" s="73"/>
      <c r="I22" s="73"/>
      <c r="J22" s="68"/>
      <c r="K22" s="68"/>
      <c r="L22" s="68"/>
      <c r="M22" s="68"/>
      <c r="N22" s="68"/>
      <c r="O22" s="68"/>
      <c r="P22" s="68"/>
      <c r="Q22" s="68"/>
      <c r="R22" s="68"/>
    </row>
    <row r="23" spans="1:18" s="52" customFormat="1" ht="15.75" x14ac:dyDescent="0.2">
      <c r="A23" s="51"/>
      <c r="B23" s="52" t="s">
        <v>737</v>
      </c>
      <c r="C23" s="52" t="s">
        <v>738</v>
      </c>
      <c r="D23" s="57"/>
      <c r="E23" s="58"/>
      <c r="F23" s="58"/>
      <c r="G23" s="59"/>
      <c r="H23" s="73"/>
      <c r="I23" s="73"/>
      <c r="J23" s="68"/>
      <c r="K23" s="68"/>
      <c r="L23" s="68"/>
      <c r="M23" s="68"/>
      <c r="N23" s="68"/>
      <c r="O23" s="68"/>
      <c r="P23" s="68"/>
      <c r="Q23" s="68"/>
      <c r="R23" s="68"/>
    </row>
    <row r="24" spans="1:18" s="52" customFormat="1" ht="15.75" x14ac:dyDescent="0.2">
      <c r="A24" s="51"/>
      <c r="B24" s="80" t="s">
        <v>739</v>
      </c>
      <c r="C24" s="81"/>
      <c r="D24" s="82"/>
      <c r="E24" s="83"/>
      <c r="F24" s="83"/>
      <c r="G24" s="84"/>
      <c r="H24" s="85"/>
      <c r="I24" s="85"/>
      <c r="J24" s="68"/>
      <c r="K24" s="68"/>
      <c r="L24" s="68"/>
      <c r="M24" s="68"/>
      <c r="N24" s="68"/>
      <c r="O24" s="68"/>
      <c r="P24" s="68"/>
      <c r="Q24" s="68"/>
      <c r="R24" s="68"/>
    </row>
    <row r="25" spans="1:18" s="52" customFormat="1" ht="15.75" x14ac:dyDescent="0.2">
      <c r="A25" s="51" t="s">
        <v>822</v>
      </c>
      <c r="B25" s="80">
        <v>1134</v>
      </c>
      <c r="C25" s="81"/>
      <c r="D25" s="82"/>
      <c r="E25" s="83"/>
      <c r="F25" s="83"/>
      <c r="G25" s="84"/>
      <c r="H25" s="85"/>
      <c r="I25" s="85"/>
      <c r="J25" s="68"/>
      <c r="K25" s="68"/>
      <c r="L25" s="68"/>
      <c r="M25" s="68"/>
      <c r="N25" s="68"/>
      <c r="O25" s="68"/>
      <c r="P25" s="68"/>
      <c r="Q25" s="68"/>
      <c r="R25" s="68"/>
    </row>
    <row r="26" spans="1:18" s="52" customFormat="1" ht="15.75" x14ac:dyDescent="0.2">
      <c r="A26" s="51" t="s">
        <v>143</v>
      </c>
      <c r="B26" s="366" t="s">
        <v>740</v>
      </c>
      <c r="C26" s="366"/>
      <c r="D26" s="366"/>
      <c r="E26" s="366"/>
      <c r="F26" s="366"/>
      <c r="G26" s="366"/>
      <c r="H26" s="366"/>
      <c r="I26" s="366"/>
      <c r="J26" s="68"/>
      <c r="K26" s="68"/>
      <c r="L26" s="68"/>
      <c r="M26" s="68"/>
      <c r="N26" s="68"/>
      <c r="O26" s="68"/>
      <c r="P26" s="68"/>
      <c r="Q26" s="68"/>
      <c r="R26" s="68"/>
    </row>
    <row r="27" spans="1:18" s="52" customFormat="1" ht="31.5" customHeight="1" x14ac:dyDescent="0.2">
      <c r="A27" s="51" t="s">
        <v>132</v>
      </c>
      <c r="B27" s="365" t="s">
        <v>741</v>
      </c>
      <c r="C27" s="369"/>
      <c r="D27" s="369"/>
      <c r="E27" s="369"/>
      <c r="F27" s="369"/>
      <c r="G27" s="369"/>
      <c r="H27" s="93"/>
      <c r="I27" s="93"/>
      <c r="J27" s="68"/>
      <c r="K27" s="68"/>
      <c r="L27" s="68"/>
      <c r="M27" s="68"/>
      <c r="N27" s="68"/>
      <c r="O27" s="68"/>
      <c r="P27" s="68"/>
      <c r="Q27" s="68"/>
      <c r="R27" s="68"/>
    </row>
    <row r="28" spans="1:18" s="52" customFormat="1" x14ac:dyDescent="0.2">
      <c r="A28" s="361" t="s">
        <v>363</v>
      </c>
      <c r="B28" s="79" t="s">
        <v>417</v>
      </c>
      <c r="C28" s="73"/>
      <c r="D28" s="73"/>
      <c r="E28" s="73"/>
      <c r="F28" s="73"/>
      <c r="G28" s="73"/>
      <c r="H28" s="73"/>
      <c r="I28" s="73"/>
      <c r="J28" s="68"/>
      <c r="K28" s="68"/>
      <c r="L28" s="68"/>
      <c r="M28" s="68"/>
      <c r="N28" s="68"/>
      <c r="O28" s="68"/>
      <c r="P28" s="68"/>
      <c r="Q28" s="68"/>
      <c r="R28" s="68"/>
    </row>
    <row r="29" spans="1:18" s="52" customFormat="1" ht="15.75" customHeight="1" x14ac:dyDescent="0.2">
      <c r="A29" s="361"/>
      <c r="B29" s="52" t="s">
        <v>747</v>
      </c>
      <c r="C29" s="56"/>
      <c r="D29" s="57"/>
      <c r="E29" s="58"/>
      <c r="F29" s="58"/>
      <c r="G29" s="59"/>
      <c r="H29" s="73"/>
      <c r="I29" s="73"/>
      <c r="J29" s="68"/>
      <c r="K29" s="68"/>
      <c r="L29" s="68"/>
      <c r="M29" s="68"/>
      <c r="N29" s="68"/>
      <c r="O29" s="68"/>
      <c r="P29" s="68"/>
      <c r="Q29" s="68"/>
      <c r="R29" s="68"/>
    </row>
    <row r="30" spans="1:18" s="52" customFormat="1" ht="15.75" x14ac:dyDescent="0.2">
      <c r="A30" s="53"/>
      <c r="B30" s="348" t="s">
        <v>748</v>
      </c>
      <c r="C30" s="368"/>
      <c r="D30" s="368"/>
      <c r="E30" s="368"/>
      <c r="F30" s="368"/>
      <c r="G30" s="368"/>
      <c r="H30" s="368"/>
      <c r="I30" s="368"/>
      <c r="J30" s="68"/>
      <c r="K30" s="68"/>
      <c r="L30" s="68"/>
      <c r="M30" s="68"/>
      <c r="N30" s="68"/>
      <c r="O30" s="68"/>
      <c r="P30" s="68"/>
      <c r="Q30" s="68"/>
      <c r="R30" s="68"/>
    </row>
    <row r="31" spans="1:18" s="54" customFormat="1" x14ac:dyDescent="0.2">
      <c r="C31" s="60"/>
      <c r="D31" s="61"/>
      <c r="E31" s="62"/>
      <c r="F31" s="62"/>
      <c r="G31" s="63"/>
      <c r="H31" s="74"/>
      <c r="I31" s="74"/>
      <c r="J31" s="69"/>
      <c r="K31" s="69"/>
      <c r="L31" s="69"/>
      <c r="M31" s="69"/>
      <c r="N31" s="69"/>
      <c r="O31" s="69"/>
      <c r="P31" s="69"/>
      <c r="Q31" s="69"/>
      <c r="R31" s="69"/>
    </row>
    <row r="34" spans="1:18" ht="15.75" x14ac:dyDescent="0.2">
      <c r="A34" s="26" t="s">
        <v>220</v>
      </c>
      <c r="B34" s="1" t="s">
        <v>221</v>
      </c>
      <c r="C34" s="2" t="s">
        <v>222</v>
      </c>
      <c r="D34" s="3" t="s">
        <v>223</v>
      </c>
      <c r="E34" s="4" t="s">
        <v>224</v>
      </c>
      <c r="F34" s="4" t="s">
        <v>225</v>
      </c>
    </row>
    <row r="35" spans="1:18" ht="15.75" x14ac:dyDescent="0.2">
      <c r="A35" s="26">
        <v>1</v>
      </c>
      <c r="B35" s="1" t="s">
        <v>134</v>
      </c>
    </row>
    <row r="36" spans="1:18" x14ac:dyDescent="0.2">
      <c r="A36" s="27">
        <v>1.1000000000000001</v>
      </c>
      <c r="B36" s="9" t="s">
        <v>226</v>
      </c>
      <c r="C36" s="8">
        <f>F$65</f>
        <v>5574392.1941238204</v>
      </c>
      <c r="D36" s="7" t="s">
        <v>227</v>
      </c>
      <c r="E36" s="16">
        <f>F36/C36</f>
        <v>1.0817322839889976E-2</v>
      </c>
      <c r="F36" s="8">
        <v>60300</v>
      </c>
      <c r="L36" s="65"/>
    </row>
    <row r="37" spans="1:18" x14ac:dyDescent="0.2">
      <c r="A37" s="27">
        <v>1.2</v>
      </c>
      <c r="B37" s="9" t="s">
        <v>228</v>
      </c>
      <c r="C37" s="8">
        <f>F$65</f>
        <v>5574392.1941238204</v>
      </c>
      <c r="D37" s="7" t="s">
        <v>227</v>
      </c>
      <c r="E37" s="16">
        <f>F37/C37</f>
        <v>1.8584985841005E-2</v>
      </c>
      <c r="F37" s="8">
        <v>103600</v>
      </c>
      <c r="L37" s="65"/>
    </row>
    <row r="38" spans="1:18" x14ac:dyDescent="0.2">
      <c r="A38" s="27">
        <v>1.3</v>
      </c>
      <c r="B38" s="9" t="s">
        <v>868</v>
      </c>
      <c r="C38" s="8">
        <f>F$65</f>
        <v>5574392.1941238204</v>
      </c>
      <c r="D38" s="7" t="s">
        <v>227</v>
      </c>
      <c r="E38" s="16">
        <f>F38/C38</f>
        <v>5.0444961568442144E-2</v>
      </c>
      <c r="F38" s="8">
        <v>281200</v>
      </c>
      <c r="L38" s="65"/>
    </row>
    <row r="39" spans="1:18" s="1" customFormat="1" ht="15.75" x14ac:dyDescent="0.2">
      <c r="B39" s="28" t="s">
        <v>248</v>
      </c>
      <c r="C39" s="17">
        <f>F39/F67</f>
        <v>7.3943114409966842E-2</v>
      </c>
      <c r="D39" s="11"/>
      <c r="E39" s="12"/>
      <c r="F39" s="23">
        <f>SUM(F36:F38)</f>
        <v>445100</v>
      </c>
      <c r="G39" s="64"/>
      <c r="H39" s="75"/>
      <c r="I39" s="75"/>
      <c r="J39" s="22"/>
      <c r="K39" s="22"/>
      <c r="L39" s="71"/>
      <c r="M39" s="70"/>
      <c r="N39" s="70"/>
      <c r="O39" s="70"/>
      <c r="P39" s="70"/>
      <c r="Q39" s="70"/>
      <c r="R39" s="70"/>
    </row>
    <row r="40" spans="1:18" x14ac:dyDescent="0.2">
      <c r="A40" s="27"/>
      <c r="H40" s="72" t="s">
        <v>379</v>
      </c>
      <c r="I40" s="72" t="s">
        <v>383</v>
      </c>
      <c r="L40" s="65"/>
    </row>
    <row r="41" spans="1:18" ht="15.75" x14ac:dyDescent="0.2">
      <c r="A41" s="26">
        <v>2</v>
      </c>
      <c r="B41" s="1" t="s">
        <v>230</v>
      </c>
      <c r="L41" s="65"/>
    </row>
    <row r="42" spans="1:18" x14ac:dyDescent="0.2">
      <c r="A42" s="27">
        <v>2.1</v>
      </c>
      <c r="B42" s="9" t="s">
        <v>236</v>
      </c>
      <c r="C42" s="18">
        <v>6.5</v>
      </c>
      <c r="D42" s="7" t="s">
        <v>231</v>
      </c>
      <c r="E42" s="8">
        <f>F42/C42</f>
        <v>0</v>
      </c>
      <c r="F42" s="8">
        <v>0</v>
      </c>
      <c r="H42" s="76">
        <v>0</v>
      </c>
      <c r="I42" s="77"/>
      <c r="L42" s="65"/>
    </row>
    <row r="43" spans="1:18" x14ac:dyDescent="0.2">
      <c r="A43" s="27">
        <v>2.2000000000000002</v>
      </c>
      <c r="B43" s="9" t="s">
        <v>237</v>
      </c>
      <c r="C43" s="8">
        <v>897732</v>
      </c>
      <c r="D43" s="7" t="s">
        <v>232</v>
      </c>
      <c r="E43" s="6">
        <f>F43/C43</f>
        <v>2.7024264778103131</v>
      </c>
      <c r="F43" s="8">
        <v>2426054.726777608</v>
      </c>
      <c r="H43" s="76">
        <v>1950707.38</v>
      </c>
      <c r="I43" s="77">
        <f>(F43-H43)/H43</f>
        <v>0.24367947322658315</v>
      </c>
      <c r="L43" s="65"/>
    </row>
    <row r="44" spans="1:18" x14ac:dyDescent="0.2">
      <c r="A44" s="27">
        <v>2.2999999999999998</v>
      </c>
      <c r="B44" s="9" t="s">
        <v>238</v>
      </c>
      <c r="C44" s="8">
        <v>17258.36</v>
      </c>
      <c r="D44" s="7" t="s">
        <v>811</v>
      </c>
      <c r="E44" s="6">
        <f>F44/C44</f>
        <v>6.6225213334677244</v>
      </c>
      <c r="F44" s="8">
        <v>114293.85728066604</v>
      </c>
      <c r="H44" s="76">
        <v>0</v>
      </c>
      <c r="I44" s="77"/>
      <c r="L44" s="65"/>
    </row>
    <row r="45" spans="1:18" x14ac:dyDescent="0.2">
      <c r="A45" s="27">
        <v>2.4</v>
      </c>
      <c r="B45" s="9" t="s">
        <v>239</v>
      </c>
      <c r="C45" s="18">
        <f>C42</f>
        <v>6.5</v>
      </c>
      <c r="D45" s="7" t="s">
        <v>231</v>
      </c>
      <c r="E45" s="8">
        <f>F45/C45</f>
        <v>118035.00596447449</v>
      </c>
      <c r="F45" s="8">
        <v>767227.53876908415</v>
      </c>
      <c r="H45" s="76">
        <v>709869.1</v>
      </c>
      <c r="I45" s="77">
        <f>(F45-H45)/H45</f>
        <v>8.0801430530057117E-2</v>
      </c>
      <c r="L45" s="65"/>
    </row>
    <row r="46" spans="1:18" x14ac:dyDescent="0.2">
      <c r="A46" s="27">
        <v>2.5</v>
      </c>
      <c r="B46" s="9" t="s">
        <v>240</v>
      </c>
      <c r="C46" s="8">
        <v>71250</v>
      </c>
      <c r="D46" s="7" t="s">
        <v>233</v>
      </c>
      <c r="E46" s="8">
        <f>F46/C46</f>
        <v>19.880418778936843</v>
      </c>
      <c r="F46" s="22">
        <v>1416479.83799925</v>
      </c>
      <c r="H46" s="76">
        <v>1401207.45</v>
      </c>
      <c r="I46" s="77">
        <f>(F46-H46)/H46</f>
        <v>1.0899448186098417E-2</v>
      </c>
      <c r="L46" s="65"/>
    </row>
    <row r="47" spans="1:18" x14ac:dyDescent="0.2">
      <c r="A47" s="27" t="s">
        <v>234</v>
      </c>
      <c r="B47" s="9" t="s">
        <v>241</v>
      </c>
      <c r="C47" s="8">
        <v>0</v>
      </c>
      <c r="D47" s="7" t="s">
        <v>233</v>
      </c>
      <c r="H47" s="76">
        <v>0</v>
      </c>
      <c r="I47" s="77"/>
      <c r="L47" s="65"/>
    </row>
    <row r="48" spans="1:18" x14ac:dyDescent="0.2">
      <c r="A48" s="27">
        <v>2.7</v>
      </c>
      <c r="B48" s="9" t="s">
        <v>242</v>
      </c>
      <c r="C48" s="8">
        <v>1</v>
      </c>
      <c r="D48" s="7" t="s">
        <v>233</v>
      </c>
      <c r="E48" s="8">
        <f>F48/C48</f>
        <v>537.49070720009911</v>
      </c>
      <c r="F48" s="8">
        <v>537.49070720009911</v>
      </c>
      <c r="H48" s="76">
        <v>516</v>
      </c>
      <c r="I48" s="77">
        <f>(F48-H48)/H48</f>
        <v>4.1648657364533159E-2</v>
      </c>
      <c r="L48" s="65"/>
    </row>
    <row r="49" spans="1:18" x14ac:dyDescent="0.2">
      <c r="A49" s="27">
        <v>2.8</v>
      </c>
      <c r="B49" s="9" t="s">
        <v>243</v>
      </c>
      <c r="C49" s="18">
        <f>C42</f>
        <v>6.5</v>
      </c>
      <c r="D49" s="7" t="s">
        <v>231</v>
      </c>
      <c r="E49" s="8">
        <f>F49/C49</f>
        <v>67806.392993342917</v>
      </c>
      <c r="F49" s="8">
        <f>333041.554456729+107700</f>
        <v>440741.55445672898</v>
      </c>
      <c r="H49" s="76">
        <v>136134.74</v>
      </c>
      <c r="I49" s="77">
        <f>(F49-H49)/H49</f>
        <v>2.2375391796152035</v>
      </c>
      <c r="L49" s="65"/>
    </row>
    <row r="50" spans="1:18" x14ac:dyDescent="0.2">
      <c r="A50" s="27">
        <v>2.9</v>
      </c>
      <c r="B50" s="9" t="s">
        <v>235</v>
      </c>
      <c r="C50" s="18">
        <f>C42</f>
        <v>6.5</v>
      </c>
      <c r="D50" s="7" t="s">
        <v>231</v>
      </c>
      <c r="E50" s="8">
        <f>F50/C50</f>
        <v>1066.651430214074</v>
      </c>
      <c r="F50" s="8">
        <v>6933.2342963914807</v>
      </c>
      <c r="H50" s="76">
        <v>6656.02</v>
      </c>
      <c r="I50" s="77">
        <f>(F50-H50)/H50</f>
        <v>4.1648657364533201E-2</v>
      </c>
      <c r="L50" s="65"/>
    </row>
    <row r="51" spans="1:18" x14ac:dyDescent="0.2">
      <c r="A51" s="29">
        <v>2.1</v>
      </c>
      <c r="B51" s="9" t="s">
        <v>244</v>
      </c>
      <c r="C51" s="18">
        <f>C42</f>
        <v>6.5</v>
      </c>
      <c r="D51" s="7" t="s">
        <v>231</v>
      </c>
      <c r="E51" s="8">
        <f>F51/C51</f>
        <v>22297.540774763576</v>
      </c>
      <c r="F51" s="8">
        <v>144934.01503596324</v>
      </c>
      <c r="H51" s="76">
        <v>104299.39</v>
      </c>
      <c r="I51" s="77">
        <f>(F51-H51)/H51</f>
        <v>0.38959599894077274</v>
      </c>
      <c r="L51" s="65"/>
    </row>
    <row r="52" spans="1:18" x14ac:dyDescent="0.2">
      <c r="A52" s="27">
        <v>2.11</v>
      </c>
      <c r="B52" s="9" t="s">
        <v>245</v>
      </c>
      <c r="C52" s="20">
        <f>C42</f>
        <v>6.5</v>
      </c>
      <c r="D52" s="7" t="s">
        <v>231</v>
      </c>
      <c r="E52" s="8">
        <f>F52/C52</f>
        <v>9210.4176820567973</v>
      </c>
      <c r="F52" s="8">
        <v>59867.714933369185</v>
      </c>
      <c r="H52" s="76">
        <v>62070.16</v>
      </c>
      <c r="I52" s="77">
        <f>(F52-H52)/H52</f>
        <v>-3.5483154331015392E-2</v>
      </c>
      <c r="L52" s="65"/>
    </row>
    <row r="53" spans="1:18" x14ac:dyDescent="0.2">
      <c r="A53" s="27"/>
      <c r="H53" s="76"/>
      <c r="I53" s="77"/>
      <c r="L53" s="65"/>
    </row>
    <row r="54" spans="1:18" s="1" customFormat="1" ht="15.75" x14ac:dyDescent="0.2">
      <c r="B54" s="28" t="s">
        <v>246</v>
      </c>
      <c r="C54" s="17">
        <f>F54/F67</f>
        <v>0.89327634239733944</v>
      </c>
      <c r="D54" s="11"/>
      <c r="E54" s="12"/>
      <c r="F54" s="25">
        <f>SUM(F42:F53)</f>
        <v>5377069.9702562615</v>
      </c>
      <c r="G54" s="66"/>
      <c r="H54" s="76"/>
      <c r="I54" s="77"/>
      <c r="K54" s="22"/>
      <c r="L54" s="65"/>
      <c r="M54" s="70"/>
      <c r="N54" s="70"/>
      <c r="O54" s="70"/>
      <c r="P54" s="70"/>
      <c r="Q54" s="70"/>
      <c r="R54" s="70"/>
    </row>
    <row r="55" spans="1:18" x14ac:dyDescent="0.2">
      <c r="A55" s="27"/>
      <c r="H55" s="76"/>
      <c r="I55" s="77"/>
      <c r="L55" s="65"/>
    </row>
    <row r="56" spans="1:18" x14ac:dyDescent="0.2">
      <c r="A56" s="27">
        <v>2.12</v>
      </c>
      <c r="B56" s="9" t="s">
        <v>131</v>
      </c>
      <c r="C56" s="8">
        <f>F54</f>
        <v>5377069.9702562615</v>
      </c>
      <c r="D56" s="7" t="s">
        <v>227</v>
      </c>
      <c r="E56" s="16">
        <f>F56/C56</f>
        <v>3.6696979016279233E-2</v>
      </c>
      <c r="F56" s="8">
        <v>197322.22386755922</v>
      </c>
      <c r="H56" s="76">
        <v>207125.53</v>
      </c>
      <c r="I56" s="77">
        <f>(F56-H56)/H56</f>
        <v>-4.7330264561982173E-2</v>
      </c>
      <c r="L56" s="65"/>
    </row>
    <row r="57" spans="1:18" x14ac:dyDescent="0.2">
      <c r="A57" s="27"/>
      <c r="H57" s="76"/>
      <c r="I57" s="77"/>
      <c r="L57" s="65"/>
    </row>
    <row r="58" spans="1:18" s="1" customFormat="1" ht="15.75" x14ac:dyDescent="0.2">
      <c r="B58" s="28" t="s">
        <v>251</v>
      </c>
      <c r="C58" s="21">
        <f>F56/F67</f>
        <v>3.2780543192693828E-2</v>
      </c>
      <c r="D58" s="11"/>
      <c r="E58" s="12"/>
      <c r="F58" s="25">
        <f>F56+F54</f>
        <v>5574392.1941238204</v>
      </c>
      <c r="G58" s="64"/>
      <c r="H58" s="78">
        <f>SUM(H42:H57)</f>
        <v>4578585.7699999996</v>
      </c>
      <c r="I58" s="77">
        <f>(F58-H58)/H58</f>
        <v>0.21749214149237636</v>
      </c>
      <c r="K58" s="22"/>
      <c r="L58" s="65"/>
      <c r="M58" s="70"/>
      <c r="N58" s="70"/>
      <c r="O58" s="70"/>
      <c r="P58" s="70"/>
      <c r="Q58" s="70"/>
      <c r="R58" s="70"/>
    </row>
    <row r="59" spans="1:18" x14ac:dyDescent="0.2">
      <c r="A59" s="27"/>
      <c r="L59" s="65"/>
    </row>
    <row r="60" spans="1:18" ht="15.75" x14ac:dyDescent="0.2">
      <c r="A60" s="26">
        <v>3</v>
      </c>
      <c r="B60" s="1" t="s">
        <v>247</v>
      </c>
      <c r="F60" s="8">
        <v>0</v>
      </c>
      <c r="L60" s="65"/>
    </row>
    <row r="61" spans="1:18" x14ac:dyDescent="0.2">
      <c r="A61" s="27"/>
      <c r="L61" s="65"/>
    </row>
    <row r="62" spans="1:18" s="1" customFormat="1" ht="15.75" x14ac:dyDescent="0.2">
      <c r="B62" s="28" t="s">
        <v>249</v>
      </c>
      <c r="C62" s="17">
        <f>F62/F67</f>
        <v>0</v>
      </c>
      <c r="D62" s="11"/>
      <c r="E62" s="12"/>
      <c r="F62" s="25">
        <f>SUM(F61:F61)</f>
        <v>0</v>
      </c>
      <c r="G62" s="66"/>
      <c r="H62" s="75"/>
      <c r="I62" s="75"/>
      <c r="J62" s="70"/>
      <c r="K62" s="22"/>
      <c r="L62" s="65"/>
      <c r="M62" s="70"/>
      <c r="N62" s="70"/>
      <c r="O62" s="70"/>
      <c r="P62" s="70"/>
      <c r="Q62" s="70"/>
      <c r="R62" s="70"/>
    </row>
    <row r="63" spans="1:18" x14ac:dyDescent="0.2">
      <c r="A63" s="27"/>
      <c r="G63" s="67"/>
      <c r="L63" s="65"/>
    </row>
    <row r="64" spans="1:18" x14ac:dyDescent="0.2">
      <c r="A64" s="27"/>
      <c r="L64" s="65"/>
    </row>
    <row r="65" spans="1:18" s="1" customFormat="1" ht="15.75" x14ac:dyDescent="0.2">
      <c r="B65" s="28" t="s">
        <v>133</v>
      </c>
      <c r="C65" s="10">
        <f>C52</f>
        <v>6.5</v>
      </c>
      <c r="D65" s="11" t="s">
        <v>231</v>
      </c>
      <c r="E65" s="12">
        <f>F65/C65</f>
        <v>857598.79909597232</v>
      </c>
      <c r="F65" s="25">
        <f>F58+F62</f>
        <v>5574392.1941238204</v>
      </c>
      <c r="G65" s="64"/>
      <c r="H65" s="75"/>
      <c r="I65" s="75"/>
      <c r="J65" s="70"/>
      <c r="K65" s="22"/>
      <c r="L65" s="65"/>
      <c r="M65" s="70"/>
      <c r="N65" s="70"/>
      <c r="O65" s="70"/>
      <c r="P65" s="70"/>
      <c r="Q65" s="70"/>
      <c r="R65" s="70"/>
    </row>
    <row r="66" spans="1:18" x14ac:dyDescent="0.2">
      <c r="A66" s="27"/>
      <c r="L66" s="65"/>
    </row>
    <row r="67" spans="1:18" s="1" customFormat="1" ht="15.75" x14ac:dyDescent="0.2">
      <c r="B67" s="28" t="s">
        <v>250</v>
      </c>
      <c r="C67" s="10"/>
      <c r="D67" s="11"/>
      <c r="E67" s="12"/>
      <c r="F67" s="25">
        <f>F62+F58+F39</f>
        <v>6019492.1941238204</v>
      </c>
      <c r="G67" s="64"/>
      <c r="H67" s="75"/>
      <c r="I67" s="75"/>
      <c r="J67" s="70"/>
      <c r="K67" s="22"/>
      <c r="L67" s="65"/>
      <c r="M67" s="70"/>
      <c r="N67" s="70"/>
      <c r="O67" s="70"/>
      <c r="P67" s="70"/>
      <c r="Q67" s="70"/>
      <c r="R67" s="70"/>
    </row>
  </sheetData>
  <mergeCells count="6">
    <mergeCell ref="A28:A29"/>
    <mergeCell ref="B12:I13"/>
    <mergeCell ref="B15:I15"/>
    <mergeCell ref="B30:I30"/>
    <mergeCell ref="B27:G27"/>
    <mergeCell ref="B26:I26"/>
  </mergeCells>
  <phoneticPr fontId="0" type="noConversion"/>
  <pageMargins left="0.24" right="0.28999999999999998" top="0.47" bottom="0.68" header="0.22" footer="0.24"/>
  <pageSetup paperSize="9" scale="52" orientation="portrait" r:id="rId1"/>
  <headerFooter alignWithMargins="0">
    <oddFooter>&amp;L&amp;F - &amp;A&amp;RPrinted: &amp;D - &amp;T</oddFooter>
  </headerFooter>
  <legacy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I82"/>
  <sheetViews>
    <sheetView view="pageBreakPreview" topLeftCell="A30" zoomScale="80" zoomScaleNormal="100" workbookViewId="0">
      <selection activeCell="E59" sqref="E59"/>
    </sheetView>
  </sheetViews>
  <sheetFormatPr defaultColWidth="9.140625" defaultRowHeight="15" x14ac:dyDescent="0.2"/>
  <cols>
    <col min="1" max="1" width="17" style="5" customWidth="1"/>
    <col min="2" max="2" width="56" style="5" bestFit="1" customWidth="1"/>
    <col min="3" max="3" width="17.5703125" style="13" bestFit="1" customWidth="1"/>
    <col min="4" max="4" width="6.5703125" style="14" customWidth="1"/>
    <col min="5" max="5" width="15.42578125" style="15" bestFit="1" customWidth="1"/>
    <col min="6" max="6" width="16.28515625" style="15" bestFit="1" customWidth="1"/>
    <col min="7" max="7" width="26.85546875" style="40" customWidth="1"/>
    <col min="8" max="8" width="9.140625" style="5"/>
    <col min="9" max="9" width="13" style="5" bestFit="1" customWidth="1"/>
    <col min="10" max="16384" width="9.140625" style="5"/>
  </cols>
  <sheetData>
    <row r="1" spans="1:7" ht="15.75" x14ac:dyDescent="0.25">
      <c r="A1" s="24" t="s">
        <v>145</v>
      </c>
    </row>
    <row r="4" spans="1:7" s="35" customFormat="1" ht="15.75" x14ac:dyDescent="0.25">
      <c r="A4" s="36" t="s">
        <v>135</v>
      </c>
      <c r="B4" s="35" t="s">
        <v>135</v>
      </c>
      <c r="C4" s="37"/>
      <c r="D4" s="38"/>
      <c r="E4" s="39"/>
      <c r="F4" s="39"/>
      <c r="G4" s="41"/>
    </row>
    <row r="5" spans="1:7" s="35" customFormat="1" ht="15.75" x14ac:dyDescent="0.25">
      <c r="A5" s="36" t="s">
        <v>136</v>
      </c>
      <c r="B5" s="35" t="s">
        <v>146</v>
      </c>
      <c r="C5" s="37"/>
      <c r="D5" s="38"/>
      <c r="E5" s="39"/>
      <c r="F5" s="39"/>
      <c r="G5" s="41"/>
    </row>
    <row r="6" spans="1:7" s="35" customFormat="1" ht="15.75" x14ac:dyDescent="0.25">
      <c r="A6" s="36"/>
      <c r="B6" s="35" t="s">
        <v>805</v>
      </c>
      <c r="C6" s="37"/>
      <c r="D6" s="38"/>
      <c r="E6" s="39"/>
      <c r="F6" s="39"/>
      <c r="G6" s="41"/>
    </row>
    <row r="7" spans="1:7" s="35" customFormat="1" ht="15.75" x14ac:dyDescent="0.25">
      <c r="A7" s="36"/>
      <c r="B7" s="35" t="s">
        <v>804</v>
      </c>
      <c r="C7" s="37"/>
      <c r="D7" s="38"/>
      <c r="E7" s="39"/>
      <c r="F7" s="39"/>
      <c r="G7" s="41"/>
    </row>
    <row r="8" spans="1:7" s="35" customFormat="1" ht="15.75" x14ac:dyDescent="0.25">
      <c r="A8" s="36" t="s">
        <v>815</v>
      </c>
      <c r="B8" s="35" t="s">
        <v>816</v>
      </c>
      <c r="C8" s="37"/>
      <c r="D8" s="38"/>
      <c r="E8" s="39"/>
      <c r="F8" s="39"/>
      <c r="G8" s="41"/>
    </row>
    <row r="9" spans="1:7" s="35" customFormat="1" ht="15.75" x14ac:dyDescent="0.25">
      <c r="A9" s="36" t="s">
        <v>138</v>
      </c>
      <c r="B9" s="35" t="s">
        <v>147</v>
      </c>
      <c r="C9" s="37"/>
      <c r="D9" s="38"/>
      <c r="E9" s="39"/>
      <c r="F9" s="39"/>
      <c r="G9" s="41"/>
    </row>
    <row r="10" spans="1:7" s="35" customFormat="1" ht="15.75" x14ac:dyDescent="0.25">
      <c r="A10" s="36" t="s">
        <v>148</v>
      </c>
      <c r="B10" s="35" t="s">
        <v>335</v>
      </c>
      <c r="C10" s="37"/>
      <c r="D10" s="38"/>
      <c r="E10" s="39"/>
      <c r="F10" s="39"/>
      <c r="G10" s="41"/>
    </row>
    <row r="11" spans="1:7" s="35" customFormat="1" ht="15.75" x14ac:dyDescent="0.25">
      <c r="A11" s="36"/>
      <c r="C11" s="37"/>
      <c r="D11" s="38"/>
      <c r="E11" s="39"/>
      <c r="F11" s="39"/>
      <c r="G11" s="41"/>
    </row>
    <row r="12" spans="1:7" s="35" customFormat="1" ht="15.75" x14ac:dyDescent="0.25">
      <c r="A12" s="36" t="s">
        <v>813</v>
      </c>
      <c r="B12" s="50" t="s">
        <v>810</v>
      </c>
      <c r="C12" s="37"/>
      <c r="D12" s="38"/>
      <c r="E12" s="39"/>
      <c r="F12" s="39"/>
      <c r="G12" s="41"/>
    </row>
    <row r="13" spans="1:7" s="35" customFormat="1" ht="15.75" x14ac:dyDescent="0.25">
      <c r="A13" s="36" t="s">
        <v>817</v>
      </c>
      <c r="B13" s="35" t="s">
        <v>842</v>
      </c>
      <c r="C13" s="37"/>
      <c r="D13" s="38"/>
      <c r="E13" s="39"/>
      <c r="F13" s="39"/>
      <c r="G13" s="41"/>
    </row>
    <row r="14" spans="1:7" s="35" customFormat="1" ht="15.75" x14ac:dyDescent="0.25">
      <c r="A14" s="36" t="s">
        <v>139</v>
      </c>
      <c r="B14" s="35" t="s">
        <v>140</v>
      </c>
      <c r="C14" s="37"/>
      <c r="D14" s="38"/>
      <c r="E14" s="39"/>
      <c r="F14" s="39"/>
      <c r="G14" s="41"/>
    </row>
    <row r="15" spans="1:7" s="35" customFormat="1" ht="15.75" x14ac:dyDescent="0.25">
      <c r="A15" s="36"/>
      <c r="B15" s="35" t="s">
        <v>140</v>
      </c>
      <c r="C15" s="37"/>
      <c r="D15" s="38"/>
      <c r="E15" s="39"/>
      <c r="F15" s="39"/>
      <c r="G15" s="41"/>
    </row>
    <row r="16" spans="1:7" s="35" customFormat="1" ht="15.75" x14ac:dyDescent="0.25">
      <c r="A16" s="36" t="s">
        <v>818</v>
      </c>
      <c r="B16" s="35" t="s">
        <v>843</v>
      </c>
      <c r="C16" s="37"/>
      <c r="D16" s="38"/>
      <c r="E16" s="39"/>
      <c r="F16" s="39"/>
      <c r="G16" s="41"/>
    </row>
    <row r="17" spans="1:7" s="35" customFormat="1" ht="15.75" x14ac:dyDescent="0.25">
      <c r="A17" s="36"/>
      <c r="C17" s="37"/>
      <c r="D17" s="38"/>
      <c r="E17" s="39"/>
      <c r="F17" s="39"/>
      <c r="G17" s="41"/>
    </row>
    <row r="18" spans="1:7" s="35" customFormat="1" ht="15.75" x14ac:dyDescent="0.25">
      <c r="A18" s="36" t="s">
        <v>137</v>
      </c>
      <c r="B18" s="35" t="s">
        <v>821</v>
      </c>
      <c r="C18" s="37"/>
      <c r="D18" s="38"/>
      <c r="E18" s="39"/>
      <c r="F18" s="39"/>
      <c r="G18" s="41"/>
    </row>
    <row r="19" spans="1:7" s="35" customFormat="1" ht="15.75" x14ac:dyDescent="0.25">
      <c r="A19" s="36"/>
      <c r="B19" s="35" t="s">
        <v>820</v>
      </c>
      <c r="C19" s="37"/>
      <c r="D19" s="38"/>
      <c r="E19" s="39"/>
      <c r="F19" s="39"/>
      <c r="G19" s="41"/>
    </row>
    <row r="20" spans="1:7" s="35" customFormat="1" ht="15.75" x14ac:dyDescent="0.25">
      <c r="A20" s="36"/>
      <c r="C20" s="37"/>
      <c r="D20" s="38"/>
      <c r="E20" s="39"/>
      <c r="F20" s="39"/>
      <c r="G20" s="41"/>
    </row>
    <row r="21" spans="1:7" s="35" customFormat="1" ht="15.75" x14ac:dyDescent="0.25">
      <c r="A21" s="36" t="s">
        <v>142</v>
      </c>
      <c r="B21" s="35" t="s">
        <v>800</v>
      </c>
      <c r="C21" s="37"/>
      <c r="D21" s="38"/>
      <c r="E21" s="39"/>
      <c r="F21" s="39"/>
      <c r="G21" s="41"/>
    </row>
    <row r="22" spans="1:7" s="35" customFormat="1" ht="15.75" x14ac:dyDescent="0.25">
      <c r="A22" s="36"/>
      <c r="B22" s="35" t="s">
        <v>801</v>
      </c>
      <c r="C22" s="37"/>
      <c r="D22" s="38"/>
      <c r="E22" s="39"/>
      <c r="F22" s="39"/>
      <c r="G22" s="41"/>
    </row>
    <row r="23" spans="1:7" s="35" customFormat="1" ht="15.75" x14ac:dyDescent="0.25">
      <c r="A23" s="36"/>
      <c r="B23" s="35" t="s">
        <v>802</v>
      </c>
      <c r="C23" s="37"/>
      <c r="D23" s="38"/>
      <c r="E23" s="39"/>
      <c r="F23" s="39"/>
      <c r="G23" s="41"/>
    </row>
    <row r="24" spans="1:7" s="35" customFormat="1" ht="15.75" x14ac:dyDescent="0.25">
      <c r="A24" s="36"/>
      <c r="B24" s="35" t="s">
        <v>803</v>
      </c>
      <c r="C24" s="37"/>
      <c r="D24" s="38"/>
      <c r="E24" s="39"/>
      <c r="F24" s="39"/>
      <c r="G24" s="41"/>
    </row>
    <row r="25" spans="1:7" s="35" customFormat="1" ht="15.75" x14ac:dyDescent="0.25">
      <c r="A25" s="36"/>
      <c r="C25" s="37"/>
      <c r="D25" s="38"/>
      <c r="E25" s="39"/>
      <c r="F25" s="39"/>
      <c r="G25" s="41"/>
    </row>
    <row r="26" spans="1:7" s="35" customFormat="1" ht="15.75" x14ac:dyDescent="0.25">
      <c r="A26" s="36" t="s">
        <v>141</v>
      </c>
      <c r="B26" s="35" t="s">
        <v>806</v>
      </c>
      <c r="C26" s="37"/>
      <c r="D26" s="38"/>
      <c r="E26" s="39"/>
      <c r="F26" s="39"/>
      <c r="G26" s="41"/>
    </row>
    <row r="27" spans="1:7" s="35" customFormat="1" ht="15.75" x14ac:dyDescent="0.25">
      <c r="A27" s="36"/>
      <c r="B27" s="35" t="s">
        <v>807</v>
      </c>
      <c r="C27" s="37"/>
      <c r="D27" s="38"/>
      <c r="E27" s="39"/>
      <c r="F27" s="39"/>
      <c r="G27" s="41"/>
    </row>
    <row r="28" spans="1:7" s="35" customFormat="1" ht="15.75" x14ac:dyDescent="0.25">
      <c r="A28" s="36"/>
      <c r="B28" s="35" t="s">
        <v>808</v>
      </c>
      <c r="C28" s="37"/>
      <c r="D28" s="38"/>
      <c r="E28" s="39"/>
      <c r="F28" s="39"/>
      <c r="G28" s="41"/>
    </row>
    <row r="29" spans="1:7" s="35" customFormat="1" ht="15.75" x14ac:dyDescent="0.25">
      <c r="A29" s="36"/>
      <c r="B29" s="35" t="s">
        <v>809</v>
      </c>
      <c r="C29" s="37"/>
      <c r="D29" s="38"/>
      <c r="E29" s="39"/>
      <c r="F29" s="39"/>
      <c r="G29" s="41"/>
    </row>
    <row r="30" spans="1:7" s="35" customFormat="1" ht="15.75" x14ac:dyDescent="0.25">
      <c r="A30" s="36"/>
      <c r="C30" s="37"/>
      <c r="D30" s="38"/>
      <c r="E30" s="39"/>
      <c r="F30" s="39"/>
      <c r="G30" s="41"/>
    </row>
    <row r="31" spans="1:7" s="35" customFormat="1" ht="15.75" x14ac:dyDescent="0.25">
      <c r="A31" s="36" t="s">
        <v>822</v>
      </c>
      <c r="B31" s="35">
        <v>1134</v>
      </c>
      <c r="C31" s="37"/>
      <c r="D31" s="38"/>
      <c r="E31" s="39"/>
      <c r="F31" s="39"/>
      <c r="G31" s="41"/>
    </row>
    <row r="32" spans="1:7" s="35" customFormat="1" ht="15.75" x14ac:dyDescent="0.25">
      <c r="A32" s="36" t="s">
        <v>143</v>
      </c>
      <c r="B32" s="35" t="s">
        <v>144</v>
      </c>
      <c r="C32" s="37"/>
      <c r="D32" s="38"/>
      <c r="E32" s="39"/>
      <c r="F32" s="39"/>
      <c r="G32" s="41"/>
    </row>
    <row r="33" spans="1:9" s="35" customFormat="1" ht="15.75" x14ac:dyDescent="0.25">
      <c r="A33" s="36" t="s">
        <v>132</v>
      </c>
      <c r="B33" s="35" t="s">
        <v>819</v>
      </c>
      <c r="C33" s="37"/>
      <c r="D33" s="38"/>
      <c r="E33" s="39"/>
      <c r="F33" s="39"/>
      <c r="G33" s="41"/>
    </row>
    <row r="34" spans="1:9" s="35" customFormat="1" ht="15.75" x14ac:dyDescent="0.25">
      <c r="A34" s="36"/>
      <c r="C34" s="37"/>
      <c r="D34" s="38"/>
      <c r="E34" s="39"/>
      <c r="F34" s="39"/>
      <c r="G34" s="41"/>
    </row>
    <row r="35" spans="1:9" s="35" customFormat="1" ht="15.75" x14ac:dyDescent="0.25">
      <c r="A35" s="36"/>
      <c r="C35" s="37"/>
      <c r="D35" s="38"/>
      <c r="E35" s="39"/>
      <c r="F35" s="39"/>
      <c r="G35" s="41"/>
    </row>
    <row r="36" spans="1:9" s="35" customFormat="1" ht="15.75" x14ac:dyDescent="0.25">
      <c r="A36" s="36"/>
      <c r="C36" s="37"/>
      <c r="D36" s="38"/>
      <c r="E36" s="39"/>
      <c r="F36" s="39"/>
      <c r="G36" s="41"/>
    </row>
    <row r="37" spans="1:9" s="31" customFormat="1" x14ac:dyDescent="0.2">
      <c r="C37" s="32"/>
      <c r="D37" s="33"/>
      <c r="E37" s="34"/>
      <c r="F37" s="34"/>
      <c r="G37" s="42"/>
    </row>
    <row r="40" spans="1:9" ht="15.75" x14ac:dyDescent="0.2">
      <c r="A40" s="26" t="s">
        <v>220</v>
      </c>
      <c r="B40" s="1" t="s">
        <v>221</v>
      </c>
      <c r="C40" s="2" t="s">
        <v>222</v>
      </c>
      <c r="D40" s="3" t="s">
        <v>223</v>
      </c>
      <c r="E40" s="4" t="s">
        <v>224</v>
      </c>
      <c r="F40" s="4" t="s">
        <v>225</v>
      </c>
      <c r="G40" s="40" t="s">
        <v>132</v>
      </c>
    </row>
    <row r="41" spans="1:9" ht="15.75" x14ac:dyDescent="0.2">
      <c r="A41" s="26">
        <v>1</v>
      </c>
      <c r="B41" s="1" t="s">
        <v>134</v>
      </c>
      <c r="C41" s="6"/>
      <c r="D41" s="7"/>
      <c r="E41" s="8"/>
      <c r="F41" s="8"/>
    </row>
    <row r="42" spans="1:9" x14ac:dyDescent="0.2">
      <c r="A42" s="27">
        <v>1.1000000000000001</v>
      </c>
      <c r="B42" s="9" t="s">
        <v>226</v>
      </c>
      <c r="C42" s="8">
        <f>F$71</f>
        <v>19906300</v>
      </c>
      <c r="D42" s="7" t="s">
        <v>227</v>
      </c>
      <c r="E42" s="16">
        <f>F42/C42</f>
        <v>0</v>
      </c>
      <c r="F42" s="8">
        <v>0</v>
      </c>
    </row>
    <row r="43" spans="1:9" x14ac:dyDescent="0.2">
      <c r="A43" s="27">
        <v>1.2</v>
      </c>
      <c r="B43" s="9" t="s">
        <v>228</v>
      </c>
      <c r="C43" s="8">
        <f>F$71</f>
        <v>19906300</v>
      </c>
      <c r="D43" s="7" t="s">
        <v>227</v>
      </c>
      <c r="E43" s="16">
        <f>F43/C43</f>
        <v>7.6493371445220865E-2</v>
      </c>
      <c r="F43" s="8">
        <v>1522700</v>
      </c>
    </row>
    <row r="44" spans="1:9" x14ac:dyDescent="0.2">
      <c r="A44" s="27">
        <v>1.3</v>
      </c>
      <c r="B44" s="9" t="s">
        <v>229</v>
      </c>
      <c r="C44" s="8">
        <f>F$71</f>
        <v>19906300</v>
      </c>
      <c r="D44" s="7" t="s">
        <v>227</v>
      </c>
      <c r="E44" s="16">
        <f>F44/C44</f>
        <v>4.9908822834981888E-2</v>
      </c>
      <c r="F44" s="8">
        <v>993500</v>
      </c>
    </row>
    <row r="45" spans="1:9" s="24" customFormat="1" ht="15.75" x14ac:dyDescent="0.25">
      <c r="B45" s="28" t="s">
        <v>248</v>
      </c>
      <c r="C45" s="17">
        <f>F45/F73</f>
        <v>0.11221763853272383</v>
      </c>
      <c r="D45" s="11"/>
      <c r="E45" s="12"/>
      <c r="F45" s="23">
        <f>SUM(F42:F44)</f>
        <v>2516200</v>
      </c>
      <c r="G45" s="43"/>
    </row>
    <row r="46" spans="1:9" x14ac:dyDescent="0.2">
      <c r="A46" s="27"/>
      <c r="B46" s="9"/>
      <c r="C46" s="6"/>
      <c r="D46" s="7"/>
      <c r="E46" s="8"/>
      <c r="F46" s="8"/>
    </row>
    <row r="47" spans="1:9" ht="15.75" x14ac:dyDescent="0.2">
      <c r="A47" s="26">
        <v>2</v>
      </c>
      <c r="B47" s="1" t="s">
        <v>230</v>
      </c>
      <c r="C47" s="6"/>
      <c r="D47" s="7"/>
      <c r="E47" s="8"/>
      <c r="F47" s="8"/>
    </row>
    <row r="48" spans="1:9" x14ac:dyDescent="0.2">
      <c r="A48" s="27">
        <v>2.1</v>
      </c>
      <c r="B48" s="9" t="s">
        <v>236</v>
      </c>
      <c r="C48" s="18">
        <v>4.835</v>
      </c>
      <c r="D48" s="7" t="s">
        <v>231</v>
      </c>
      <c r="E48" s="8">
        <f>F48/C48</f>
        <v>177102.79214064116</v>
      </c>
      <c r="F48" s="8">
        <f>863292-7000</f>
        <v>856292</v>
      </c>
      <c r="H48" s="47"/>
      <c r="I48" s="49"/>
    </row>
    <row r="49" spans="1:9" x14ac:dyDescent="0.2">
      <c r="A49" s="27">
        <v>2.2000000000000002</v>
      </c>
      <c r="B49" s="9" t="s">
        <v>237</v>
      </c>
      <c r="C49" s="15">
        <v>1180475</v>
      </c>
      <c r="D49" s="7" t="s">
        <v>232</v>
      </c>
      <c r="E49" s="6">
        <f t="shared" ref="E49:E58" si="0">F49/C49</f>
        <v>4.2117994874944404</v>
      </c>
      <c r="F49" s="8">
        <f>5016924-45000</f>
        <v>4971924</v>
      </c>
      <c r="H49" s="47"/>
      <c r="I49" s="49"/>
    </row>
    <row r="50" spans="1:9" x14ac:dyDescent="0.2">
      <c r="A50" s="27">
        <v>2.2999999999999998</v>
      </c>
      <c r="B50" s="5" t="s">
        <v>238</v>
      </c>
      <c r="C50" s="15">
        <f>20*400</f>
        <v>8000</v>
      </c>
      <c r="D50" s="14" t="s">
        <v>811</v>
      </c>
      <c r="E50" s="6">
        <f t="shared" si="0"/>
        <v>21.987500000000001</v>
      </c>
      <c r="F50" s="8">
        <f>176900-1000</f>
        <v>175900</v>
      </c>
      <c r="G50" s="40" t="s">
        <v>844</v>
      </c>
      <c r="H50" s="47"/>
      <c r="I50" s="49"/>
    </row>
    <row r="51" spans="1:9" x14ac:dyDescent="0.2">
      <c r="A51" s="27">
        <v>2.4</v>
      </c>
      <c r="B51" s="9" t="s">
        <v>239</v>
      </c>
      <c r="C51" s="19">
        <v>4.835</v>
      </c>
      <c r="D51" s="7" t="s">
        <v>231</v>
      </c>
      <c r="E51" s="8">
        <f t="shared" si="0"/>
        <v>185868.45915201656</v>
      </c>
      <c r="F51" s="8">
        <f>906674-8000</f>
        <v>898674</v>
      </c>
      <c r="H51" s="47"/>
      <c r="I51" s="49"/>
    </row>
    <row r="52" spans="1:9" x14ac:dyDescent="0.2">
      <c r="A52" s="27">
        <v>2.5</v>
      </c>
      <c r="B52" s="9" t="s">
        <v>240</v>
      </c>
      <c r="C52" s="15">
        <v>57840</v>
      </c>
      <c r="D52" s="7" t="s">
        <v>233</v>
      </c>
      <c r="E52" s="8">
        <f t="shared" si="0"/>
        <v>97.224567773167365</v>
      </c>
      <c r="F52" s="22">
        <f>5673469-50000</f>
        <v>5623469</v>
      </c>
      <c r="H52" s="47"/>
      <c r="I52" s="49"/>
    </row>
    <row r="53" spans="1:9" x14ac:dyDescent="0.2">
      <c r="A53" s="27" t="s">
        <v>234</v>
      </c>
      <c r="B53" s="9" t="s">
        <v>241</v>
      </c>
      <c r="C53" s="15">
        <v>1877</v>
      </c>
      <c r="D53" s="7" t="s">
        <v>233</v>
      </c>
      <c r="E53" s="8">
        <f t="shared" si="0"/>
        <v>1472.2179009057006</v>
      </c>
      <c r="F53" s="8">
        <f>2788353-25000</f>
        <v>2763353</v>
      </c>
      <c r="H53" s="47"/>
      <c r="I53" s="49"/>
    </row>
    <row r="54" spans="1:9" x14ac:dyDescent="0.2">
      <c r="A54" s="27">
        <v>2.7</v>
      </c>
      <c r="B54" s="9" t="s">
        <v>242</v>
      </c>
      <c r="C54" s="13">
        <v>1.06</v>
      </c>
      <c r="D54" s="7" t="s">
        <v>233</v>
      </c>
      <c r="E54" s="8">
        <f t="shared" si="0"/>
        <v>7924.5283018867922</v>
      </c>
      <c r="F54" s="15">
        <v>8400</v>
      </c>
      <c r="H54" s="47"/>
      <c r="I54" s="49"/>
    </row>
    <row r="55" spans="1:9" x14ac:dyDescent="0.2">
      <c r="A55" s="27">
        <v>2.8</v>
      </c>
      <c r="B55" s="9" t="s">
        <v>243</v>
      </c>
      <c r="C55" s="19">
        <v>4.835</v>
      </c>
      <c r="D55" s="7" t="s">
        <v>231</v>
      </c>
      <c r="E55" s="8">
        <f t="shared" si="0"/>
        <v>162403.30920372286</v>
      </c>
      <c r="F55" s="8">
        <f>792220-7000</f>
        <v>785220</v>
      </c>
      <c r="H55" s="47"/>
      <c r="I55" s="49"/>
    </row>
    <row r="56" spans="1:9" x14ac:dyDescent="0.2">
      <c r="A56" s="27">
        <v>2.9</v>
      </c>
      <c r="B56" s="9" t="s">
        <v>235</v>
      </c>
      <c r="C56" s="19">
        <v>4.835</v>
      </c>
      <c r="D56" s="7" t="s">
        <v>231</v>
      </c>
      <c r="E56" s="8">
        <f t="shared" si="0"/>
        <v>79732.161323681488</v>
      </c>
      <c r="F56" s="8">
        <f>388505-3000</f>
        <v>385505</v>
      </c>
      <c r="H56" s="47"/>
      <c r="I56" s="49"/>
    </row>
    <row r="57" spans="1:9" x14ac:dyDescent="0.2">
      <c r="A57" s="29">
        <v>2.1</v>
      </c>
      <c r="B57" s="9" t="s">
        <v>244</v>
      </c>
      <c r="C57" s="19">
        <v>4.835</v>
      </c>
      <c r="D57" s="7" t="s">
        <v>231</v>
      </c>
      <c r="E57" s="8">
        <f t="shared" si="0"/>
        <v>179319.13133402276</v>
      </c>
      <c r="F57" s="8">
        <f>874008-7000</f>
        <v>867008</v>
      </c>
      <c r="H57" s="47"/>
      <c r="I57" s="49"/>
    </row>
    <row r="58" spans="1:9" x14ac:dyDescent="0.2">
      <c r="A58" s="27">
        <v>2.11</v>
      </c>
      <c r="B58" s="9" t="s">
        <v>245</v>
      </c>
      <c r="C58" s="20">
        <v>4.835</v>
      </c>
      <c r="D58" s="7" t="s">
        <v>231</v>
      </c>
      <c r="E58" s="8">
        <f t="shared" si="0"/>
        <v>62047.569803516031</v>
      </c>
      <c r="F58" s="8">
        <v>300000</v>
      </c>
      <c r="H58" s="47"/>
      <c r="I58" s="49"/>
    </row>
    <row r="59" spans="1:9" x14ac:dyDescent="0.2">
      <c r="A59" s="27"/>
      <c r="C59" s="6"/>
      <c r="D59" s="7"/>
      <c r="E59" s="8"/>
    </row>
    <row r="60" spans="1:9" s="24" customFormat="1" ht="15.75" x14ac:dyDescent="0.25">
      <c r="B60" s="28" t="s">
        <v>246</v>
      </c>
      <c r="C60" s="17">
        <f>F60/F73</f>
        <v>0.78652001337941801</v>
      </c>
      <c r="D60" s="11"/>
      <c r="E60" s="12"/>
      <c r="F60" s="25">
        <f>SUM(F48:F59)</f>
        <v>17635745</v>
      </c>
      <c r="G60" s="45"/>
      <c r="H60" s="48"/>
    </row>
    <row r="61" spans="1:9" x14ac:dyDescent="0.2">
      <c r="A61" s="27"/>
      <c r="B61" s="9"/>
      <c r="C61" s="6"/>
      <c r="D61" s="7"/>
      <c r="E61" s="8"/>
      <c r="F61" s="8"/>
    </row>
    <row r="62" spans="1:9" x14ac:dyDescent="0.2">
      <c r="A62" s="27">
        <v>2.12</v>
      </c>
      <c r="B62" s="9" t="s">
        <v>131</v>
      </c>
      <c r="C62" s="8">
        <f>F60</f>
        <v>17635745</v>
      </c>
      <c r="D62" s="7" t="s">
        <v>227</v>
      </c>
      <c r="E62" s="16">
        <f>F62/C62</f>
        <v>0.12874732538942926</v>
      </c>
      <c r="F62" s="8">
        <f>2273431-2876</f>
        <v>2270555</v>
      </c>
    </row>
    <row r="63" spans="1:9" x14ac:dyDescent="0.2">
      <c r="A63" s="27"/>
      <c r="B63" s="9"/>
      <c r="D63" s="7"/>
      <c r="E63" s="8"/>
      <c r="F63" s="8"/>
    </row>
    <row r="64" spans="1:9" s="24" customFormat="1" ht="15.75" x14ac:dyDescent="0.25">
      <c r="B64" s="28" t="s">
        <v>251</v>
      </c>
      <c r="C64" s="21">
        <f>F62/F73</f>
        <v>0.10126234808785818</v>
      </c>
      <c r="D64" s="11"/>
      <c r="E64" s="12"/>
      <c r="F64" s="25">
        <f>F62+F60</f>
        <v>19906300</v>
      </c>
      <c r="G64" s="43"/>
    </row>
    <row r="65" spans="1:7" x14ac:dyDescent="0.2">
      <c r="A65" s="30"/>
    </row>
    <row r="66" spans="1:7" ht="15.75" x14ac:dyDescent="0.2">
      <c r="A66" s="26">
        <v>3</v>
      </c>
      <c r="B66" s="1" t="s">
        <v>247</v>
      </c>
      <c r="C66" s="6"/>
      <c r="D66" s="7"/>
      <c r="E66" s="8"/>
      <c r="F66" s="8"/>
    </row>
    <row r="67" spans="1:7" x14ac:dyDescent="0.2">
      <c r="A67" s="30"/>
    </row>
    <row r="68" spans="1:7" s="24" customFormat="1" ht="15.75" x14ac:dyDescent="0.25">
      <c r="B68" s="28" t="s">
        <v>249</v>
      </c>
      <c r="C68" s="17">
        <f>F68/F73</f>
        <v>0</v>
      </c>
      <c r="D68" s="11"/>
      <c r="E68" s="12"/>
      <c r="F68" s="25">
        <f>SUM(F67:F67)</f>
        <v>0</v>
      </c>
      <c r="G68" s="45"/>
    </row>
    <row r="69" spans="1:7" x14ac:dyDescent="0.2">
      <c r="A69" s="30"/>
      <c r="G69" s="46"/>
    </row>
    <row r="70" spans="1:7" x14ac:dyDescent="0.2">
      <c r="A70" s="30"/>
    </row>
    <row r="71" spans="1:7" s="24" customFormat="1" ht="15.75" x14ac:dyDescent="0.25">
      <c r="B71" s="28" t="s">
        <v>133</v>
      </c>
      <c r="C71" s="10">
        <f>C58</f>
        <v>4.835</v>
      </c>
      <c r="D71" s="11" t="s">
        <v>231</v>
      </c>
      <c r="E71" s="12">
        <f>F71/C71</f>
        <v>4117125.1292657703</v>
      </c>
      <c r="F71" s="25">
        <f>F64+F68</f>
        <v>19906300</v>
      </c>
      <c r="G71" s="43"/>
    </row>
    <row r="72" spans="1:7" x14ac:dyDescent="0.2">
      <c r="A72" s="30"/>
    </row>
    <row r="73" spans="1:7" s="24" customFormat="1" ht="15.75" x14ac:dyDescent="0.25">
      <c r="B73" s="28" t="s">
        <v>250</v>
      </c>
      <c r="C73" s="10"/>
      <c r="D73" s="11"/>
      <c r="E73" s="12"/>
      <c r="F73" s="25">
        <f>F68+F64+F45</f>
        <v>22422500</v>
      </c>
      <c r="G73" s="43"/>
    </row>
    <row r="78" spans="1:7" x14ac:dyDescent="0.2">
      <c r="E78" s="15" t="s">
        <v>838</v>
      </c>
    </row>
    <row r="79" spans="1:7" x14ac:dyDescent="0.2">
      <c r="E79" s="15" t="s">
        <v>839</v>
      </c>
      <c r="F79" s="15">
        <v>1522600</v>
      </c>
    </row>
    <row r="80" spans="1:7" x14ac:dyDescent="0.2">
      <c r="E80" s="15" t="s">
        <v>230</v>
      </c>
      <c r="F80" s="15">
        <v>20899900</v>
      </c>
    </row>
    <row r="81" spans="5:6" x14ac:dyDescent="0.2">
      <c r="E81" s="15" t="s">
        <v>840</v>
      </c>
      <c r="F81" s="15">
        <f>SUM(F79:F80)</f>
        <v>22422500</v>
      </c>
    </row>
    <row r="82" spans="5:6" x14ac:dyDescent="0.2">
      <c r="E82" s="15" t="s">
        <v>841</v>
      </c>
      <c r="F82" s="15">
        <f>F73-F81</f>
        <v>0</v>
      </c>
    </row>
  </sheetData>
  <phoneticPr fontId="0" type="noConversion"/>
  <pageMargins left="0.24" right="0.28999999999999998" top="0.47" bottom="0.68" header="0.22" footer="0.24"/>
  <pageSetup paperSize="9" scale="64" orientation="portrait" r:id="rId1"/>
  <headerFooter alignWithMargins="0">
    <oddFooter>&amp;L&amp;F - &amp;A&amp;RPrinted: &amp;D - &amp;T</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S72"/>
  <sheetViews>
    <sheetView view="pageBreakPreview" topLeftCell="B39" zoomScale="75" zoomScaleNormal="100" workbookViewId="0">
      <selection activeCell="E59" sqref="E59"/>
    </sheetView>
  </sheetViews>
  <sheetFormatPr defaultColWidth="9.140625" defaultRowHeight="15" x14ac:dyDescent="0.2"/>
  <cols>
    <col min="1" max="1" width="17" style="9" customWidth="1"/>
    <col min="2" max="2" width="56" style="9" bestFit="1" customWidth="1"/>
    <col min="3" max="3" width="17.5703125" style="6" bestFit="1" customWidth="1"/>
    <col min="4" max="4" width="6.5703125" style="7" customWidth="1"/>
    <col min="5" max="5" width="15.42578125" style="8" bestFit="1" customWidth="1"/>
    <col min="6" max="6" width="16.28515625" style="8" bestFit="1" customWidth="1"/>
    <col min="7" max="7" width="37.42578125" style="55" bestFit="1" customWidth="1"/>
    <col min="8" max="8" width="14.28515625" style="72" bestFit="1" customWidth="1"/>
    <col min="9" max="9" width="10.85546875" style="72" customWidth="1"/>
    <col min="10" max="10" width="16.140625" style="22" bestFit="1" customWidth="1"/>
    <col min="11" max="11" width="12.85546875" style="22" bestFit="1" customWidth="1"/>
    <col min="12" max="12" width="9.140625" style="22"/>
    <col min="13" max="13" width="11.28515625" style="22" bestFit="1" customWidth="1"/>
    <col min="14" max="14" width="15" style="22" bestFit="1" customWidth="1"/>
    <col min="15" max="16" width="15" style="22" customWidth="1"/>
    <col min="17" max="18" width="12.7109375" style="22" hidden="1" customWidth="1"/>
    <col min="19" max="19" width="14" style="9" hidden="1" customWidth="1"/>
    <col min="20" max="16384" width="9.140625" style="9"/>
  </cols>
  <sheetData>
    <row r="1" spans="1:18" ht="15.75" x14ac:dyDescent="0.2">
      <c r="A1" s="1" t="s">
        <v>1134</v>
      </c>
    </row>
    <row r="4" spans="1:18" s="52" customFormat="1" ht="15.75" x14ac:dyDescent="0.2">
      <c r="A4" s="51" t="s">
        <v>135</v>
      </c>
      <c r="B4" s="80" t="s">
        <v>1135</v>
      </c>
      <c r="C4" s="81"/>
      <c r="D4" s="82"/>
      <c r="E4" s="83"/>
      <c r="F4" s="83"/>
      <c r="G4" s="84"/>
      <c r="H4" s="85"/>
      <c r="I4" s="85"/>
      <c r="J4" s="68"/>
      <c r="K4" s="68"/>
      <c r="L4" s="68"/>
      <c r="M4" s="68"/>
      <c r="N4" s="68"/>
      <c r="O4" s="68"/>
      <c r="P4" s="68"/>
      <c r="Q4" s="68"/>
      <c r="R4" s="68"/>
    </row>
    <row r="5" spans="1:18" s="52" customFormat="1" ht="15.75" x14ac:dyDescent="0.2">
      <c r="A5" s="51" t="s">
        <v>136</v>
      </c>
      <c r="B5" s="52" t="s">
        <v>1136</v>
      </c>
      <c r="C5" s="56"/>
      <c r="D5" s="57"/>
      <c r="E5" s="58"/>
      <c r="F5" s="58"/>
      <c r="G5" s="59"/>
      <c r="H5" s="73"/>
      <c r="I5" s="73"/>
      <c r="J5" s="68"/>
      <c r="K5" s="68"/>
      <c r="L5" s="68"/>
      <c r="M5" s="68"/>
      <c r="N5" s="68"/>
      <c r="O5" s="68"/>
      <c r="P5" s="68"/>
      <c r="Q5" s="68"/>
      <c r="R5" s="68"/>
    </row>
    <row r="6" spans="1:18" s="52" customFormat="1" ht="15.75" x14ac:dyDescent="0.2">
      <c r="A6" s="51"/>
      <c r="B6" s="52" t="s">
        <v>1137</v>
      </c>
      <c r="C6" s="56"/>
      <c r="D6" s="57"/>
      <c r="E6" s="58"/>
      <c r="F6" s="58"/>
      <c r="G6" s="59"/>
      <c r="H6" s="73"/>
      <c r="I6" s="73"/>
      <c r="J6" s="68"/>
      <c r="K6" s="68"/>
      <c r="L6" s="68"/>
      <c r="M6" s="68"/>
      <c r="N6" s="68"/>
      <c r="O6" s="68"/>
      <c r="P6" s="68"/>
      <c r="Q6" s="68"/>
      <c r="R6" s="68"/>
    </row>
    <row r="7" spans="1:18" s="52" customFormat="1" ht="15.75" x14ac:dyDescent="0.2">
      <c r="A7" s="51"/>
      <c r="B7" s="52" t="s">
        <v>185</v>
      </c>
      <c r="C7" s="95"/>
      <c r="D7" s="57"/>
      <c r="E7" s="95"/>
      <c r="F7" s="95"/>
      <c r="G7" s="59"/>
      <c r="H7" s="73"/>
      <c r="I7" s="73"/>
      <c r="J7" s="68"/>
      <c r="K7" s="68"/>
      <c r="L7" s="68"/>
      <c r="M7" s="68"/>
      <c r="N7" s="68"/>
      <c r="O7" s="68"/>
      <c r="P7" s="68"/>
      <c r="Q7" s="68"/>
      <c r="R7" s="68"/>
    </row>
    <row r="8" spans="1:18" s="52" customFormat="1" ht="15.75" x14ac:dyDescent="0.2">
      <c r="A8" s="51"/>
      <c r="B8" s="80" t="s">
        <v>186</v>
      </c>
      <c r="C8" s="81"/>
      <c r="D8" s="82"/>
      <c r="E8" s="83"/>
      <c r="F8" s="83"/>
      <c r="G8" s="84"/>
      <c r="H8" s="85"/>
      <c r="I8" s="85"/>
      <c r="J8" s="68"/>
      <c r="K8" s="68"/>
      <c r="L8" s="68"/>
      <c r="M8" s="68"/>
      <c r="N8" s="68"/>
      <c r="O8" s="68"/>
      <c r="P8" s="68"/>
      <c r="Q8" s="68"/>
      <c r="R8" s="68"/>
    </row>
    <row r="9" spans="1:18" s="52" customFormat="1" ht="15.75" x14ac:dyDescent="0.2">
      <c r="A9" s="51" t="s">
        <v>815</v>
      </c>
      <c r="B9" s="80" t="s">
        <v>392</v>
      </c>
      <c r="C9" s="81"/>
      <c r="D9" s="82"/>
      <c r="E9" s="83"/>
      <c r="F9" s="83"/>
      <c r="G9" s="84"/>
      <c r="H9" s="85"/>
      <c r="I9" s="85"/>
      <c r="J9" s="68"/>
      <c r="K9" s="68"/>
      <c r="L9" s="68"/>
      <c r="M9" s="68"/>
      <c r="N9" s="68"/>
      <c r="O9" s="68"/>
      <c r="P9" s="68"/>
      <c r="Q9" s="68"/>
      <c r="R9" s="68"/>
    </row>
    <row r="10" spans="1:18" s="52" customFormat="1" ht="15.75" x14ac:dyDescent="0.2">
      <c r="A10" s="51" t="s">
        <v>138</v>
      </c>
      <c r="B10" s="80" t="s">
        <v>107</v>
      </c>
      <c r="C10" s="81"/>
      <c r="D10" s="82"/>
      <c r="E10" s="83"/>
      <c r="F10" s="83"/>
      <c r="G10" s="84"/>
      <c r="H10" s="85"/>
      <c r="I10" s="85"/>
      <c r="J10" s="68"/>
      <c r="K10" s="68"/>
      <c r="L10" s="68"/>
      <c r="M10" s="68"/>
      <c r="N10" s="68"/>
      <c r="O10" s="68"/>
      <c r="P10" s="68"/>
      <c r="Q10" s="68"/>
      <c r="R10" s="68"/>
    </row>
    <row r="11" spans="1:18" s="52" customFormat="1" ht="15.75" x14ac:dyDescent="0.2">
      <c r="A11" s="51" t="s">
        <v>148</v>
      </c>
      <c r="B11" s="88" t="s">
        <v>108</v>
      </c>
      <c r="C11" s="89"/>
      <c r="D11" s="90"/>
      <c r="E11" s="91"/>
      <c r="F11" s="91"/>
      <c r="G11" s="92"/>
      <c r="H11" s="93"/>
      <c r="I11" s="93"/>
      <c r="J11" s="68"/>
      <c r="K11" s="68"/>
      <c r="L11" s="68"/>
      <c r="M11" s="68"/>
      <c r="N11" s="68"/>
      <c r="O11" s="68"/>
      <c r="P11" s="68"/>
      <c r="Q11" s="68"/>
      <c r="R11" s="68"/>
    </row>
    <row r="12" spans="1:18" s="52" customFormat="1" ht="15.75" x14ac:dyDescent="0.2">
      <c r="A12" s="51" t="s">
        <v>813</v>
      </c>
      <c r="B12" s="52" t="s">
        <v>109</v>
      </c>
      <c r="C12" s="56"/>
      <c r="D12" s="57"/>
      <c r="E12" s="58"/>
      <c r="F12" s="58"/>
      <c r="G12" s="59"/>
      <c r="H12" s="73"/>
      <c r="I12" s="73"/>
      <c r="J12" s="68"/>
      <c r="K12" s="68"/>
      <c r="L12" s="68"/>
      <c r="M12" s="68"/>
      <c r="N12" s="68"/>
      <c r="O12" s="68"/>
      <c r="P12" s="68"/>
      <c r="Q12" s="68"/>
      <c r="R12" s="68"/>
    </row>
    <row r="13" spans="1:18" s="52" customFormat="1" ht="15.75" x14ac:dyDescent="0.2">
      <c r="A13" s="51"/>
      <c r="B13" s="52" t="s">
        <v>110</v>
      </c>
      <c r="C13" s="56"/>
      <c r="D13" s="57"/>
      <c r="E13" s="58"/>
      <c r="F13" s="58"/>
      <c r="G13" s="59"/>
      <c r="H13" s="73"/>
      <c r="I13" s="73"/>
      <c r="J13" s="68"/>
      <c r="K13" s="68"/>
      <c r="L13" s="68"/>
      <c r="M13" s="68"/>
      <c r="N13" s="68"/>
      <c r="O13" s="68"/>
      <c r="P13" s="68"/>
      <c r="Q13" s="68"/>
      <c r="R13" s="68"/>
    </row>
    <row r="14" spans="1:18" s="52" customFormat="1" ht="15.75" x14ac:dyDescent="0.2">
      <c r="A14" s="51"/>
      <c r="B14" s="52" t="s">
        <v>111</v>
      </c>
      <c r="C14" s="56"/>
      <c r="D14" s="57"/>
      <c r="E14" s="58"/>
      <c r="F14" s="58"/>
      <c r="G14" s="59"/>
      <c r="H14" s="73"/>
      <c r="I14" s="73"/>
      <c r="J14" s="68"/>
      <c r="K14" s="68"/>
      <c r="L14" s="68"/>
      <c r="M14" s="68"/>
      <c r="N14" s="68"/>
      <c r="O14" s="68"/>
      <c r="P14" s="68"/>
      <c r="Q14" s="68"/>
      <c r="R14" s="68"/>
    </row>
    <row r="15" spans="1:18" s="52" customFormat="1" ht="15.75" x14ac:dyDescent="0.2">
      <c r="A15" s="51"/>
      <c r="B15" s="80" t="s">
        <v>112</v>
      </c>
      <c r="C15" s="81"/>
      <c r="D15" s="82"/>
      <c r="E15" s="83"/>
      <c r="F15" s="83"/>
      <c r="G15" s="84"/>
      <c r="H15" s="85"/>
      <c r="I15" s="85"/>
      <c r="J15" s="68"/>
      <c r="K15" s="68"/>
      <c r="L15" s="68"/>
      <c r="M15" s="68"/>
      <c r="N15" s="68"/>
      <c r="O15" s="68"/>
      <c r="P15" s="68"/>
      <c r="Q15" s="68"/>
      <c r="R15" s="68"/>
    </row>
    <row r="16" spans="1:18" s="52" customFormat="1" ht="15.75" x14ac:dyDescent="0.2">
      <c r="A16" s="51" t="s">
        <v>817</v>
      </c>
      <c r="B16" s="52" t="s">
        <v>113</v>
      </c>
      <c r="C16" s="56"/>
      <c r="D16" s="57"/>
      <c r="E16" s="58"/>
      <c r="F16" s="58"/>
      <c r="G16" s="59"/>
      <c r="H16" s="73"/>
      <c r="I16" s="73"/>
      <c r="J16" s="68"/>
      <c r="K16" s="68"/>
      <c r="L16" s="68"/>
      <c r="M16" s="68"/>
      <c r="N16" s="68"/>
      <c r="O16" s="68"/>
      <c r="P16" s="68"/>
      <c r="Q16" s="68"/>
      <c r="R16" s="68"/>
    </row>
    <row r="17" spans="1:18" s="52" customFormat="1" ht="1.5" customHeight="1" x14ac:dyDescent="0.2">
      <c r="A17" s="51"/>
      <c r="B17" s="80"/>
      <c r="C17" s="81"/>
      <c r="D17" s="82"/>
      <c r="E17" s="83"/>
      <c r="F17" s="83"/>
      <c r="G17" s="84"/>
      <c r="H17" s="85"/>
      <c r="I17" s="85"/>
      <c r="J17" s="68"/>
      <c r="K17" s="68"/>
      <c r="L17" s="68"/>
      <c r="M17" s="68"/>
      <c r="N17" s="68"/>
      <c r="O17" s="68"/>
      <c r="P17" s="68"/>
      <c r="Q17" s="68"/>
      <c r="R17" s="68"/>
    </row>
    <row r="18" spans="1:18" s="52" customFormat="1" ht="15.75" x14ac:dyDescent="0.2">
      <c r="A18" s="51" t="s">
        <v>139</v>
      </c>
      <c r="B18" s="52" t="s">
        <v>114</v>
      </c>
      <c r="C18" s="56"/>
      <c r="D18" s="57"/>
      <c r="E18" s="58"/>
      <c r="F18" s="58"/>
      <c r="G18" s="59"/>
      <c r="H18" s="73"/>
      <c r="I18" s="73"/>
      <c r="J18" s="68"/>
      <c r="K18" s="68"/>
      <c r="L18" s="68"/>
      <c r="M18" s="68"/>
      <c r="N18" s="68"/>
      <c r="O18" s="68"/>
      <c r="P18" s="68"/>
      <c r="Q18" s="68"/>
      <c r="R18" s="68"/>
    </row>
    <row r="19" spans="1:18" s="52" customFormat="1" ht="15.75" x14ac:dyDescent="0.2">
      <c r="A19" s="51"/>
      <c r="B19" s="52" t="s">
        <v>115</v>
      </c>
      <c r="C19" s="56"/>
      <c r="D19" s="57"/>
      <c r="E19" s="58"/>
      <c r="F19" s="58"/>
      <c r="G19" s="59"/>
      <c r="H19" s="73"/>
      <c r="I19" s="73"/>
      <c r="J19" s="68"/>
      <c r="K19" s="68"/>
      <c r="L19" s="68"/>
      <c r="M19" s="68"/>
      <c r="N19" s="68"/>
      <c r="O19" s="68"/>
      <c r="P19" s="68"/>
      <c r="Q19" s="68"/>
      <c r="R19" s="68"/>
    </row>
    <row r="20" spans="1:18" s="52" customFormat="1" ht="15.75" x14ac:dyDescent="0.2">
      <c r="A20" s="51"/>
      <c r="B20" s="52" t="s">
        <v>116</v>
      </c>
      <c r="C20" s="56"/>
      <c r="D20" s="57"/>
      <c r="E20" s="58"/>
      <c r="F20" s="58"/>
      <c r="G20" s="59"/>
      <c r="H20" s="73"/>
      <c r="I20" s="73"/>
      <c r="J20" s="68"/>
      <c r="K20" s="68"/>
      <c r="L20" s="68"/>
      <c r="M20" s="68"/>
      <c r="N20" s="68"/>
      <c r="O20" s="68"/>
      <c r="P20" s="68"/>
      <c r="Q20" s="68"/>
      <c r="R20" s="68"/>
    </row>
    <row r="21" spans="1:18" s="52" customFormat="1" ht="15.75" customHeight="1" x14ac:dyDescent="0.2">
      <c r="A21" s="51" t="s">
        <v>818</v>
      </c>
      <c r="B21" s="365" t="s">
        <v>117</v>
      </c>
      <c r="C21" s="365"/>
      <c r="D21" s="365"/>
      <c r="E21" s="365"/>
      <c r="F21" s="365"/>
      <c r="G21" s="365"/>
      <c r="H21" s="365"/>
      <c r="I21" s="365"/>
      <c r="J21" s="68"/>
      <c r="K21" s="68"/>
      <c r="L21" s="68"/>
      <c r="M21" s="68"/>
      <c r="N21" s="68"/>
      <c r="O21" s="68"/>
      <c r="P21" s="68"/>
      <c r="Q21" s="68"/>
      <c r="R21" s="68"/>
    </row>
    <row r="22" spans="1:18" s="52" customFormat="1" ht="15.75" x14ac:dyDescent="0.2">
      <c r="A22" s="51" t="s">
        <v>142</v>
      </c>
      <c r="B22" s="51" t="s">
        <v>118</v>
      </c>
      <c r="C22" s="56"/>
      <c r="D22" s="57"/>
      <c r="E22" s="58"/>
      <c r="F22" s="58"/>
      <c r="G22" s="59"/>
      <c r="H22" s="73"/>
      <c r="I22" s="73"/>
      <c r="J22" s="68"/>
      <c r="K22" s="68"/>
      <c r="L22" s="68"/>
      <c r="M22" s="68"/>
      <c r="N22" s="68"/>
      <c r="O22" s="68"/>
      <c r="P22" s="68"/>
      <c r="Q22" s="68"/>
      <c r="R22" s="68"/>
    </row>
    <row r="23" spans="1:18" s="52" customFormat="1" x14ac:dyDescent="0.2">
      <c r="B23" s="361" t="s">
        <v>119</v>
      </c>
      <c r="C23" s="348"/>
      <c r="D23" s="56"/>
      <c r="E23" s="56"/>
      <c r="F23" s="56"/>
      <c r="G23" s="56"/>
      <c r="H23" s="73"/>
      <c r="I23" s="73"/>
      <c r="J23" s="68"/>
      <c r="K23" s="68"/>
      <c r="L23" s="68"/>
      <c r="M23" s="68"/>
      <c r="N23" s="68"/>
      <c r="O23" s="68"/>
      <c r="P23" s="68"/>
      <c r="Q23" s="68"/>
      <c r="R23" s="68"/>
    </row>
    <row r="24" spans="1:18" s="52" customFormat="1" ht="15.75" x14ac:dyDescent="0.2">
      <c r="A24" s="51"/>
      <c r="B24" s="51" t="s">
        <v>120</v>
      </c>
      <c r="C24" s="56"/>
      <c r="D24" s="57"/>
      <c r="E24" s="58"/>
      <c r="F24" s="58"/>
      <c r="G24" s="59"/>
      <c r="H24" s="73"/>
      <c r="I24" s="73"/>
      <c r="J24" s="68"/>
      <c r="K24" s="68"/>
      <c r="L24" s="68"/>
      <c r="M24" s="68"/>
      <c r="N24" s="68"/>
      <c r="O24" s="68"/>
      <c r="P24" s="68"/>
      <c r="Q24" s="68"/>
      <c r="R24" s="68"/>
    </row>
    <row r="25" spans="1:18" s="52" customFormat="1" ht="15.75" x14ac:dyDescent="0.2">
      <c r="A25" s="51"/>
      <c r="B25" s="51" t="s">
        <v>121</v>
      </c>
      <c r="C25" s="56"/>
      <c r="D25" s="57"/>
      <c r="E25" s="58"/>
      <c r="F25" s="58"/>
      <c r="G25" s="59"/>
      <c r="H25" s="73"/>
      <c r="I25" s="73"/>
      <c r="J25" s="68"/>
      <c r="K25" s="68"/>
      <c r="L25" s="68"/>
      <c r="M25" s="68"/>
      <c r="N25" s="68"/>
      <c r="O25" s="68"/>
      <c r="P25" s="68"/>
      <c r="Q25" s="68"/>
      <c r="R25" s="68"/>
    </row>
    <row r="26" spans="1:18" s="52" customFormat="1" ht="15.75" x14ac:dyDescent="0.2">
      <c r="A26" s="51"/>
      <c r="B26" s="86" t="s">
        <v>331</v>
      </c>
      <c r="C26" s="81"/>
      <c r="D26" s="82"/>
      <c r="E26" s="83"/>
      <c r="F26" s="83"/>
      <c r="G26" s="84"/>
      <c r="H26" s="85"/>
      <c r="I26" s="85"/>
      <c r="J26" s="68"/>
      <c r="K26" s="68"/>
      <c r="L26" s="68"/>
      <c r="M26" s="68"/>
      <c r="N26" s="68"/>
      <c r="O26" s="68"/>
      <c r="P26" s="68"/>
      <c r="Q26" s="68"/>
      <c r="R26" s="68"/>
    </row>
    <row r="27" spans="1:18" s="52" customFormat="1" ht="15.75" x14ac:dyDescent="0.2">
      <c r="A27" s="51" t="s">
        <v>141</v>
      </c>
      <c r="B27" s="52" t="s">
        <v>332</v>
      </c>
      <c r="C27" s="87"/>
      <c r="D27" s="57"/>
      <c r="E27" s="58"/>
      <c r="F27" s="58"/>
      <c r="G27" s="59"/>
      <c r="H27" s="73"/>
      <c r="I27" s="73"/>
      <c r="J27" s="68"/>
      <c r="K27" s="68"/>
      <c r="L27" s="68"/>
      <c r="M27" s="68"/>
      <c r="N27" s="68"/>
      <c r="O27" s="68"/>
      <c r="P27" s="68"/>
      <c r="Q27" s="68"/>
      <c r="R27" s="68"/>
    </row>
    <row r="28" spans="1:18" s="52" customFormat="1" ht="15.75" x14ac:dyDescent="0.2">
      <c r="A28" s="51"/>
      <c r="B28" s="52" t="s">
        <v>333</v>
      </c>
      <c r="D28" s="57"/>
      <c r="E28" s="58"/>
      <c r="F28" s="58"/>
      <c r="G28" s="59"/>
      <c r="H28" s="73"/>
      <c r="I28" s="73"/>
      <c r="J28" s="68"/>
      <c r="K28" s="68"/>
      <c r="L28" s="68"/>
      <c r="M28" s="68"/>
      <c r="N28" s="68"/>
      <c r="O28" s="68"/>
      <c r="P28" s="68"/>
      <c r="Q28" s="68"/>
      <c r="R28" s="68"/>
    </row>
    <row r="29" spans="1:18" s="52" customFormat="1" ht="15.75" x14ac:dyDescent="0.2">
      <c r="A29" s="51"/>
      <c r="B29" s="52" t="s">
        <v>334</v>
      </c>
      <c r="D29" s="57"/>
      <c r="E29" s="58"/>
      <c r="F29" s="58"/>
      <c r="G29" s="59"/>
      <c r="H29" s="73"/>
      <c r="I29" s="73"/>
      <c r="J29" s="68"/>
      <c r="K29" s="68"/>
      <c r="L29" s="68"/>
      <c r="M29" s="68"/>
      <c r="N29" s="68"/>
      <c r="O29" s="68"/>
      <c r="P29" s="68"/>
      <c r="Q29" s="68"/>
      <c r="R29" s="68"/>
    </row>
    <row r="30" spans="1:18" s="52" customFormat="1" ht="15.75" x14ac:dyDescent="0.2">
      <c r="A30" s="51"/>
      <c r="B30" s="80" t="s">
        <v>375</v>
      </c>
      <c r="C30" s="81"/>
      <c r="D30" s="82"/>
      <c r="E30" s="83"/>
      <c r="F30" s="83"/>
      <c r="G30" s="84"/>
      <c r="H30" s="85"/>
      <c r="I30" s="85"/>
      <c r="J30" s="68"/>
      <c r="K30" s="68"/>
      <c r="L30" s="68"/>
      <c r="M30" s="68"/>
      <c r="N30" s="68"/>
      <c r="O30" s="68"/>
      <c r="P30" s="68"/>
      <c r="Q30" s="68"/>
      <c r="R30" s="68"/>
    </row>
    <row r="31" spans="1:18" s="52" customFormat="1" ht="15.75" x14ac:dyDescent="0.2">
      <c r="A31" s="51" t="s">
        <v>822</v>
      </c>
      <c r="B31" s="80">
        <v>1134</v>
      </c>
      <c r="C31" s="81"/>
      <c r="D31" s="82"/>
      <c r="E31" s="83"/>
      <c r="F31" s="83"/>
      <c r="G31" s="84"/>
      <c r="H31" s="85"/>
      <c r="I31" s="85"/>
      <c r="J31" s="68"/>
      <c r="K31" s="68"/>
      <c r="L31" s="68"/>
      <c r="M31" s="68"/>
      <c r="N31" s="68"/>
      <c r="O31" s="68"/>
      <c r="P31" s="68"/>
      <c r="Q31" s="68"/>
      <c r="R31" s="68"/>
    </row>
    <row r="32" spans="1:18" s="52" customFormat="1" ht="15.75" x14ac:dyDescent="0.2">
      <c r="A32" s="51" t="s">
        <v>143</v>
      </c>
      <c r="B32" s="367" t="s">
        <v>674</v>
      </c>
      <c r="C32" s="367"/>
      <c r="D32" s="367"/>
      <c r="E32" s="367"/>
      <c r="F32" s="367"/>
      <c r="G32" s="367"/>
      <c r="H32" s="367"/>
      <c r="I32" s="367"/>
      <c r="J32" s="68"/>
      <c r="K32" s="68"/>
      <c r="L32" s="68"/>
      <c r="M32" s="68"/>
      <c r="N32" s="68"/>
      <c r="O32" s="68"/>
      <c r="P32" s="68"/>
      <c r="Q32" s="68"/>
      <c r="R32" s="68"/>
    </row>
    <row r="33" spans="1:18" s="52" customFormat="1" ht="15.75" x14ac:dyDescent="0.2">
      <c r="A33" s="51" t="s">
        <v>132</v>
      </c>
      <c r="B33" s="365" t="s">
        <v>1132</v>
      </c>
      <c r="C33" s="365"/>
      <c r="D33" s="365"/>
      <c r="E33" s="365"/>
      <c r="F33" s="365"/>
      <c r="G33" s="365"/>
      <c r="H33" s="365"/>
      <c r="I33" s="365"/>
      <c r="J33" s="68"/>
      <c r="K33" s="68"/>
      <c r="L33" s="68"/>
      <c r="M33" s="68"/>
      <c r="N33" s="68"/>
      <c r="O33" s="68"/>
      <c r="P33" s="68"/>
      <c r="Q33" s="68"/>
      <c r="R33" s="68"/>
    </row>
    <row r="34" spans="1:18" s="52" customFormat="1" x14ac:dyDescent="0.2">
      <c r="A34" s="361" t="s">
        <v>363</v>
      </c>
      <c r="B34" s="348" t="s">
        <v>1132</v>
      </c>
      <c r="C34" s="348"/>
      <c r="D34" s="348"/>
      <c r="E34" s="348"/>
      <c r="F34" s="348"/>
      <c r="G34" s="348"/>
      <c r="H34" s="348"/>
      <c r="I34" s="348"/>
      <c r="J34" s="68"/>
      <c r="K34" s="68"/>
      <c r="L34" s="68"/>
      <c r="M34" s="68"/>
      <c r="N34" s="68"/>
      <c r="O34" s="68"/>
      <c r="P34" s="68"/>
      <c r="Q34" s="68"/>
      <c r="R34" s="68"/>
    </row>
    <row r="35" spans="1:18" s="52" customFormat="1" ht="15.75" customHeight="1" x14ac:dyDescent="0.2">
      <c r="A35" s="361"/>
      <c r="B35" s="362"/>
      <c r="C35" s="362"/>
      <c r="D35" s="362"/>
      <c r="E35" s="362"/>
      <c r="F35" s="362"/>
      <c r="G35" s="362"/>
      <c r="H35" s="362"/>
      <c r="I35" s="362"/>
      <c r="J35" s="68"/>
      <c r="K35" s="68"/>
      <c r="L35" s="68"/>
      <c r="M35" s="68"/>
      <c r="N35" s="68"/>
      <c r="O35" s="68"/>
      <c r="P35" s="68"/>
      <c r="Q35" s="68"/>
      <c r="R35" s="68"/>
    </row>
    <row r="36" spans="1:18" s="54" customFormat="1" x14ac:dyDescent="0.2">
      <c r="C36" s="60"/>
      <c r="D36" s="61"/>
      <c r="E36" s="62"/>
      <c r="F36" s="62"/>
      <c r="G36" s="63"/>
      <c r="H36" s="74"/>
      <c r="I36" s="74"/>
      <c r="J36" s="69"/>
      <c r="K36" s="69"/>
      <c r="L36" s="69"/>
      <c r="M36" s="69"/>
      <c r="N36" s="69"/>
      <c r="O36" s="69"/>
      <c r="P36" s="69"/>
      <c r="Q36" s="69"/>
      <c r="R36" s="69"/>
    </row>
    <row r="39" spans="1:18" ht="15.75" x14ac:dyDescent="0.2">
      <c r="A39" s="26" t="s">
        <v>220</v>
      </c>
      <c r="B39" s="1" t="s">
        <v>221</v>
      </c>
      <c r="C39" s="2" t="s">
        <v>222</v>
      </c>
      <c r="D39" s="3" t="s">
        <v>223</v>
      </c>
      <c r="E39" s="4" t="s">
        <v>224</v>
      </c>
      <c r="F39" s="4" t="s">
        <v>225</v>
      </c>
    </row>
    <row r="40" spans="1:18" ht="15.75" x14ac:dyDescent="0.2">
      <c r="A40" s="26">
        <v>1</v>
      </c>
      <c r="B40" s="1" t="s">
        <v>134</v>
      </c>
    </row>
    <row r="41" spans="1:18" x14ac:dyDescent="0.2">
      <c r="A41" s="27">
        <v>1.1000000000000001</v>
      </c>
      <c r="B41" s="9" t="s">
        <v>226</v>
      </c>
      <c r="C41" s="8">
        <f>F$70</f>
        <v>7075124.5122088725</v>
      </c>
      <c r="D41" s="7" t="s">
        <v>227</v>
      </c>
      <c r="E41" s="16">
        <f>F41/C41</f>
        <v>3.2996733781454603E-2</v>
      </c>
      <c r="F41" s="8">
        <v>233456</v>
      </c>
      <c r="L41" s="65"/>
    </row>
    <row r="42" spans="1:18" x14ac:dyDescent="0.2">
      <c r="A42" s="27">
        <v>1.2</v>
      </c>
      <c r="B42" s="9" t="s">
        <v>228</v>
      </c>
      <c r="C42" s="8">
        <f>F$70</f>
        <v>7075124.5122088725</v>
      </c>
      <c r="D42" s="7" t="s">
        <v>227</v>
      </c>
      <c r="E42" s="16">
        <f>F42/C42</f>
        <v>0.10112740754814256</v>
      </c>
      <c r="F42" s="8">
        <v>715489</v>
      </c>
      <c r="L42" s="65"/>
    </row>
    <row r="43" spans="1:18" x14ac:dyDescent="0.2">
      <c r="A43" s="27">
        <v>1.3</v>
      </c>
      <c r="B43" s="9" t="s">
        <v>868</v>
      </c>
      <c r="C43" s="8">
        <f>F$70</f>
        <v>7075124.5122088725</v>
      </c>
      <c r="D43" s="7" t="s">
        <v>227</v>
      </c>
      <c r="E43" s="16">
        <f>F43/C43</f>
        <v>4.4937442366048047E-2</v>
      </c>
      <c r="F43" s="8">
        <v>317938</v>
      </c>
      <c r="L43" s="65"/>
    </row>
    <row r="44" spans="1:18" s="1" customFormat="1" ht="15.75" x14ac:dyDescent="0.2">
      <c r="B44" s="28" t="s">
        <v>248</v>
      </c>
      <c r="C44" s="17">
        <f>F44/F72</f>
        <v>0.15186788050069056</v>
      </c>
      <c r="D44" s="11"/>
      <c r="E44" s="12"/>
      <c r="F44" s="23">
        <f>SUM(F41:F43)</f>
        <v>1266883</v>
      </c>
      <c r="G44" s="64"/>
      <c r="H44" s="75"/>
      <c r="I44" s="75"/>
      <c r="J44" s="22"/>
      <c r="K44" s="22"/>
      <c r="L44" s="71"/>
      <c r="M44" s="70"/>
      <c r="N44" s="70"/>
      <c r="O44" s="70"/>
      <c r="P44" s="70"/>
      <c r="Q44" s="70"/>
      <c r="R44" s="70"/>
    </row>
    <row r="45" spans="1:18" x14ac:dyDescent="0.2">
      <c r="A45" s="27"/>
      <c r="H45" s="72" t="s">
        <v>379</v>
      </c>
      <c r="I45" s="72" t="s">
        <v>383</v>
      </c>
      <c r="L45" s="65"/>
    </row>
    <row r="46" spans="1:18" ht="15.75" x14ac:dyDescent="0.2">
      <c r="A46" s="26">
        <v>2</v>
      </c>
      <c r="B46" s="1" t="s">
        <v>230</v>
      </c>
      <c r="L46" s="65"/>
    </row>
    <row r="47" spans="1:18" x14ac:dyDescent="0.2">
      <c r="A47" s="27">
        <v>2.1</v>
      </c>
      <c r="B47" s="9" t="s">
        <v>236</v>
      </c>
      <c r="C47" s="18"/>
      <c r="H47" s="76"/>
      <c r="I47" s="77"/>
      <c r="L47" s="65"/>
    </row>
    <row r="48" spans="1:18" x14ac:dyDescent="0.2">
      <c r="A48" s="27">
        <v>2.2000000000000002</v>
      </c>
      <c r="B48" s="9" t="s">
        <v>237</v>
      </c>
      <c r="C48" s="8">
        <v>42700</v>
      </c>
      <c r="D48" s="7" t="s">
        <v>232</v>
      </c>
      <c r="E48" s="6">
        <f t="shared" ref="E48:E57" si="0">F48/C48</f>
        <v>19.137820367742343</v>
      </c>
      <c r="F48" s="8">
        <v>817184.92970259802</v>
      </c>
      <c r="H48" s="76">
        <v>750275.14140651352</v>
      </c>
      <c r="I48" s="77">
        <f t="shared" ref="I48:I56" si="1">(F48-H48)/H48</f>
        <v>8.9180334791115631E-2</v>
      </c>
      <c r="L48" s="65"/>
    </row>
    <row r="49" spans="1:18" x14ac:dyDescent="0.2">
      <c r="A49" s="27">
        <v>2.2999999999999998</v>
      </c>
      <c r="B49" s="9" t="s">
        <v>238</v>
      </c>
      <c r="C49" s="8">
        <v>3000</v>
      </c>
      <c r="D49" s="7" t="s">
        <v>811</v>
      </c>
      <c r="E49" s="6">
        <f t="shared" si="0"/>
        <v>15.167692519244719</v>
      </c>
      <c r="F49" s="8">
        <v>45503.077557734156</v>
      </c>
      <c r="H49" s="76">
        <v>366.89942199708003</v>
      </c>
      <c r="I49" s="77">
        <f t="shared" si="1"/>
        <v>123.0205757481305</v>
      </c>
      <c r="L49" s="65"/>
    </row>
    <row r="50" spans="1:18" x14ac:dyDescent="0.2">
      <c r="A50" s="27">
        <v>2.4</v>
      </c>
      <c r="B50" s="9" t="s">
        <v>239</v>
      </c>
      <c r="C50" s="18">
        <v>0.83</v>
      </c>
      <c r="D50" s="7" t="s">
        <v>231</v>
      </c>
      <c r="E50" s="8">
        <f t="shared" si="0"/>
        <v>226583.17312295883</v>
      </c>
      <c r="F50" s="8">
        <v>188064.03369205582</v>
      </c>
      <c r="H50" s="76">
        <v>184106.5749722097</v>
      </c>
      <c r="I50" s="77">
        <f t="shared" si="1"/>
        <v>2.1495477390981226E-2</v>
      </c>
      <c r="L50" s="65"/>
    </row>
    <row r="51" spans="1:18" x14ac:dyDescent="0.2">
      <c r="A51" s="27">
        <v>2.5</v>
      </c>
      <c r="B51" s="9" t="s">
        <v>240</v>
      </c>
      <c r="C51" s="8">
        <v>10900</v>
      </c>
      <c r="D51" s="7" t="s">
        <v>233</v>
      </c>
      <c r="E51" s="8">
        <f t="shared" si="0"/>
        <v>23.327557672595358</v>
      </c>
      <c r="F51" s="22">
        <v>254270.37863128941</v>
      </c>
      <c r="H51" s="76">
        <v>257510.95042626359</v>
      </c>
      <c r="I51" s="77">
        <f t="shared" si="1"/>
        <v>-1.2584209679666013E-2</v>
      </c>
      <c r="L51" s="65"/>
    </row>
    <row r="52" spans="1:18" x14ac:dyDescent="0.2">
      <c r="A52" s="27" t="s">
        <v>234</v>
      </c>
      <c r="B52" s="9" t="s">
        <v>241</v>
      </c>
      <c r="C52" s="8">
        <v>2961</v>
      </c>
      <c r="D52" s="7" t="s">
        <v>233</v>
      </c>
      <c r="E52" s="8">
        <f t="shared" si="0"/>
        <v>1060.7594140104129</v>
      </c>
      <c r="F52" s="8">
        <v>3140908.6248848327</v>
      </c>
      <c r="G52" s="55" t="s">
        <v>675</v>
      </c>
      <c r="H52" s="76">
        <v>3072082.0264309971</v>
      </c>
      <c r="I52" s="77">
        <f t="shared" si="1"/>
        <v>2.2403893470837804E-2</v>
      </c>
      <c r="L52" s="65"/>
    </row>
    <row r="53" spans="1:18" x14ac:dyDescent="0.2">
      <c r="A53" s="27">
        <v>2.7</v>
      </c>
      <c r="B53" s="9" t="s">
        <v>242</v>
      </c>
      <c r="C53" s="8">
        <v>1400</v>
      </c>
      <c r="D53" s="7" t="s">
        <v>233</v>
      </c>
      <c r="E53" s="8">
        <f t="shared" si="0"/>
        <v>806.99163877163926</v>
      </c>
      <c r="F53" s="8">
        <v>1129788.294280295</v>
      </c>
      <c r="H53" s="76">
        <v>693543.24054728658</v>
      </c>
      <c r="I53" s="77">
        <f t="shared" si="1"/>
        <v>0.62900916370947568</v>
      </c>
      <c r="L53" s="65"/>
    </row>
    <row r="54" spans="1:18" x14ac:dyDescent="0.2">
      <c r="A54" s="27">
        <v>2.8</v>
      </c>
      <c r="B54" s="9" t="s">
        <v>243</v>
      </c>
      <c r="C54" s="18">
        <f>C50</f>
        <v>0.83</v>
      </c>
      <c r="D54" s="7" t="s">
        <v>231</v>
      </c>
      <c r="E54" s="8">
        <f t="shared" si="0"/>
        <v>207668.8252687277</v>
      </c>
      <c r="F54" s="8">
        <v>172365.12497304397</v>
      </c>
      <c r="H54" s="76">
        <v>95389.828335745464</v>
      </c>
      <c r="I54" s="77">
        <f t="shared" si="1"/>
        <v>0.80695497602078747</v>
      </c>
      <c r="L54" s="65"/>
    </row>
    <row r="55" spans="1:18" x14ac:dyDescent="0.2">
      <c r="A55" s="27">
        <v>2.9</v>
      </c>
      <c r="B55" s="9" t="s">
        <v>235</v>
      </c>
      <c r="C55" s="18">
        <f>C50</f>
        <v>0.83</v>
      </c>
      <c r="D55" s="7" t="s">
        <v>231</v>
      </c>
      <c r="E55" s="8">
        <f t="shared" si="0"/>
        <v>227288.667587798</v>
      </c>
      <c r="F55" s="8">
        <v>188649.59409787232</v>
      </c>
      <c r="H55" s="76">
        <v>171991.87735397017</v>
      </c>
      <c r="I55" s="77">
        <f t="shared" si="1"/>
        <v>9.6851764165696755E-2</v>
      </c>
      <c r="L55" s="65"/>
    </row>
    <row r="56" spans="1:18" x14ac:dyDescent="0.2">
      <c r="A56" s="29">
        <v>2.1</v>
      </c>
      <c r="B56" s="9" t="s">
        <v>244</v>
      </c>
      <c r="C56" s="18">
        <f>C50</f>
        <v>0.83</v>
      </c>
      <c r="D56" s="7" t="s">
        <v>231</v>
      </c>
      <c r="E56" s="8">
        <f t="shared" si="0"/>
        <v>150343.52423084073</v>
      </c>
      <c r="F56" s="8">
        <v>124785.12511159779</v>
      </c>
      <c r="H56" s="76">
        <v>58367.147744969814</v>
      </c>
      <c r="I56" s="77">
        <f t="shared" si="1"/>
        <v>1.1379342649539013</v>
      </c>
      <c r="L56" s="65"/>
    </row>
    <row r="57" spans="1:18" x14ac:dyDescent="0.2">
      <c r="A57" s="27">
        <v>2.11</v>
      </c>
      <c r="B57" s="9" t="s">
        <v>245</v>
      </c>
      <c r="C57" s="20">
        <f>C50</f>
        <v>0.83</v>
      </c>
      <c r="D57" s="7" t="s">
        <v>231</v>
      </c>
      <c r="E57" s="8">
        <f t="shared" si="0"/>
        <v>85921.610415111907</v>
      </c>
      <c r="F57" s="8">
        <v>71314.936644542875</v>
      </c>
      <c r="H57" s="96">
        <v>0</v>
      </c>
      <c r="I57" s="77"/>
      <c r="L57" s="65"/>
    </row>
    <row r="58" spans="1:18" x14ac:dyDescent="0.2">
      <c r="A58" s="27"/>
      <c r="H58" s="76"/>
      <c r="I58" s="77"/>
      <c r="L58" s="65"/>
    </row>
    <row r="59" spans="1:18" s="1" customFormat="1" ht="15.75" x14ac:dyDescent="0.2">
      <c r="B59" s="28" t="s">
        <v>246</v>
      </c>
      <c r="C59" s="17">
        <f>F59/F72</f>
        <v>0.7351748497708982</v>
      </c>
      <c r="D59" s="11"/>
      <c r="E59" s="12"/>
      <c r="F59" s="25">
        <f>SUM(F47:F58)</f>
        <v>6132834.1195758618</v>
      </c>
      <c r="G59" s="66"/>
      <c r="H59" s="76"/>
      <c r="I59" s="77"/>
      <c r="K59" s="22"/>
      <c r="L59" s="65"/>
      <c r="M59" s="70"/>
      <c r="N59" s="70"/>
      <c r="O59" s="70"/>
      <c r="P59" s="70"/>
      <c r="Q59" s="70"/>
      <c r="R59" s="70"/>
    </row>
    <row r="60" spans="1:18" x14ac:dyDescent="0.2">
      <c r="A60" s="27"/>
      <c r="H60" s="76"/>
      <c r="I60" s="77"/>
      <c r="L60" s="65"/>
    </row>
    <row r="61" spans="1:18" x14ac:dyDescent="0.2">
      <c r="A61" s="27">
        <v>2.12</v>
      </c>
      <c r="B61" s="9" t="s">
        <v>131</v>
      </c>
      <c r="C61" s="8">
        <f>F59</f>
        <v>6132834.1195758618</v>
      </c>
      <c r="D61" s="7" t="s">
        <v>227</v>
      </c>
      <c r="E61" s="16">
        <f>F61/C61</f>
        <v>0.15364680900552027</v>
      </c>
      <c r="F61" s="8">
        <v>942290.39263301052</v>
      </c>
      <c r="G61" s="55" t="s">
        <v>676</v>
      </c>
      <c r="H61" s="76">
        <v>902738.40836004715</v>
      </c>
      <c r="I61" s="77">
        <f>(F61-H61)/H61</f>
        <v>4.3813339397860758E-2</v>
      </c>
      <c r="L61" s="65"/>
    </row>
    <row r="62" spans="1:18" x14ac:dyDescent="0.2">
      <c r="A62" s="27"/>
      <c r="H62" s="76"/>
      <c r="I62" s="77"/>
      <c r="L62" s="65"/>
    </row>
    <row r="63" spans="1:18" s="1" customFormat="1" ht="15.75" x14ac:dyDescent="0.2">
      <c r="B63" s="28" t="s">
        <v>251</v>
      </c>
      <c r="C63" s="21">
        <f>F61/F72</f>
        <v>0.11295726972841125</v>
      </c>
      <c r="D63" s="11"/>
      <c r="E63" s="12"/>
      <c r="F63" s="25">
        <f>F61+F59</f>
        <v>7075124.5122088725</v>
      </c>
      <c r="G63" s="363" t="s">
        <v>677</v>
      </c>
      <c r="H63" s="78">
        <f>SUM(H48:H61)</f>
        <v>6186372.0949999997</v>
      </c>
      <c r="I63" s="77">
        <f>(F63-H63)/H63</f>
        <v>0.14366294228036938</v>
      </c>
      <c r="K63" s="22"/>
      <c r="L63" s="65"/>
      <c r="M63" s="70"/>
      <c r="N63" s="70"/>
      <c r="O63" s="70"/>
      <c r="P63" s="70"/>
      <c r="Q63" s="70"/>
      <c r="R63" s="70"/>
    </row>
    <row r="64" spans="1:18" x14ac:dyDescent="0.2">
      <c r="A64" s="27"/>
      <c r="G64" s="363"/>
      <c r="L64" s="65"/>
    </row>
    <row r="65" spans="1:18" ht="15.75" x14ac:dyDescent="0.2">
      <c r="A65" s="26">
        <v>3</v>
      </c>
      <c r="B65" s="1" t="s">
        <v>247</v>
      </c>
      <c r="F65" s="8">
        <v>0</v>
      </c>
      <c r="L65" s="65"/>
    </row>
    <row r="66" spans="1:18" x14ac:dyDescent="0.2">
      <c r="A66" s="27"/>
      <c r="L66" s="65"/>
    </row>
    <row r="67" spans="1:18" s="1" customFormat="1" ht="15.75" x14ac:dyDescent="0.2">
      <c r="B67" s="28" t="s">
        <v>249</v>
      </c>
      <c r="C67" s="17">
        <f>F67/F72</f>
        <v>0</v>
      </c>
      <c r="D67" s="11"/>
      <c r="E67" s="12"/>
      <c r="F67" s="25">
        <f>SUM(F66:F66)</f>
        <v>0</v>
      </c>
      <c r="G67" s="66"/>
      <c r="H67" s="75"/>
      <c r="I67" s="75"/>
      <c r="J67" s="70"/>
      <c r="K67" s="22"/>
      <c r="L67" s="65"/>
      <c r="M67" s="70"/>
      <c r="N67" s="70"/>
      <c r="O67" s="70"/>
      <c r="P67" s="70"/>
      <c r="Q67" s="70"/>
      <c r="R67" s="70"/>
    </row>
    <row r="68" spans="1:18" x14ac:dyDescent="0.2">
      <c r="A68" s="27"/>
      <c r="G68" s="67"/>
      <c r="L68" s="65"/>
    </row>
    <row r="69" spans="1:18" x14ac:dyDescent="0.2">
      <c r="A69" s="27"/>
      <c r="L69" s="65"/>
    </row>
    <row r="70" spans="1:18" s="1" customFormat="1" ht="15.75" x14ac:dyDescent="0.2">
      <c r="B70" s="28" t="s">
        <v>133</v>
      </c>
      <c r="C70" s="10">
        <f>C57</f>
        <v>0.83</v>
      </c>
      <c r="D70" s="11" t="s">
        <v>231</v>
      </c>
      <c r="E70" s="12">
        <f>F70/C70</f>
        <v>8524246.4002516549</v>
      </c>
      <c r="F70" s="25">
        <f>F63+F67</f>
        <v>7075124.5122088725</v>
      </c>
      <c r="G70" s="64"/>
      <c r="H70" s="75"/>
      <c r="I70" s="75"/>
      <c r="J70" s="70"/>
      <c r="K70" s="22"/>
      <c r="L70" s="65"/>
      <c r="M70" s="70"/>
      <c r="N70" s="70"/>
      <c r="O70" s="70"/>
      <c r="P70" s="70"/>
      <c r="Q70" s="70"/>
      <c r="R70" s="70"/>
    </row>
    <row r="71" spans="1:18" x14ac:dyDescent="0.2">
      <c r="A71" s="27"/>
      <c r="L71" s="65"/>
    </row>
    <row r="72" spans="1:18" s="1" customFormat="1" ht="15.75" x14ac:dyDescent="0.2">
      <c r="B72" s="28" t="s">
        <v>250</v>
      </c>
      <c r="C72" s="10"/>
      <c r="D72" s="11"/>
      <c r="E72" s="12"/>
      <c r="F72" s="25">
        <f>F67+F63+F44</f>
        <v>8342007.5122088725</v>
      </c>
      <c r="G72" s="64"/>
      <c r="H72" s="75"/>
      <c r="I72" s="75"/>
      <c r="J72" s="70"/>
      <c r="K72" s="22"/>
      <c r="L72" s="65"/>
      <c r="M72" s="70"/>
      <c r="N72" s="70"/>
      <c r="O72" s="70"/>
      <c r="P72" s="70"/>
      <c r="Q72" s="70"/>
      <c r="R72" s="70"/>
    </row>
  </sheetData>
  <mergeCells count="8">
    <mergeCell ref="G63:G64"/>
    <mergeCell ref="A34:A35"/>
    <mergeCell ref="B21:I21"/>
    <mergeCell ref="B32:I32"/>
    <mergeCell ref="B34:I34"/>
    <mergeCell ref="B35:I35"/>
    <mergeCell ref="B33:I33"/>
    <mergeCell ref="B23:C23"/>
  </mergeCells>
  <phoneticPr fontId="0" type="noConversion"/>
  <pageMargins left="0.24" right="0.28999999999999998" top="0.47" bottom="0.68" header="0.22" footer="0.24"/>
  <pageSetup paperSize="9" scale="52" orientation="portrait" r:id="rId1"/>
  <headerFooter alignWithMargins="0">
    <oddFooter>&amp;L&amp;F - &amp;A&amp;RPrinted: &amp;D - &amp;T</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I74"/>
  <sheetViews>
    <sheetView topLeftCell="A37" zoomScale="75" workbookViewId="0">
      <selection activeCell="B2" sqref="B2"/>
    </sheetView>
  </sheetViews>
  <sheetFormatPr defaultColWidth="9.140625" defaultRowHeight="15" x14ac:dyDescent="0.2"/>
  <cols>
    <col min="1" max="1" width="17" style="5" customWidth="1"/>
    <col min="2" max="2" width="56" style="5" bestFit="1" customWidth="1"/>
    <col min="3" max="3" width="17.5703125" style="13" bestFit="1" customWidth="1"/>
    <col min="4" max="4" width="6.5703125" style="14" customWidth="1"/>
    <col min="5" max="5" width="15.42578125" style="15" bestFit="1" customWidth="1"/>
    <col min="6" max="6" width="16.28515625" style="15" bestFit="1" customWidth="1"/>
    <col min="7" max="7" width="50.28515625" style="40" customWidth="1"/>
    <col min="8" max="8" width="11.85546875" style="5" customWidth="1"/>
    <col min="9" max="9" width="12.28515625" style="5" bestFit="1" customWidth="1"/>
    <col min="10" max="16384" width="9.140625" style="5"/>
  </cols>
  <sheetData>
    <row r="1" spans="1:7" ht="15.75" x14ac:dyDescent="0.25">
      <c r="A1" s="24" t="s">
        <v>494</v>
      </c>
    </row>
    <row r="4" spans="1:7" s="35" customFormat="1" ht="15.75" x14ac:dyDescent="0.25">
      <c r="A4" s="36" t="s">
        <v>135</v>
      </c>
      <c r="B4" s="349" t="s">
        <v>493</v>
      </c>
      <c r="C4" s="353"/>
      <c r="D4" s="353"/>
      <c r="E4" s="353"/>
      <c r="F4" s="353"/>
      <c r="G4" s="141"/>
    </row>
    <row r="5" spans="1:7" s="35" customFormat="1" ht="15.75" x14ac:dyDescent="0.25">
      <c r="A5" s="36" t="s">
        <v>136</v>
      </c>
      <c r="B5" s="349" t="s">
        <v>495</v>
      </c>
      <c r="C5" s="353"/>
      <c r="D5" s="353"/>
      <c r="E5" s="353"/>
      <c r="F5" s="353"/>
      <c r="G5" s="141"/>
    </row>
    <row r="6" spans="1:7" s="35" customFormat="1" ht="15.75" x14ac:dyDescent="0.25">
      <c r="A6" s="36"/>
      <c r="B6" s="349" t="s">
        <v>497</v>
      </c>
      <c r="C6" s="353"/>
      <c r="D6" s="353"/>
      <c r="E6" s="353"/>
      <c r="F6" s="353"/>
      <c r="G6" s="141"/>
    </row>
    <row r="7" spans="1:7" s="35" customFormat="1" ht="15.75" x14ac:dyDescent="0.25">
      <c r="A7" s="36"/>
      <c r="B7" s="349" t="s">
        <v>498</v>
      </c>
      <c r="C7" s="353"/>
      <c r="D7" s="353"/>
      <c r="E7" s="353"/>
      <c r="F7" s="353"/>
      <c r="G7" s="141"/>
    </row>
    <row r="8" spans="1:7" s="35" customFormat="1" ht="15.75" x14ac:dyDescent="0.25">
      <c r="A8" s="36" t="s">
        <v>815</v>
      </c>
      <c r="B8" s="349" t="s">
        <v>499</v>
      </c>
      <c r="C8" s="353"/>
      <c r="D8" s="353"/>
      <c r="E8" s="353"/>
      <c r="F8" s="353"/>
      <c r="G8" s="141"/>
    </row>
    <row r="9" spans="1:7" s="35" customFormat="1" ht="33.75" customHeight="1" x14ac:dyDescent="0.2">
      <c r="A9" s="51" t="s">
        <v>138</v>
      </c>
      <c r="B9" s="348" t="s">
        <v>869</v>
      </c>
      <c r="C9" s="368"/>
      <c r="D9" s="368"/>
      <c r="E9" s="368"/>
      <c r="F9" s="368"/>
      <c r="G9" s="142"/>
    </row>
    <row r="10" spans="1:7" s="35" customFormat="1" x14ac:dyDescent="0.2">
      <c r="B10" s="35" t="s">
        <v>870</v>
      </c>
      <c r="G10" s="141"/>
    </row>
    <row r="11" spans="1:7" s="35" customFormat="1" ht="15.75" x14ac:dyDescent="0.2">
      <c r="A11" s="51" t="s">
        <v>148</v>
      </c>
      <c r="B11" s="349" t="s">
        <v>500</v>
      </c>
      <c r="C11" s="353"/>
      <c r="D11" s="353"/>
      <c r="E11" s="353"/>
      <c r="F11" s="353"/>
      <c r="G11" s="141"/>
    </row>
    <row r="12" spans="1:7" s="35" customFormat="1" ht="15.75" customHeight="1" x14ac:dyDescent="0.2">
      <c r="A12" s="51"/>
      <c r="B12" s="349" t="s">
        <v>501</v>
      </c>
      <c r="C12" s="349"/>
      <c r="D12" s="349"/>
      <c r="E12" s="349"/>
      <c r="F12" s="349"/>
      <c r="G12" s="141"/>
    </row>
    <row r="13" spans="1:7" s="35" customFormat="1" ht="15.75" x14ac:dyDescent="0.2">
      <c r="A13" s="51" t="s">
        <v>813</v>
      </c>
      <c r="B13" s="348" t="s">
        <v>502</v>
      </c>
      <c r="C13" s="360"/>
      <c r="D13" s="360"/>
      <c r="E13" s="360"/>
      <c r="F13" s="360"/>
      <c r="G13" s="141"/>
    </row>
    <row r="14" spans="1:7" s="35" customFormat="1" ht="15.75" x14ac:dyDescent="0.2">
      <c r="A14" s="51" t="s">
        <v>817</v>
      </c>
      <c r="B14" s="349" t="s">
        <v>503</v>
      </c>
      <c r="C14" s="355"/>
      <c r="D14" s="355"/>
      <c r="E14" s="355"/>
      <c r="F14" s="355"/>
      <c r="G14" s="141"/>
    </row>
    <row r="15" spans="1:7" s="152" customFormat="1" ht="15.75" customHeight="1" x14ac:dyDescent="0.2">
      <c r="A15" s="150"/>
      <c r="B15" s="372" t="s">
        <v>504</v>
      </c>
      <c r="C15" s="372"/>
      <c r="D15" s="372"/>
      <c r="E15" s="372"/>
      <c r="F15" s="372"/>
      <c r="G15" s="151"/>
    </row>
    <row r="16" spans="1:7" s="35" customFormat="1" ht="15.75" x14ac:dyDescent="0.2">
      <c r="A16" s="51" t="s">
        <v>139</v>
      </c>
      <c r="B16" s="349" t="s">
        <v>505</v>
      </c>
      <c r="C16" s="353"/>
      <c r="D16" s="353"/>
      <c r="E16" s="353"/>
      <c r="F16" s="353"/>
      <c r="G16" s="141"/>
    </row>
    <row r="17" spans="1:7" s="35" customFormat="1" ht="15.75" x14ac:dyDescent="0.2">
      <c r="A17" s="51"/>
      <c r="B17" s="349" t="s">
        <v>506</v>
      </c>
      <c r="C17" s="353"/>
      <c r="D17" s="353"/>
      <c r="E17" s="353"/>
      <c r="F17" s="353"/>
      <c r="G17" s="141"/>
    </row>
    <row r="18" spans="1:7" s="35" customFormat="1" ht="15.75" x14ac:dyDescent="0.2">
      <c r="A18" s="51"/>
      <c r="B18" s="349" t="s">
        <v>507</v>
      </c>
      <c r="C18" s="353"/>
      <c r="D18" s="353"/>
      <c r="E18" s="353"/>
      <c r="F18" s="353"/>
      <c r="G18" s="141"/>
    </row>
    <row r="19" spans="1:7" s="35" customFormat="1" ht="15.75" x14ac:dyDescent="0.2">
      <c r="A19" s="51"/>
      <c r="B19" s="349" t="s">
        <v>871</v>
      </c>
      <c r="C19" s="353"/>
      <c r="D19" s="353"/>
      <c r="E19" s="353"/>
      <c r="F19" s="353"/>
      <c r="G19" s="141"/>
    </row>
    <row r="20" spans="1:7" s="35" customFormat="1" ht="15.75" x14ac:dyDescent="0.2">
      <c r="A20" s="51"/>
      <c r="B20" s="349" t="s">
        <v>872</v>
      </c>
      <c r="C20" s="353"/>
      <c r="D20" s="353"/>
      <c r="E20" s="353"/>
      <c r="F20" s="353"/>
      <c r="G20" s="141"/>
    </row>
    <row r="21" spans="1:7" s="35" customFormat="1" ht="15.75" x14ac:dyDescent="0.2">
      <c r="A21" s="51" t="s">
        <v>818</v>
      </c>
      <c r="B21" s="349" t="s">
        <v>508</v>
      </c>
      <c r="C21" s="353"/>
      <c r="D21" s="353"/>
      <c r="E21" s="353"/>
      <c r="F21" s="353"/>
      <c r="G21" s="141"/>
    </row>
    <row r="22" spans="1:7" s="35" customFormat="1" ht="15.75" x14ac:dyDescent="0.2">
      <c r="A22" s="51" t="s">
        <v>137</v>
      </c>
      <c r="B22" s="349" t="s">
        <v>521</v>
      </c>
      <c r="C22" s="353"/>
      <c r="D22" s="353"/>
      <c r="E22" s="353"/>
      <c r="F22" s="353"/>
      <c r="G22" s="141"/>
    </row>
    <row r="23" spans="1:7" s="35" customFormat="1" ht="15" customHeight="1" x14ac:dyDescent="0.2">
      <c r="A23" s="51"/>
      <c r="B23" s="362" t="s">
        <v>522</v>
      </c>
      <c r="C23" s="362"/>
      <c r="D23" s="362"/>
      <c r="E23" s="362"/>
      <c r="F23" s="362"/>
      <c r="G23" s="141"/>
    </row>
    <row r="24" spans="1:7" s="35" customFormat="1" ht="15.75" x14ac:dyDescent="0.2">
      <c r="A24" s="51" t="s">
        <v>142</v>
      </c>
      <c r="B24" s="371" t="s">
        <v>1095</v>
      </c>
      <c r="C24" s="355"/>
      <c r="D24" s="355"/>
      <c r="E24" s="355"/>
      <c r="F24" s="355"/>
      <c r="G24" s="141"/>
    </row>
    <row r="25" spans="1:7" s="35" customFormat="1" ht="15.75" x14ac:dyDescent="0.2">
      <c r="A25" s="51"/>
      <c r="B25" s="134" t="s">
        <v>509</v>
      </c>
      <c r="C25" s="138"/>
      <c r="D25" s="139"/>
      <c r="E25" s="140"/>
      <c r="F25" s="140"/>
      <c r="G25" s="141"/>
    </row>
    <row r="26" spans="1:7" s="35" customFormat="1" ht="15.75" x14ac:dyDescent="0.2">
      <c r="A26" s="51"/>
      <c r="B26" s="349" t="s">
        <v>510</v>
      </c>
      <c r="C26" s="353"/>
      <c r="D26" s="353"/>
      <c r="E26" s="353"/>
      <c r="F26" s="353"/>
      <c r="G26" s="141"/>
    </row>
    <row r="27" spans="1:7" s="35" customFormat="1" ht="15.75" x14ac:dyDescent="0.2">
      <c r="A27" s="51"/>
      <c r="B27" s="35" t="s">
        <v>742</v>
      </c>
      <c r="G27" s="141"/>
    </row>
    <row r="28" spans="1:7" s="35" customFormat="1" ht="15.75" x14ac:dyDescent="0.2">
      <c r="A28" s="51"/>
      <c r="B28" s="35" t="s">
        <v>744</v>
      </c>
      <c r="G28" s="141"/>
    </row>
    <row r="29" spans="1:7" s="35" customFormat="1" ht="15.75" x14ac:dyDescent="0.2">
      <c r="A29" s="51"/>
      <c r="B29" s="35" t="s">
        <v>743</v>
      </c>
      <c r="G29" s="141"/>
    </row>
    <row r="30" spans="1:7" s="35" customFormat="1" ht="15.75" x14ac:dyDescent="0.2">
      <c r="A30" s="51" t="s">
        <v>141</v>
      </c>
      <c r="B30" s="371"/>
      <c r="C30" s="353"/>
      <c r="D30" s="353"/>
      <c r="E30" s="353"/>
      <c r="F30" s="353"/>
      <c r="G30" s="141"/>
    </row>
    <row r="31" spans="1:7" s="35" customFormat="1" ht="15.75" x14ac:dyDescent="0.2">
      <c r="A31" s="51"/>
      <c r="B31" s="349" t="s">
        <v>523</v>
      </c>
      <c r="C31" s="353"/>
      <c r="D31" s="353"/>
      <c r="E31" s="353"/>
      <c r="F31" s="353"/>
      <c r="G31" s="141"/>
    </row>
    <row r="32" spans="1:7" s="35" customFormat="1" ht="15.75" x14ac:dyDescent="0.25">
      <c r="A32" s="36" t="s">
        <v>822</v>
      </c>
      <c r="B32" s="349">
        <v>1132</v>
      </c>
      <c r="C32" s="370"/>
      <c r="D32" s="370"/>
      <c r="E32" s="370"/>
      <c r="F32" s="370"/>
      <c r="G32" s="141"/>
    </row>
    <row r="33" spans="1:9" s="35" customFormat="1" ht="15.75" x14ac:dyDescent="0.25">
      <c r="A33" s="36" t="s">
        <v>143</v>
      </c>
      <c r="B33" s="349" t="s">
        <v>975</v>
      </c>
      <c r="C33" s="353"/>
      <c r="D33" s="353"/>
      <c r="E33" s="353"/>
      <c r="F33" s="353"/>
      <c r="G33" s="141"/>
    </row>
    <row r="34" spans="1:9" s="35" customFormat="1" ht="15.75" customHeight="1" x14ac:dyDescent="0.25">
      <c r="A34" s="36" t="s">
        <v>132</v>
      </c>
      <c r="B34" s="349" t="s">
        <v>524</v>
      </c>
      <c r="C34" s="353"/>
      <c r="D34" s="353"/>
      <c r="E34" s="353"/>
      <c r="F34" s="353"/>
      <c r="G34" s="141"/>
    </row>
    <row r="35" spans="1:9" s="35" customFormat="1" ht="15.75" customHeight="1" x14ac:dyDescent="0.25">
      <c r="A35" s="36"/>
      <c r="B35" s="348" t="s">
        <v>527</v>
      </c>
      <c r="C35" s="348"/>
      <c r="D35" s="348"/>
      <c r="E35" s="348"/>
      <c r="F35" s="348"/>
      <c r="G35" s="141"/>
    </row>
    <row r="36" spans="1:9" s="35" customFormat="1" ht="15.75" x14ac:dyDescent="0.25">
      <c r="A36" s="36"/>
      <c r="B36" s="134"/>
      <c r="C36" s="138"/>
      <c r="D36" s="139"/>
      <c r="E36" s="140"/>
      <c r="F36" s="140"/>
      <c r="G36" s="141"/>
    </row>
    <row r="37" spans="1:9" s="31" customFormat="1" x14ac:dyDescent="0.2">
      <c r="C37" s="32"/>
      <c r="D37" s="33"/>
      <c r="E37" s="34"/>
      <c r="F37" s="34"/>
      <c r="G37" s="42"/>
    </row>
    <row r="40" spans="1:9" ht="15.75" x14ac:dyDescent="0.2">
      <c r="A40" s="26" t="s">
        <v>220</v>
      </c>
      <c r="B40" s="1" t="s">
        <v>221</v>
      </c>
      <c r="C40" s="2" t="s">
        <v>222</v>
      </c>
      <c r="D40" s="3" t="s">
        <v>223</v>
      </c>
      <c r="E40" s="4" t="s">
        <v>224</v>
      </c>
      <c r="F40" s="4" t="s">
        <v>225</v>
      </c>
      <c r="G40" s="40" t="s">
        <v>132</v>
      </c>
      <c r="H40" s="5" t="s">
        <v>995</v>
      </c>
      <c r="I40" s="5" t="s">
        <v>996</v>
      </c>
    </row>
    <row r="41" spans="1:9" ht="15.75" x14ac:dyDescent="0.2">
      <c r="A41" s="26">
        <v>1</v>
      </c>
      <c r="B41" s="1" t="s">
        <v>134</v>
      </c>
      <c r="C41" s="6"/>
      <c r="D41" s="7"/>
      <c r="E41" s="8"/>
      <c r="F41" s="8"/>
    </row>
    <row r="42" spans="1:9" x14ac:dyDescent="0.2">
      <c r="A42" s="27">
        <v>1.1000000000000001</v>
      </c>
      <c r="B42" s="9" t="s">
        <v>226</v>
      </c>
      <c r="C42" s="8">
        <f>F$72</f>
        <v>9493475.0320000015</v>
      </c>
      <c r="D42" s="7" t="s">
        <v>227</v>
      </c>
      <c r="E42" s="16">
        <f>F42/C42</f>
        <v>5.8964604437588192E-2</v>
      </c>
      <c r="F42" s="8">
        <v>559779</v>
      </c>
      <c r="G42" s="40" t="s">
        <v>1094</v>
      </c>
    </row>
    <row r="43" spans="1:9" x14ac:dyDescent="0.2">
      <c r="A43" s="27">
        <v>1.2</v>
      </c>
      <c r="B43" s="9" t="s">
        <v>228</v>
      </c>
      <c r="C43" s="8">
        <f>F$72</f>
        <v>9493475.0320000015</v>
      </c>
      <c r="D43" s="7" t="s">
        <v>227</v>
      </c>
      <c r="E43" s="16">
        <f>F43/C43</f>
        <v>3.1581161480849801E-2</v>
      </c>
      <c r="F43" s="8">
        <v>299814.96800000779</v>
      </c>
      <c r="G43" s="40" t="s">
        <v>528</v>
      </c>
    </row>
    <row r="44" spans="1:9" x14ac:dyDescent="0.2">
      <c r="A44" s="27">
        <v>1.3</v>
      </c>
      <c r="B44" s="9" t="s">
        <v>229</v>
      </c>
      <c r="C44" s="8">
        <f>F$72</f>
        <v>9493475.0320000015</v>
      </c>
      <c r="D44" s="7" t="s">
        <v>227</v>
      </c>
      <c r="E44" s="16">
        <f>F44/C44</f>
        <v>3.0255622839036288E-2</v>
      </c>
      <c r="F44" s="8">
        <v>287231</v>
      </c>
    </row>
    <row r="45" spans="1:9" s="24" customFormat="1" ht="15.75" x14ac:dyDescent="0.25">
      <c r="B45" s="28" t="s">
        <v>248</v>
      </c>
      <c r="C45" s="17">
        <f>F45/F74</f>
        <v>0.10778126255838714</v>
      </c>
      <c r="D45" s="11"/>
      <c r="E45" s="12"/>
      <c r="F45" s="23">
        <f>SUM(F42:F44)</f>
        <v>1146824.9680000078</v>
      </c>
      <c r="G45" s="43"/>
    </row>
    <row r="46" spans="1:9" x14ac:dyDescent="0.2">
      <c r="A46" s="27"/>
      <c r="B46" s="9"/>
      <c r="C46" s="6"/>
      <c r="D46" s="7"/>
      <c r="E46" s="8"/>
      <c r="F46" s="8"/>
    </row>
    <row r="47" spans="1:9" ht="15.75" x14ac:dyDescent="0.2">
      <c r="A47" s="26">
        <v>2</v>
      </c>
      <c r="B47" s="1" t="s">
        <v>230</v>
      </c>
      <c r="C47" s="6"/>
      <c r="D47" s="7"/>
      <c r="E47" s="8"/>
      <c r="F47" s="8"/>
    </row>
    <row r="48" spans="1:9" x14ac:dyDescent="0.2">
      <c r="A48" s="27">
        <v>2.1</v>
      </c>
      <c r="B48" s="9" t="s">
        <v>236</v>
      </c>
      <c r="C48" s="18">
        <v>3.3</v>
      </c>
      <c r="D48" s="7" t="s">
        <v>699</v>
      </c>
      <c r="E48" s="137">
        <f>F48/C48</f>
        <v>38156.802360977548</v>
      </c>
      <c r="F48" s="8">
        <v>125917.4477912259</v>
      </c>
      <c r="H48" s="147">
        <v>54000</v>
      </c>
      <c r="I48" s="146">
        <f>F48-H48</f>
        <v>71917.447791225903</v>
      </c>
    </row>
    <row r="49" spans="1:9" x14ac:dyDescent="0.2">
      <c r="A49" s="27">
        <v>2.2000000000000002</v>
      </c>
      <c r="B49" s="9" t="s">
        <v>237</v>
      </c>
      <c r="C49" s="15">
        <v>192959.5</v>
      </c>
      <c r="D49" s="7" t="s">
        <v>218</v>
      </c>
      <c r="E49" s="137">
        <f>F49/C49</f>
        <v>13.169871512961729</v>
      </c>
      <c r="F49" s="145">
        <v>2541251.8222053386</v>
      </c>
      <c r="H49" s="147">
        <v>1037960.42</v>
      </c>
      <c r="I49" s="146">
        <f>F49-H49</f>
        <v>1503291.4022053387</v>
      </c>
    </row>
    <row r="50" spans="1:9" x14ac:dyDescent="0.2">
      <c r="A50" s="27">
        <v>2.2999999999999998</v>
      </c>
      <c r="B50" s="5" t="s">
        <v>238</v>
      </c>
      <c r="C50" s="136">
        <v>23596</v>
      </c>
      <c r="D50" s="14" t="s">
        <v>811</v>
      </c>
      <c r="E50" s="137">
        <f>F50/C50</f>
        <v>9.6891906458498323</v>
      </c>
      <c r="F50" s="8">
        <v>228626.14247947265</v>
      </c>
      <c r="G50" s="40" t="s">
        <v>529</v>
      </c>
      <c r="H50" s="147">
        <v>64610</v>
      </c>
      <c r="I50" s="146">
        <f t="shared" ref="I50:I58" si="0">F50-H50</f>
        <v>164016.14247947265</v>
      </c>
    </row>
    <row r="51" spans="1:9" x14ac:dyDescent="0.2">
      <c r="A51" s="27">
        <v>2.4</v>
      </c>
      <c r="B51" s="9" t="s">
        <v>239</v>
      </c>
      <c r="C51" s="18">
        <v>3.3</v>
      </c>
      <c r="D51" s="7" t="s">
        <v>699</v>
      </c>
      <c r="E51" s="137">
        <f t="shared" ref="E51:E58" si="1">F51/C51</f>
        <v>415154.45674726751</v>
      </c>
      <c r="F51" s="8">
        <v>1370009.7072659826</v>
      </c>
      <c r="H51" s="147">
        <v>968227.55659000052</v>
      </c>
      <c r="I51" s="146">
        <f t="shared" si="0"/>
        <v>401782.15067598212</v>
      </c>
    </row>
    <row r="52" spans="1:9" x14ac:dyDescent="0.2">
      <c r="A52" s="27">
        <v>2.5</v>
      </c>
      <c r="B52" s="9" t="s">
        <v>240</v>
      </c>
      <c r="C52" s="15">
        <v>38628</v>
      </c>
      <c r="D52" s="14" t="s">
        <v>811</v>
      </c>
      <c r="E52" s="137">
        <f t="shared" si="1"/>
        <v>40.091304533159622</v>
      </c>
      <c r="F52" s="22">
        <v>1548646.9115068899</v>
      </c>
      <c r="H52" s="147">
        <v>957666.01399999997</v>
      </c>
      <c r="I52" s="146">
        <f t="shared" si="0"/>
        <v>590980.89750688989</v>
      </c>
    </row>
    <row r="53" spans="1:9" x14ac:dyDescent="0.2">
      <c r="A53" s="27" t="s">
        <v>234</v>
      </c>
      <c r="B53" s="9" t="s">
        <v>241</v>
      </c>
      <c r="C53" s="15">
        <v>167.7</v>
      </c>
      <c r="D53" s="14" t="s">
        <v>811</v>
      </c>
      <c r="E53" s="137">
        <f t="shared" si="1"/>
        <v>4495.94353727219</v>
      </c>
      <c r="F53" s="8">
        <v>753969.73120054626</v>
      </c>
      <c r="G53" s="40" t="s">
        <v>530</v>
      </c>
      <c r="H53" s="147">
        <v>623558.97953812499</v>
      </c>
      <c r="I53" s="146">
        <f t="shared" si="0"/>
        <v>130410.75166242127</v>
      </c>
    </row>
    <row r="54" spans="1:9" x14ac:dyDescent="0.2">
      <c r="A54" s="27">
        <v>2.7</v>
      </c>
      <c r="B54" s="9" t="s">
        <v>242</v>
      </c>
      <c r="C54" s="15">
        <v>0</v>
      </c>
      <c r="D54" s="14" t="s">
        <v>811</v>
      </c>
      <c r="E54" s="137"/>
      <c r="F54" s="15">
        <v>0</v>
      </c>
      <c r="H54" s="147">
        <v>0</v>
      </c>
      <c r="I54" s="146">
        <f t="shared" si="0"/>
        <v>0</v>
      </c>
    </row>
    <row r="55" spans="1:9" x14ac:dyDescent="0.2">
      <c r="A55" s="27">
        <v>2.8</v>
      </c>
      <c r="B55" s="9" t="s">
        <v>243</v>
      </c>
      <c r="C55" s="18">
        <v>3.3</v>
      </c>
      <c r="D55" s="7" t="s">
        <v>699</v>
      </c>
      <c r="E55" s="137">
        <f t="shared" si="1"/>
        <v>189754.89857606031</v>
      </c>
      <c r="F55" s="8">
        <v>626191.16530099895</v>
      </c>
      <c r="H55" s="147">
        <v>501785.29</v>
      </c>
      <c r="I55" s="146">
        <f t="shared" si="0"/>
        <v>124405.87530099897</v>
      </c>
    </row>
    <row r="56" spans="1:9" x14ac:dyDescent="0.2">
      <c r="A56" s="27">
        <v>2.9</v>
      </c>
      <c r="B56" s="9" t="s">
        <v>235</v>
      </c>
      <c r="C56" s="18">
        <v>3.3</v>
      </c>
      <c r="D56" s="7" t="s">
        <v>699</v>
      </c>
      <c r="E56" s="137">
        <f t="shared" si="1"/>
        <v>135658.30712075622</v>
      </c>
      <c r="F56" s="8">
        <v>447672.41349849553</v>
      </c>
      <c r="H56" s="147">
        <v>277229.02</v>
      </c>
      <c r="I56" s="146">
        <f t="shared" si="0"/>
        <v>170443.39349849551</v>
      </c>
    </row>
    <row r="57" spans="1:9" x14ac:dyDescent="0.2">
      <c r="A57" s="29">
        <v>2.1</v>
      </c>
      <c r="B57" s="9" t="s">
        <v>244</v>
      </c>
      <c r="C57" s="18">
        <v>3.3</v>
      </c>
      <c r="D57" s="7" t="s">
        <v>699</v>
      </c>
      <c r="E57" s="137">
        <f t="shared" si="1"/>
        <v>179739.75382953815</v>
      </c>
      <c r="F57" s="8">
        <v>593141.1876374759</v>
      </c>
      <c r="H57" s="147">
        <v>364999.15799999994</v>
      </c>
      <c r="I57" s="146">
        <f t="shared" si="0"/>
        <v>228142.02963747596</v>
      </c>
    </row>
    <row r="58" spans="1:9" x14ac:dyDescent="0.2">
      <c r="A58" s="27">
        <v>2.11</v>
      </c>
      <c r="B58" s="9" t="s">
        <v>245</v>
      </c>
      <c r="C58" s="18">
        <v>3.3</v>
      </c>
      <c r="D58" s="7" t="s">
        <v>699</v>
      </c>
      <c r="E58" s="137">
        <f t="shared" si="1"/>
        <v>45190.28733311432</v>
      </c>
      <c r="F58" s="8">
        <v>149127.94819927725</v>
      </c>
      <c r="G58" s="40" t="s">
        <v>531</v>
      </c>
      <c r="H58" s="147">
        <v>36206.26</v>
      </c>
      <c r="I58" s="146">
        <f t="shared" si="0"/>
        <v>112921.68819927724</v>
      </c>
    </row>
    <row r="59" spans="1:9" x14ac:dyDescent="0.2">
      <c r="A59" s="27"/>
      <c r="C59" s="6"/>
      <c r="D59" s="7"/>
      <c r="E59" s="8"/>
      <c r="H59" s="147"/>
    </row>
    <row r="60" spans="1:9" s="24" customFormat="1" ht="15.75" x14ac:dyDescent="0.25">
      <c r="B60" s="28" t="s">
        <v>246</v>
      </c>
      <c r="C60" s="17">
        <f>F60/F74</f>
        <v>0.78799981928006702</v>
      </c>
      <c r="D60" s="11"/>
      <c r="E60" s="12"/>
      <c r="F60" s="25">
        <f>SUM(F48:F59)</f>
        <v>8384554.477085704</v>
      </c>
      <c r="G60" s="43"/>
      <c r="H60" s="148"/>
    </row>
    <row r="61" spans="1:9" x14ac:dyDescent="0.2">
      <c r="A61" s="27"/>
      <c r="B61" s="9"/>
      <c r="C61" s="6"/>
      <c r="D61" s="7"/>
      <c r="E61" s="8"/>
      <c r="F61" s="8"/>
      <c r="H61" s="147"/>
    </row>
    <row r="62" spans="1:9" x14ac:dyDescent="0.2">
      <c r="A62" s="27">
        <v>2.12</v>
      </c>
      <c r="B62" s="9" t="s">
        <v>131</v>
      </c>
      <c r="C62" s="8">
        <f>F60</f>
        <v>8384554.477085704</v>
      </c>
      <c r="D62" s="7" t="s">
        <v>227</v>
      </c>
      <c r="E62" s="16">
        <f>F62/C62</f>
        <v>0.11301095875054741</v>
      </c>
      <c r="F62" s="8">
        <v>947546.54015165009</v>
      </c>
      <c r="H62" s="147">
        <v>714958.18</v>
      </c>
      <c r="I62" s="146">
        <f>F62-H62</f>
        <v>232588.36015165003</v>
      </c>
    </row>
    <row r="63" spans="1:9" x14ac:dyDescent="0.2">
      <c r="A63" s="27"/>
      <c r="B63" s="9"/>
      <c r="D63" s="7"/>
      <c r="E63" s="8"/>
      <c r="F63" s="8"/>
      <c r="H63" s="147"/>
    </row>
    <row r="64" spans="1:9" s="24" customFormat="1" ht="15.75" x14ac:dyDescent="0.25">
      <c r="B64" s="28" t="s">
        <v>251</v>
      </c>
      <c r="C64" s="21">
        <f>F62/F74</f>
        <v>8.9052615072098468E-2</v>
      </c>
      <c r="D64" s="11"/>
      <c r="E64" s="12"/>
      <c r="F64" s="25">
        <f>F62+F60</f>
        <v>9332101.0172373541</v>
      </c>
      <c r="G64" s="43"/>
    </row>
    <row r="65" spans="1:9" x14ac:dyDescent="0.2">
      <c r="A65" s="30"/>
    </row>
    <row r="66" spans="1:9" ht="15.75" x14ac:dyDescent="0.2">
      <c r="A66" s="26">
        <v>3</v>
      </c>
      <c r="B66" s="1" t="s">
        <v>247</v>
      </c>
      <c r="C66" s="6"/>
      <c r="D66" s="7"/>
      <c r="E66" s="8"/>
      <c r="F66" s="8">
        <v>161374.01476264777</v>
      </c>
      <c r="G66" s="40" t="s">
        <v>532</v>
      </c>
      <c r="H66" s="5">
        <v>162102.14000000001</v>
      </c>
      <c r="I66" s="146">
        <f>F66-H66</f>
        <v>-728.12523735224386</v>
      </c>
    </row>
    <row r="67" spans="1:9" x14ac:dyDescent="0.2">
      <c r="A67" s="27"/>
      <c r="B67" s="9"/>
      <c r="C67" s="16"/>
      <c r="D67" s="7"/>
      <c r="E67" s="8"/>
      <c r="F67" s="8"/>
    </row>
    <row r="68" spans="1:9" ht="15.75" x14ac:dyDescent="0.25">
      <c r="A68" s="30"/>
      <c r="H68" s="148">
        <f>SUM(H48:H67)</f>
        <v>5763303.0181281241</v>
      </c>
      <c r="I68" s="144">
        <f>(F72-H68)/H68</f>
        <v>0.64722816102829317</v>
      </c>
    </row>
    <row r="69" spans="1:9" s="24" customFormat="1" ht="15.75" x14ac:dyDescent="0.25">
      <c r="B69" s="28" t="s">
        <v>249</v>
      </c>
      <c r="C69" s="17">
        <f>F69/F74</f>
        <v>1.5166303089447443E-2</v>
      </c>
      <c r="D69" s="11"/>
      <c r="E69" s="12"/>
      <c r="F69" s="25">
        <f>SUM(F65:F68)</f>
        <v>161374.01476264777</v>
      </c>
      <c r="G69" s="43"/>
    </row>
    <row r="70" spans="1:9" x14ac:dyDescent="0.2">
      <c r="A70" s="30"/>
    </row>
    <row r="71" spans="1:9" x14ac:dyDescent="0.2">
      <c r="A71" s="30"/>
    </row>
    <row r="72" spans="1:9" s="24" customFormat="1" ht="15.75" x14ac:dyDescent="0.25">
      <c r="B72" s="28" t="s">
        <v>133</v>
      </c>
      <c r="C72" s="10">
        <v>3.3</v>
      </c>
      <c r="D72" s="11" t="s">
        <v>231</v>
      </c>
      <c r="E72" s="12">
        <f>F72/C72</f>
        <v>2876810.6157575762</v>
      </c>
      <c r="F72" s="25">
        <f>F64+F69</f>
        <v>9493475.0320000015</v>
      </c>
      <c r="G72" s="43"/>
    </row>
    <row r="73" spans="1:9" x14ac:dyDescent="0.2">
      <c r="A73" s="30"/>
    </row>
    <row r="74" spans="1:9" s="24" customFormat="1" ht="15.75" x14ac:dyDescent="0.25">
      <c r="B74" s="28" t="s">
        <v>250</v>
      </c>
      <c r="C74" s="10"/>
      <c r="D74" s="11"/>
      <c r="E74" s="12"/>
      <c r="F74" s="25">
        <f>F69+F64+F45</f>
        <v>10640300.000000009</v>
      </c>
      <c r="G74" s="43"/>
    </row>
  </sheetData>
  <mergeCells count="27">
    <mergeCell ref="B4:F4"/>
    <mergeCell ref="B5:F5"/>
    <mergeCell ref="B6:F6"/>
    <mergeCell ref="B7:F7"/>
    <mergeCell ref="B8:F8"/>
    <mergeCell ref="B9:F9"/>
    <mergeCell ref="B11:F11"/>
    <mergeCell ref="B13:F13"/>
    <mergeCell ref="B14:F14"/>
    <mergeCell ref="B16:F16"/>
    <mergeCell ref="B17:F17"/>
    <mergeCell ref="B18:F18"/>
    <mergeCell ref="B12:F12"/>
    <mergeCell ref="B15:F15"/>
    <mergeCell ref="B19:F19"/>
    <mergeCell ref="B20:F20"/>
    <mergeCell ref="B35:F35"/>
    <mergeCell ref="B32:F32"/>
    <mergeCell ref="B33:F33"/>
    <mergeCell ref="B34:F34"/>
    <mergeCell ref="B26:F26"/>
    <mergeCell ref="B30:F30"/>
    <mergeCell ref="B31:F31"/>
    <mergeCell ref="B21:F21"/>
    <mergeCell ref="B22:F22"/>
    <mergeCell ref="B23:F23"/>
    <mergeCell ref="B24:F24"/>
  </mergeCells>
  <phoneticPr fontId="0" type="noConversion"/>
  <pageMargins left="0.75" right="0.75" top="1" bottom="1" header="0.5" footer="0.5"/>
  <pageSetup paperSize="9" scale="10" orientation="portrait" verticalDpi="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I74"/>
  <sheetViews>
    <sheetView view="pageBreakPreview" topLeftCell="A39" zoomScale="60" zoomScaleNormal="75" workbookViewId="0">
      <selection activeCell="E59" sqref="E59"/>
    </sheetView>
  </sheetViews>
  <sheetFormatPr defaultColWidth="9.140625" defaultRowHeight="15" x14ac:dyDescent="0.2"/>
  <cols>
    <col min="1" max="1" width="17" style="5" customWidth="1"/>
    <col min="2" max="2" width="56" style="5" bestFit="1" customWidth="1"/>
    <col min="3" max="3" width="17.7109375" style="13" bestFit="1" customWidth="1"/>
    <col min="4" max="4" width="6.5703125" style="14" customWidth="1"/>
    <col min="5" max="5" width="16.5703125" style="15" bestFit="1" customWidth="1"/>
    <col min="6" max="6" width="16.42578125" style="15" bestFit="1" customWidth="1"/>
    <col min="7" max="7" width="50.28515625" style="40" customWidth="1"/>
    <col min="8" max="8" width="14" style="5" customWidth="1"/>
    <col min="9" max="9" width="9.85546875" style="5" bestFit="1" customWidth="1"/>
    <col min="10" max="16384" width="9.140625" style="5"/>
  </cols>
  <sheetData>
    <row r="1" spans="1:7" ht="15.75" x14ac:dyDescent="0.25">
      <c r="A1" s="24" t="s">
        <v>983</v>
      </c>
    </row>
    <row r="4" spans="1:7" s="35" customFormat="1" ht="15.75" x14ac:dyDescent="0.25">
      <c r="A4" s="36" t="s">
        <v>135</v>
      </c>
      <c r="B4" s="349" t="s">
        <v>968</v>
      </c>
      <c r="C4" s="353"/>
      <c r="D4" s="353"/>
      <c r="E4" s="353"/>
      <c r="F4" s="353"/>
      <c r="G4" s="141"/>
    </row>
    <row r="5" spans="1:7" s="35" customFormat="1" ht="15.75" x14ac:dyDescent="0.25">
      <c r="A5" s="36" t="s">
        <v>136</v>
      </c>
      <c r="B5" s="349" t="s">
        <v>1003</v>
      </c>
      <c r="C5" s="353"/>
      <c r="D5" s="353"/>
      <c r="E5" s="353"/>
      <c r="F5" s="353"/>
      <c r="G5" s="141"/>
    </row>
    <row r="6" spans="1:7" s="35" customFormat="1" ht="15.75" x14ac:dyDescent="0.25">
      <c r="A6" s="36"/>
      <c r="B6" s="349" t="s">
        <v>1017</v>
      </c>
      <c r="C6" s="353"/>
      <c r="D6" s="353"/>
      <c r="E6" s="353"/>
      <c r="F6" s="353"/>
      <c r="G6" s="141"/>
    </row>
    <row r="7" spans="1:7" s="35" customFormat="1" ht="15.75" x14ac:dyDescent="0.25">
      <c r="A7" s="36"/>
      <c r="B7" s="349" t="s">
        <v>998</v>
      </c>
      <c r="C7" s="353"/>
      <c r="D7" s="353"/>
      <c r="E7" s="353"/>
      <c r="F7" s="353"/>
      <c r="G7" s="141"/>
    </row>
    <row r="8" spans="1:7" s="35" customFormat="1" ht="15.75" x14ac:dyDescent="0.25">
      <c r="A8" s="36" t="s">
        <v>815</v>
      </c>
      <c r="B8" s="349" t="s">
        <v>969</v>
      </c>
      <c r="C8" s="353"/>
      <c r="D8" s="353"/>
      <c r="E8" s="353"/>
      <c r="F8" s="353"/>
      <c r="G8" s="141"/>
    </row>
    <row r="9" spans="1:7" s="35" customFormat="1" ht="30.75" customHeight="1" x14ac:dyDescent="0.2">
      <c r="A9" s="51" t="s">
        <v>138</v>
      </c>
      <c r="B9" s="348" t="s">
        <v>779</v>
      </c>
      <c r="C9" s="368"/>
      <c r="D9" s="368"/>
      <c r="E9" s="368"/>
      <c r="F9" s="368"/>
      <c r="G9" s="142"/>
    </row>
    <row r="10" spans="1:7" s="35" customFormat="1" ht="15.75" x14ac:dyDescent="0.2">
      <c r="A10" s="51" t="s">
        <v>148</v>
      </c>
      <c r="B10" s="349" t="s">
        <v>970</v>
      </c>
      <c r="C10" s="353"/>
      <c r="D10" s="353"/>
      <c r="E10" s="353"/>
      <c r="F10" s="353"/>
      <c r="G10" s="141"/>
    </row>
    <row r="11" spans="1:7" s="35" customFormat="1" ht="15.75" x14ac:dyDescent="0.2">
      <c r="A11" s="51" t="s">
        <v>813</v>
      </c>
      <c r="B11" s="348" t="s">
        <v>971</v>
      </c>
      <c r="C11" s="360"/>
      <c r="D11" s="360"/>
      <c r="E11" s="360"/>
      <c r="F11" s="360"/>
      <c r="G11" s="141"/>
    </row>
    <row r="12" spans="1:7" s="35" customFormat="1" ht="15.75" x14ac:dyDescent="0.2">
      <c r="A12" s="51" t="s">
        <v>817</v>
      </c>
      <c r="B12" s="349" t="s">
        <v>984</v>
      </c>
      <c r="C12" s="353"/>
      <c r="D12" s="353"/>
      <c r="E12" s="353"/>
      <c r="F12" s="353"/>
      <c r="G12" s="141"/>
    </row>
    <row r="13" spans="1:7" s="35" customFormat="1" ht="15.75" x14ac:dyDescent="0.2">
      <c r="A13" s="51"/>
      <c r="B13" s="134" t="s">
        <v>985</v>
      </c>
      <c r="C13" s="135"/>
      <c r="D13" s="135"/>
      <c r="E13" s="135"/>
      <c r="F13" s="135"/>
      <c r="G13" s="141"/>
    </row>
    <row r="14" spans="1:7" s="35" customFormat="1" ht="15.75" x14ac:dyDescent="0.2">
      <c r="A14" s="51" t="s">
        <v>139</v>
      </c>
      <c r="B14" s="349" t="s">
        <v>987</v>
      </c>
      <c r="C14" s="353"/>
      <c r="D14" s="353"/>
      <c r="E14" s="353"/>
      <c r="F14" s="353"/>
      <c r="G14" s="141"/>
    </row>
    <row r="15" spans="1:7" s="35" customFormat="1" ht="15.75" x14ac:dyDescent="0.2">
      <c r="A15" s="51"/>
      <c r="B15" s="349" t="s">
        <v>988</v>
      </c>
      <c r="C15" s="353"/>
      <c r="D15" s="353"/>
      <c r="E15" s="353"/>
      <c r="F15" s="353"/>
      <c r="G15" s="141"/>
    </row>
    <row r="16" spans="1:7" s="35" customFormat="1" ht="15.75" x14ac:dyDescent="0.2">
      <c r="A16" s="51"/>
      <c r="B16" s="349" t="s">
        <v>972</v>
      </c>
      <c r="C16" s="353"/>
      <c r="D16" s="353"/>
      <c r="E16" s="353"/>
      <c r="F16" s="353"/>
      <c r="G16" s="141"/>
    </row>
    <row r="17" spans="1:7" s="35" customFormat="1" ht="15.75" x14ac:dyDescent="0.2">
      <c r="A17" s="51"/>
      <c r="B17" s="349" t="s">
        <v>989</v>
      </c>
      <c r="C17" s="353"/>
      <c r="D17" s="353"/>
      <c r="E17" s="353"/>
      <c r="F17" s="353"/>
      <c r="G17" s="141"/>
    </row>
    <row r="18" spans="1:7" s="35" customFormat="1" ht="15.75" x14ac:dyDescent="0.2">
      <c r="A18" s="51"/>
      <c r="B18" s="349" t="s">
        <v>990</v>
      </c>
      <c r="C18" s="353"/>
      <c r="D18" s="353"/>
      <c r="E18" s="353"/>
      <c r="F18" s="353"/>
      <c r="G18" s="141"/>
    </row>
    <row r="19" spans="1:7" s="35" customFormat="1" ht="15.75" x14ac:dyDescent="0.2">
      <c r="A19" s="51"/>
      <c r="B19" s="349" t="s">
        <v>999</v>
      </c>
      <c r="C19" s="353"/>
      <c r="D19" s="353"/>
      <c r="E19" s="353"/>
      <c r="F19" s="353"/>
      <c r="G19" s="141"/>
    </row>
    <row r="20" spans="1:7" s="35" customFormat="1" ht="15.75" x14ac:dyDescent="0.2">
      <c r="A20" s="51" t="s">
        <v>818</v>
      </c>
      <c r="B20" s="349" t="s">
        <v>991</v>
      </c>
      <c r="C20" s="353"/>
      <c r="D20" s="353"/>
      <c r="E20" s="353"/>
      <c r="F20" s="353"/>
      <c r="G20" s="141"/>
    </row>
    <row r="21" spans="1:7" s="35" customFormat="1" ht="15.75" x14ac:dyDescent="0.2">
      <c r="A21" s="51"/>
      <c r="B21" s="134" t="s">
        <v>1009</v>
      </c>
      <c r="C21" s="138"/>
      <c r="D21" s="139"/>
      <c r="E21" s="140"/>
      <c r="F21" s="140"/>
      <c r="G21" s="141"/>
    </row>
    <row r="22" spans="1:7" s="35" customFormat="1" ht="15.75" x14ac:dyDescent="0.2">
      <c r="A22" s="51" t="s">
        <v>137</v>
      </c>
      <c r="B22" s="349" t="s">
        <v>992</v>
      </c>
      <c r="C22" s="353"/>
      <c r="D22" s="353"/>
      <c r="E22" s="353"/>
      <c r="F22" s="353"/>
      <c r="G22" s="141"/>
    </row>
    <row r="23" spans="1:7" s="35" customFormat="1" ht="15.75" x14ac:dyDescent="0.2">
      <c r="A23" s="51"/>
      <c r="B23" s="134" t="s">
        <v>993</v>
      </c>
      <c r="C23" s="138"/>
      <c r="D23" s="139"/>
      <c r="E23" s="140"/>
      <c r="F23" s="140"/>
      <c r="G23" s="141"/>
    </row>
    <row r="24" spans="1:7" s="35" customFormat="1" ht="15.75" x14ac:dyDescent="0.2">
      <c r="A24" s="51" t="s">
        <v>142</v>
      </c>
      <c r="B24" s="371" t="s">
        <v>1000</v>
      </c>
      <c r="C24" s="353"/>
      <c r="D24" s="353"/>
      <c r="E24" s="353"/>
      <c r="F24" s="353"/>
      <c r="G24" s="141"/>
    </row>
    <row r="25" spans="1:7" s="35" customFormat="1" ht="15.75" x14ac:dyDescent="0.2">
      <c r="A25" s="51"/>
      <c r="B25" s="134" t="s">
        <v>974</v>
      </c>
      <c r="C25" s="138"/>
      <c r="D25" s="139"/>
      <c r="E25" s="140"/>
      <c r="F25" s="140"/>
      <c r="G25" s="141"/>
    </row>
    <row r="26" spans="1:7" s="35" customFormat="1" ht="15.75" x14ac:dyDescent="0.2">
      <c r="A26" s="51"/>
      <c r="B26" s="349" t="s">
        <v>1004</v>
      </c>
      <c r="C26" s="353"/>
      <c r="D26" s="353"/>
      <c r="E26" s="353"/>
      <c r="F26" s="353"/>
      <c r="G26" s="141"/>
    </row>
    <row r="27" spans="1:7" s="35" customFormat="1" ht="15.75" x14ac:dyDescent="0.2">
      <c r="A27" s="51"/>
      <c r="B27" s="35" t="s">
        <v>1002</v>
      </c>
      <c r="G27" s="141"/>
    </row>
    <row r="28" spans="1:7" s="35" customFormat="1" ht="15.75" x14ac:dyDescent="0.2">
      <c r="A28" s="51"/>
      <c r="B28" s="35" t="s">
        <v>1001</v>
      </c>
      <c r="G28" s="141"/>
    </row>
    <row r="29" spans="1:7" s="35" customFormat="1" ht="15.75" x14ac:dyDescent="0.2">
      <c r="A29" s="51"/>
      <c r="B29" s="349" t="s">
        <v>1005</v>
      </c>
      <c r="C29" s="353"/>
      <c r="D29" s="353"/>
      <c r="E29" s="353"/>
      <c r="F29" s="353"/>
      <c r="G29" s="141"/>
    </row>
    <row r="30" spans="1:7" s="35" customFormat="1" ht="15.75" x14ac:dyDescent="0.2">
      <c r="A30" s="51" t="s">
        <v>141</v>
      </c>
      <c r="B30" s="371" t="s">
        <v>973</v>
      </c>
      <c r="C30" s="353"/>
      <c r="D30" s="353"/>
      <c r="E30" s="353"/>
      <c r="F30" s="353"/>
      <c r="G30" s="141"/>
    </row>
    <row r="31" spans="1:7" s="35" customFormat="1" ht="15.75" x14ac:dyDescent="0.2">
      <c r="A31" s="51"/>
      <c r="B31" s="349" t="s">
        <v>1007</v>
      </c>
      <c r="C31" s="353"/>
      <c r="D31" s="353"/>
      <c r="E31" s="353"/>
      <c r="F31" s="353"/>
      <c r="G31" s="141"/>
    </row>
    <row r="32" spans="1:7" s="35" customFormat="1" ht="15.75" x14ac:dyDescent="0.25">
      <c r="A32" s="36" t="s">
        <v>822</v>
      </c>
      <c r="B32" s="349">
        <v>1049</v>
      </c>
      <c r="C32" s="370"/>
      <c r="D32" s="370"/>
      <c r="E32" s="370"/>
      <c r="F32" s="370"/>
      <c r="G32" s="141"/>
    </row>
    <row r="33" spans="1:9" s="35" customFormat="1" ht="15.75" x14ac:dyDescent="0.25">
      <c r="A33" s="36" t="s">
        <v>143</v>
      </c>
      <c r="B33" s="349" t="s">
        <v>975</v>
      </c>
      <c r="C33" s="353"/>
      <c r="D33" s="353"/>
      <c r="E33" s="353"/>
      <c r="F33" s="353"/>
      <c r="G33" s="141"/>
    </row>
    <row r="34" spans="1:9" s="35" customFormat="1" ht="15.75" x14ac:dyDescent="0.25">
      <c r="A34" s="36" t="s">
        <v>132</v>
      </c>
      <c r="B34" s="349" t="s">
        <v>978</v>
      </c>
      <c r="C34" s="353"/>
      <c r="D34" s="353"/>
      <c r="E34" s="353"/>
      <c r="F34" s="353"/>
      <c r="G34" s="141"/>
    </row>
    <row r="35" spans="1:9" s="35" customFormat="1" ht="31.5" customHeight="1" x14ac:dyDescent="0.25">
      <c r="A35" s="36"/>
      <c r="B35" s="348" t="s">
        <v>1008</v>
      </c>
      <c r="C35" s="348"/>
      <c r="D35" s="348"/>
      <c r="E35" s="348"/>
      <c r="F35" s="348"/>
      <c r="G35" s="141"/>
    </row>
    <row r="36" spans="1:9" s="35" customFormat="1" ht="15.75" x14ac:dyDescent="0.25">
      <c r="A36" s="36"/>
      <c r="B36" s="134"/>
      <c r="C36" s="138"/>
      <c r="D36" s="139"/>
      <c r="E36" s="140"/>
      <c r="F36" s="140"/>
      <c r="G36" s="141"/>
    </row>
    <row r="37" spans="1:9" s="31" customFormat="1" x14ac:dyDescent="0.2">
      <c r="C37" s="32"/>
      <c r="D37" s="33"/>
      <c r="E37" s="34"/>
      <c r="F37" s="34"/>
      <c r="G37" s="42"/>
    </row>
    <row r="40" spans="1:9" ht="15.75" x14ac:dyDescent="0.2">
      <c r="A40" s="26" t="s">
        <v>220</v>
      </c>
      <c r="B40" s="1" t="s">
        <v>221</v>
      </c>
      <c r="C40" s="2" t="s">
        <v>222</v>
      </c>
      <c r="D40" s="3" t="s">
        <v>223</v>
      </c>
      <c r="E40" s="4" t="s">
        <v>224</v>
      </c>
      <c r="F40" s="4" t="s">
        <v>225</v>
      </c>
      <c r="G40" s="40" t="s">
        <v>132</v>
      </c>
      <c r="H40" s="5" t="s">
        <v>995</v>
      </c>
      <c r="I40" s="5" t="s">
        <v>996</v>
      </c>
    </row>
    <row r="41" spans="1:9" ht="15.75" x14ac:dyDescent="0.2">
      <c r="A41" s="26">
        <v>1</v>
      </c>
      <c r="B41" s="1" t="s">
        <v>134</v>
      </c>
      <c r="C41" s="6"/>
      <c r="D41" s="7"/>
      <c r="E41" s="8"/>
      <c r="F41" s="8"/>
      <c r="H41" s="5" t="s">
        <v>997</v>
      </c>
    </row>
    <row r="42" spans="1:9" x14ac:dyDescent="0.2">
      <c r="A42" s="27">
        <v>1.1000000000000001</v>
      </c>
      <c r="B42" s="9" t="s">
        <v>226</v>
      </c>
      <c r="C42" s="8">
        <f>F$72</f>
        <v>6909174.3399999999</v>
      </c>
      <c r="D42" s="7" t="s">
        <v>227</v>
      </c>
      <c r="E42" s="16">
        <f>F42/C42</f>
        <v>0</v>
      </c>
      <c r="F42" s="8">
        <v>0</v>
      </c>
      <c r="G42" s="40" t="s">
        <v>982</v>
      </c>
    </row>
    <row r="43" spans="1:9" x14ac:dyDescent="0.2">
      <c r="A43" s="27">
        <v>1.2</v>
      </c>
      <c r="B43" s="9" t="s">
        <v>228</v>
      </c>
      <c r="C43" s="8">
        <f>F$72</f>
        <v>6909174.3399999999</v>
      </c>
      <c r="D43" s="7" t="s">
        <v>227</v>
      </c>
      <c r="E43" s="16">
        <f>F43/C43</f>
        <v>3.8101513588380521E-2</v>
      </c>
      <c r="F43" s="8">
        <v>263250</v>
      </c>
      <c r="G43" s="40" t="s">
        <v>1010</v>
      </c>
    </row>
    <row r="44" spans="1:9" x14ac:dyDescent="0.2">
      <c r="A44" s="27">
        <v>1.3</v>
      </c>
      <c r="B44" s="9" t="s">
        <v>229</v>
      </c>
      <c r="C44" s="8">
        <f>F$72</f>
        <v>6909174.3399999999</v>
      </c>
      <c r="D44" s="7" t="s">
        <v>227</v>
      </c>
      <c r="E44" s="16">
        <f>F44/C44</f>
        <v>8.8903531706221214E-2</v>
      </c>
      <c r="F44" s="8">
        <v>614250</v>
      </c>
    </row>
    <row r="45" spans="1:9" s="24" customFormat="1" ht="15.75" x14ac:dyDescent="0.25">
      <c r="B45" s="28" t="s">
        <v>248</v>
      </c>
      <c r="C45" s="17">
        <f>F45/F74</f>
        <v>0.112692525933992</v>
      </c>
      <c r="D45" s="11"/>
      <c r="E45" s="12"/>
      <c r="F45" s="23">
        <f>SUM(F42:F44)</f>
        <v>877500</v>
      </c>
      <c r="G45" s="43"/>
    </row>
    <row r="46" spans="1:9" x14ac:dyDescent="0.2">
      <c r="A46" s="27"/>
      <c r="B46" s="9"/>
      <c r="C46" s="6"/>
      <c r="D46" s="7"/>
      <c r="E46" s="8"/>
      <c r="F46" s="8"/>
    </row>
    <row r="47" spans="1:9" ht="15.75" x14ac:dyDescent="0.2">
      <c r="A47" s="26">
        <v>2</v>
      </c>
      <c r="B47" s="1" t="s">
        <v>230</v>
      </c>
      <c r="C47" s="6"/>
      <c r="D47" s="7"/>
      <c r="E47" s="8"/>
      <c r="F47" s="8"/>
    </row>
    <row r="48" spans="1:9" x14ac:dyDescent="0.2">
      <c r="A48" s="27">
        <v>2.1</v>
      </c>
      <c r="B48" s="9" t="s">
        <v>236</v>
      </c>
      <c r="C48" s="18">
        <v>0.65</v>
      </c>
      <c r="D48" s="7" t="s">
        <v>231</v>
      </c>
      <c r="E48" s="137">
        <f>F48/C48</f>
        <v>0</v>
      </c>
      <c r="F48" s="8">
        <v>0</v>
      </c>
      <c r="G48" s="40" t="s">
        <v>976</v>
      </c>
    </row>
    <row r="49" spans="1:9" x14ac:dyDescent="0.2">
      <c r="A49" s="27">
        <v>2.2000000000000002</v>
      </c>
      <c r="B49" s="9" t="s">
        <v>237</v>
      </c>
      <c r="C49" s="15">
        <v>121789.54</v>
      </c>
      <c r="D49" s="7" t="s">
        <v>232</v>
      </c>
      <c r="E49" s="137">
        <f>F49/C49</f>
        <v>14.720348972497968</v>
      </c>
      <c r="F49" s="8">
        <v>1792784.53</v>
      </c>
      <c r="G49" s="40" t="s">
        <v>812</v>
      </c>
    </row>
    <row r="50" spans="1:9" x14ac:dyDescent="0.2">
      <c r="A50" s="27">
        <v>2.2999999999999998</v>
      </c>
      <c r="B50" s="5" t="s">
        <v>238</v>
      </c>
      <c r="C50" s="136">
        <v>5000</v>
      </c>
      <c r="D50" s="14" t="s">
        <v>811</v>
      </c>
      <c r="E50" s="137">
        <f>F50/C50</f>
        <v>7.0761600000000007</v>
      </c>
      <c r="F50" s="8">
        <v>35380.800000000003</v>
      </c>
      <c r="G50" s="40" t="s">
        <v>977</v>
      </c>
    </row>
    <row r="51" spans="1:9" x14ac:dyDescent="0.2">
      <c r="A51" s="27">
        <v>2.4</v>
      </c>
      <c r="B51" s="9" t="s">
        <v>239</v>
      </c>
      <c r="C51" s="19">
        <v>0.65</v>
      </c>
      <c r="D51" s="7" t="s">
        <v>231</v>
      </c>
      <c r="E51" s="137">
        <f t="shared" ref="E51:E58" si="0">F51/C51</f>
        <v>653683.4615384615</v>
      </c>
      <c r="F51" s="8">
        <v>424894.25</v>
      </c>
      <c r="G51" s="40" t="s">
        <v>979</v>
      </c>
    </row>
    <row r="52" spans="1:9" x14ac:dyDescent="0.2">
      <c r="A52" s="27">
        <v>2.5</v>
      </c>
      <c r="B52" s="9" t="s">
        <v>240</v>
      </c>
      <c r="C52" s="15">
        <v>20254</v>
      </c>
      <c r="D52" s="7" t="s">
        <v>233</v>
      </c>
      <c r="E52" s="137">
        <f t="shared" si="0"/>
        <v>43.686070405845761</v>
      </c>
      <c r="F52" s="22">
        <v>884817.67</v>
      </c>
      <c r="G52" s="40" t="s">
        <v>980</v>
      </c>
    </row>
    <row r="53" spans="1:9" x14ac:dyDescent="0.2">
      <c r="A53" s="27" t="s">
        <v>234</v>
      </c>
      <c r="B53" s="9" t="s">
        <v>241</v>
      </c>
      <c r="C53" s="15">
        <v>1368.8</v>
      </c>
      <c r="D53" s="7" t="s">
        <v>233</v>
      </c>
      <c r="E53" s="137">
        <f t="shared" si="0"/>
        <v>904.51593366452369</v>
      </c>
      <c r="F53" s="8">
        <v>1238101.4099999999</v>
      </c>
    </row>
    <row r="54" spans="1:9" x14ac:dyDescent="0.2">
      <c r="A54" s="27">
        <v>2.7</v>
      </c>
      <c r="B54" s="9" t="s">
        <v>242</v>
      </c>
      <c r="C54" s="15">
        <v>347</v>
      </c>
      <c r="D54" s="7" t="s">
        <v>233</v>
      </c>
      <c r="E54" s="137">
        <f t="shared" si="0"/>
        <v>395.04610951008647</v>
      </c>
      <c r="F54" s="15">
        <v>137081</v>
      </c>
      <c r="G54" s="40" t="s">
        <v>981</v>
      </c>
    </row>
    <row r="55" spans="1:9" x14ac:dyDescent="0.2">
      <c r="A55" s="27">
        <v>2.8</v>
      </c>
      <c r="B55" s="9" t="s">
        <v>243</v>
      </c>
      <c r="C55" s="18">
        <v>0.65</v>
      </c>
      <c r="D55" s="7" t="s">
        <v>231</v>
      </c>
      <c r="E55" s="137">
        <f t="shared" si="0"/>
        <v>1663573.7999999998</v>
      </c>
      <c r="F55" s="8">
        <v>1081322.97</v>
      </c>
    </row>
    <row r="56" spans="1:9" x14ac:dyDescent="0.2">
      <c r="A56" s="27">
        <v>2.9</v>
      </c>
      <c r="B56" s="9" t="s">
        <v>235</v>
      </c>
      <c r="C56" s="18">
        <v>0.65</v>
      </c>
      <c r="D56" s="7" t="s">
        <v>231</v>
      </c>
      <c r="E56" s="137">
        <f t="shared" si="0"/>
        <v>35160.184615384613</v>
      </c>
      <c r="F56" s="8">
        <v>22854.12</v>
      </c>
    </row>
    <row r="57" spans="1:9" x14ac:dyDescent="0.2">
      <c r="A57" s="29">
        <v>2.1</v>
      </c>
      <c r="B57" s="9" t="s">
        <v>244</v>
      </c>
      <c r="C57" s="18">
        <v>0.65</v>
      </c>
      <c r="D57" s="7" t="s">
        <v>231</v>
      </c>
      <c r="E57" s="137">
        <f t="shared" si="0"/>
        <v>662708.41538461531</v>
      </c>
      <c r="F57" s="8">
        <v>430760.47</v>
      </c>
    </row>
    <row r="58" spans="1:9" x14ac:dyDescent="0.2">
      <c r="A58" s="27">
        <v>2.11</v>
      </c>
      <c r="B58" s="9" t="s">
        <v>245</v>
      </c>
      <c r="C58" s="18">
        <v>0.65</v>
      </c>
      <c r="D58" s="7" t="s">
        <v>231</v>
      </c>
      <c r="E58" s="137">
        <f t="shared" si="0"/>
        <v>445625.13846153847</v>
      </c>
      <c r="F58" s="8">
        <v>289656.34000000003</v>
      </c>
    </row>
    <row r="59" spans="1:9" x14ac:dyDescent="0.2">
      <c r="A59" s="27"/>
      <c r="C59" s="6"/>
      <c r="D59" s="7"/>
      <c r="E59" s="8"/>
    </row>
    <row r="60" spans="1:9" s="24" customFormat="1" ht="15.75" x14ac:dyDescent="0.25">
      <c r="B60" s="28" t="s">
        <v>246</v>
      </c>
      <c r="C60" s="17">
        <f>F60/F74</f>
        <v>0.81391018594980813</v>
      </c>
      <c r="D60" s="11"/>
      <c r="E60" s="12"/>
      <c r="F60" s="25">
        <f>SUM(F48:F59)</f>
        <v>6337653.5599999996</v>
      </c>
      <c r="G60" s="43"/>
    </row>
    <row r="61" spans="1:9" x14ac:dyDescent="0.2">
      <c r="A61" s="27"/>
      <c r="B61" s="9"/>
      <c r="C61" s="6"/>
      <c r="D61" s="7"/>
      <c r="E61" s="8"/>
      <c r="F61" s="8"/>
    </row>
    <row r="62" spans="1:9" x14ac:dyDescent="0.2">
      <c r="A62" s="27">
        <v>2.12</v>
      </c>
      <c r="B62" s="9" t="s">
        <v>131</v>
      </c>
      <c r="C62" s="8">
        <f>F60</f>
        <v>6337653.5599999996</v>
      </c>
      <c r="D62" s="7" t="s">
        <v>227</v>
      </c>
      <c r="E62" s="16">
        <f>F62/C62</f>
        <v>9.0178608626881152E-2</v>
      </c>
      <c r="F62" s="8">
        <v>571520.78</v>
      </c>
    </row>
    <row r="63" spans="1:9" x14ac:dyDescent="0.2">
      <c r="A63" s="27"/>
      <c r="B63" s="9"/>
      <c r="D63" s="7"/>
      <c r="E63" s="8"/>
      <c r="F63" s="8"/>
    </row>
    <row r="64" spans="1:9" s="24" customFormat="1" ht="15.75" x14ac:dyDescent="0.25">
      <c r="B64" s="28" t="s">
        <v>251</v>
      </c>
      <c r="C64" s="21">
        <f>F62/F74</f>
        <v>7.3397288116199819E-2</v>
      </c>
      <c r="D64" s="11"/>
      <c r="E64" s="12"/>
      <c r="F64" s="25">
        <f>F62+F60</f>
        <v>6909174.3399999999</v>
      </c>
      <c r="G64" s="43"/>
      <c r="H64" s="143">
        <v>7193413.5199999996</v>
      </c>
      <c r="I64" s="144">
        <f>(F64-H64)/H64</f>
        <v>-3.9513810683860104E-2</v>
      </c>
    </row>
    <row r="65" spans="1:7" x14ac:dyDescent="0.2">
      <c r="A65" s="30"/>
    </row>
    <row r="66" spans="1:7" ht="15.75" x14ac:dyDescent="0.2">
      <c r="A66" s="26">
        <v>3</v>
      </c>
      <c r="B66" s="1" t="s">
        <v>247</v>
      </c>
      <c r="C66" s="6"/>
      <c r="D66" s="7"/>
      <c r="E66" s="8"/>
      <c r="F66" s="8"/>
    </row>
    <row r="67" spans="1:7" x14ac:dyDescent="0.2">
      <c r="A67" s="27"/>
      <c r="B67" s="9"/>
      <c r="C67" s="16"/>
      <c r="D67" s="7"/>
      <c r="E67" s="8"/>
      <c r="F67" s="8"/>
    </row>
    <row r="68" spans="1:7" x14ac:dyDescent="0.2">
      <c r="A68" s="30"/>
    </row>
    <row r="69" spans="1:7" s="24" customFormat="1" ht="15.75" x14ac:dyDescent="0.25">
      <c r="B69" s="28" t="s">
        <v>249</v>
      </c>
      <c r="C69" s="17">
        <f>F69/F74</f>
        <v>0</v>
      </c>
      <c r="D69" s="11"/>
      <c r="E69" s="12"/>
      <c r="F69" s="25">
        <f>SUM(F67:F68)</f>
        <v>0</v>
      </c>
      <c r="G69" s="43"/>
    </row>
    <row r="70" spans="1:7" x14ac:dyDescent="0.2">
      <c r="A70" s="30"/>
    </row>
    <row r="71" spans="1:7" x14ac:dyDescent="0.2">
      <c r="A71" s="30"/>
    </row>
    <row r="72" spans="1:7" s="24" customFormat="1" ht="15.75" x14ac:dyDescent="0.25">
      <c r="B72" s="28" t="s">
        <v>133</v>
      </c>
      <c r="C72" s="10">
        <v>0.65</v>
      </c>
      <c r="D72" s="11" t="s">
        <v>231</v>
      </c>
      <c r="E72" s="12">
        <f>F72/C72</f>
        <v>10629498.984615384</v>
      </c>
      <c r="F72" s="25">
        <f>F64+F69</f>
        <v>6909174.3399999999</v>
      </c>
      <c r="G72" s="43"/>
    </row>
    <row r="73" spans="1:7" x14ac:dyDescent="0.2">
      <c r="A73" s="30"/>
    </row>
    <row r="74" spans="1:7" s="24" customFormat="1" ht="15.75" x14ac:dyDescent="0.25">
      <c r="B74" s="28" t="s">
        <v>250</v>
      </c>
      <c r="C74" s="10"/>
      <c r="D74" s="11"/>
      <c r="E74" s="12"/>
      <c r="F74" s="25">
        <f>F69+F64+F45</f>
        <v>7786674.3399999999</v>
      </c>
      <c r="G74" s="43"/>
    </row>
  </sheetData>
  <mergeCells count="26">
    <mergeCell ref="B35:F35"/>
    <mergeCell ref="B34:F34"/>
    <mergeCell ref="B33:F33"/>
    <mergeCell ref="B32:F32"/>
    <mergeCell ref="B29:F29"/>
    <mergeCell ref="B30:F30"/>
    <mergeCell ref="B31:F31"/>
    <mergeCell ref="B9:F9"/>
    <mergeCell ref="B22:F22"/>
    <mergeCell ref="B18:F18"/>
    <mergeCell ref="B24:F24"/>
    <mergeCell ref="B26:F26"/>
    <mergeCell ref="B16:F16"/>
    <mergeCell ref="B17:F17"/>
    <mergeCell ref="B19:F19"/>
    <mergeCell ref="B20:F20"/>
    <mergeCell ref="B10:F10"/>
    <mergeCell ref="B15:F15"/>
    <mergeCell ref="B11:F11"/>
    <mergeCell ref="B12:F12"/>
    <mergeCell ref="B14:F14"/>
    <mergeCell ref="B4:F4"/>
    <mergeCell ref="B5:F5"/>
    <mergeCell ref="B6:F6"/>
    <mergeCell ref="B7:F7"/>
    <mergeCell ref="B8:F8"/>
  </mergeCells>
  <phoneticPr fontId="0" type="noConversion"/>
  <pageMargins left="0.75" right="0.75" top="1" bottom="1" header="0.5" footer="0.5"/>
  <pageSetup paperSize="9" scale="61" orientation="portrait" horizontalDpi="300" verticalDpi="300"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S80"/>
  <sheetViews>
    <sheetView view="pageBreakPreview" topLeftCell="C32" zoomScale="75" zoomScaleNormal="100" workbookViewId="0">
      <selection activeCell="E57" sqref="E57"/>
    </sheetView>
  </sheetViews>
  <sheetFormatPr defaultColWidth="9.140625" defaultRowHeight="15" x14ac:dyDescent="0.2"/>
  <cols>
    <col min="1" max="1" width="17" style="9" customWidth="1"/>
    <col min="2" max="2" width="56" style="9" bestFit="1" customWidth="1"/>
    <col min="3" max="3" width="17.5703125" style="6" bestFit="1" customWidth="1"/>
    <col min="4" max="4" width="6.5703125" style="7" customWidth="1"/>
    <col min="5" max="5" width="15.42578125" style="8" bestFit="1" customWidth="1"/>
    <col min="6" max="6" width="16.28515625" style="8" bestFit="1" customWidth="1"/>
    <col min="7" max="7" width="39" style="55" customWidth="1"/>
    <col min="8" max="8" width="14.28515625" style="72" bestFit="1" customWidth="1"/>
    <col min="9" max="9" width="10.85546875" style="72" customWidth="1"/>
    <col min="10" max="10" width="16.140625" style="22" bestFit="1" customWidth="1"/>
    <col min="11" max="11" width="12.85546875" style="22" bestFit="1" customWidth="1"/>
    <col min="12" max="12" width="9.140625" style="22"/>
    <col min="13" max="13" width="11.28515625" style="22" bestFit="1" customWidth="1"/>
    <col min="14" max="14" width="15" style="22" bestFit="1" customWidth="1"/>
    <col min="15" max="16" width="15" style="22" customWidth="1"/>
    <col min="17" max="18" width="12.7109375" style="22" hidden="1" customWidth="1"/>
    <col min="19" max="19" width="14" style="9" hidden="1" customWidth="1"/>
    <col min="20" max="16384" width="9.140625" style="9"/>
  </cols>
  <sheetData>
    <row r="1" spans="1:18" ht="15.75" x14ac:dyDescent="0.2">
      <c r="A1" s="1" t="s">
        <v>749</v>
      </c>
    </row>
    <row r="4" spans="1:18" s="52" customFormat="1" ht="15.75" x14ac:dyDescent="0.2">
      <c r="A4" s="51" t="s">
        <v>135</v>
      </c>
      <c r="B4" s="80" t="s">
        <v>750</v>
      </c>
      <c r="C4" s="81"/>
      <c r="D4" s="82"/>
      <c r="E4" s="83"/>
      <c r="F4" s="83"/>
      <c r="G4" s="84"/>
      <c r="H4" s="85"/>
      <c r="I4" s="85"/>
      <c r="J4" s="68"/>
      <c r="K4" s="68"/>
      <c r="L4" s="68"/>
      <c r="M4" s="68"/>
      <c r="N4" s="68"/>
      <c r="O4" s="68"/>
      <c r="P4" s="68"/>
      <c r="Q4" s="68"/>
      <c r="R4" s="68"/>
    </row>
    <row r="5" spans="1:18" s="52" customFormat="1" ht="15.75" x14ac:dyDescent="0.2">
      <c r="A5" s="51" t="s">
        <v>136</v>
      </c>
      <c r="B5" s="52" t="s">
        <v>680</v>
      </c>
      <c r="C5" s="56"/>
      <c r="D5" s="57"/>
      <c r="E5" s="58"/>
      <c r="F5" s="58"/>
      <c r="G5" s="59"/>
      <c r="H5" s="73"/>
      <c r="I5" s="73"/>
      <c r="J5" s="68"/>
      <c r="K5" s="68"/>
      <c r="L5" s="68"/>
      <c r="M5" s="68"/>
      <c r="N5" s="68"/>
      <c r="O5" s="68"/>
      <c r="P5" s="68"/>
      <c r="Q5" s="68"/>
      <c r="R5" s="68"/>
    </row>
    <row r="6" spans="1:18" s="52" customFormat="1" ht="15.75" x14ac:dyDescent="0.2">
      <c r="A6" s="51"/>
      <c r="B6" s="52" t="s">
        <v>751</v>
      </c>
      <c r="C6" s="56"/>
      <c r="D6" s="57"/>
      <c r="E6" s="58"/>
      <c r="F6" s="58"/>
      <c r="G6" s="59"/>
      <c r="H6" s="73"/>
      <c r="I6" s="73"/>
      <c r="J6" s="68"/>
      <c r="K6" s="68"/>
      <c r="L6" s="68"/>
      <c r="M6" s="68"/>
      <c r="N6" s="68"/>
      <c r="O6" s="68"/>
      <c r="P6" s="68"/>
      <c r="Q6" s="68"/>
      <c r="R6" s="68"/>
    </row>
    <row r="7" spans="1:18" s="52" customFormat="1" ht="15.75" x14ac:dyDescent="0.2">
      <c r="A7" s="51"/>
      <c r="B7" s="80" t="s">
        <v>752</v>
      </c>
      <c r="C7" s="81"/>
      <c r="D7" s="82"/>
      <c r="E7" s="83"/>
      <c r="F7" s="83"/>
      <c r="G7" s="84"/>
      <c r="H7" s="85"/>
      <c r="I7" s="85"/>
      <c r="J7" s="68"/>
      <c r="K7" s="68"/>
      <c r="L7" s="68"/>
      <c r="M7" s="68"/>
      <c r="N7" s="68"/>
      <c r="O7" s="68"/>
      <c r="P7" s="68"/>
      <c r="Q7" s="68"/>
      <c r="R7" s="68"/>
    </row>
    <row r="8" spans="1:18" s="52" customFormat="1" ht="15.75" x14ac:dyDescent="0.2">
      <c r="A8" s="51" t="s">
        <v>815</v>
      </c>
      <c r="B8" s="80" t="s">
        <v>392</v>
      </c>
      <c r="C8" s="81"/>
      <c r="D8" s="82"/>
      <c r="E8" s="83"/>
      <c r="F8" s="83"/>
      <c r="G8" s="84"/>
      <c r="H8" s="85"/>
      <c r="I8" s="85"/>
      <c r="J8" s="68"/>
      <c r="K8" s="68"/>
      <c r="L8" s="68"/>
      <c r="M8" s="68"/>
      <c r="N8" s="68"/>
      <c r="O8" s="68"/>
      <c r="P8" s="68"/>
      <c r="Q8" s="68"/>
      <c r="R8" s="68"/>
    </row>
    <row r="9" spans="1:18" s="52" customFormat="1" ht="15.75" x14ac:dyDescent="0.2">
      <c r="A9" s="51" t="s">
        <v>138</v>
      </c>
      <c r="B9" s="80" t="s">
        <v>753</v>
      </c>
      <c r="C9" s="81"/>
      <c r="D9" s="82"/>
      <c r="E9" s="83"/>
      <c r="F9" s="83"/>
      <c r="G9" s="84"/>
      <c r="H9" s="85"/>
      <c r="I9" s="85"/>
      <c r="J9" s="68"/>
      <c r="K9" s="68"/>
      <c r="L9" s="68"/>
      <c r="M9" s="68"/>
      <c r="N9" s="68"/>
      <c r="O9" s="68"/>
      <c r="P9" s="68"/>
      <c r="Q9" s="68"/>
      <c r="R9" s="68"/>
    </row>
    <row r="10" spans="1:18" s="52" customFormat="1" ht="15.75" x14ac:dyDescent="0.2">
      <c r="A10" s="51" t="s">
        <v>148</v>
      </c>
      <c r="B10" s="88" t="s">
        <v>754</v>
      </c>
      <c r="C10" s="89"/>
      <c r="D10" s="90"/>
      <c r="E10" s="91"/>
      <c r="F10" s="91"/>
      <c r="G10" s="92"/>
      <c r="H10" s="93"/>
      <c r="I10" s="93"/>
      <c r="J10" s="68"/>
      <c r="K10" s="68"/>
      <c r="L10" s="68"/>
      <c r="M10" s="68"/>
      <c r="N10" s="68"/>
      <c r="O10" s="68"/>
      <c r="P10" s="68"/>
      <c r="Q10" s="68"/>
      <c r="R10" s="68"/>
    </row>
    <row r="11" spans="1:18" s="52" customFormat="1" ht="15.75" x14ac:dyDescent="0.2">
      <c r="A11" s="51" t="s">
        <v>813</v>
      </c>
      <c r="B11" s="52" t="s">
        <v>755</v>
      </c>
      <c r="C11" s="56"/>
      <c r="D11" s="57"/>
      <c r="E11" s="58"/>
      <c r="F11" s="58"/>
      <c r="G11" s="59"/>
      <c r="H11" s="73"/>
      <c r="I11" s="73"/>
      <c r="J11" s="68"/>
      <c r="K11" s="68"/>
      <c r="L11" s="68"/>
      <c r="M11" s="68"/>
      <c r="N11" s="68"/>
      <c r="O11" s="68"/>
      <c r="P11" s="68"/>
      <c r="Q11" s="68"/>
      <c r="R11" s="68"/>
    </row>
    <row r="12" spans="1:18" s="52" customFormat="1" ht="15.75" x14ac:dyDescent="0.2">
      <c r="A12" s="51"/>
      <c r="B12" s="52" t="s">
        <v>756</v>
      </c>
      <c r="C12" s="56"/>
      <c r="D12" s="57"/>
      <c r="E12" s="58"/>
      <c r="F12" s="58"/>
      <c r="G12" s="59"/>
      <c r="H12" s="73"/>
      <c r="I12" s="73"/>
      <c r="J12" s="68"/>
      <c r="K12" s="68"/>
      <c r="L12" s="68"/>
      <c r="M12" s="68"/>
      <c r="N12" s="68"/>
      <c r="O12" s="68"/>
      <c r="P12" s="68"/>
      <c r="Q12" s="68"/>
      <c r="R12" s="68"/>
    </row>
    <row r="13" spans="1:18" s="52" customFormat="1" ht="15.75" x14ac:dyDescent="0.2">
      <c r="A13" s="51"/>
      <c r="B13" s="52" t="s">
        <v>757</v>
      </c>
      <c r="C13" s="56"/>
      <c r="D13" s="57"/>
      <c r="E13" s="58"/>
      <c r="F13" s="58"/>
      <c r="G13" s="59"/>
      <c r="H13" s="73"/>
      <c r="I13" s="73"/>
      <c r="J13" s="68"/>
      <c r="K13" s="68"/>
      <c r="L13" s="68"/>
      <c r="M13" s="68"/>
      <c r="N13" s="68"/>
      <c r="O13" s="68"/>
      <c r="P13" s="68"/>
      <c r="Q13" s="68"/>
      <c r="R13" s="68"/>
    </row>
    <row r="14" spans="1:18" s="52" customFormat="1" ht="15.75" x14ac:dyDescent="0.2">
      <c r="A14" s="51"/>
      <c r="B14" s="80" t="s">
        <v>758</v>
      </c>
      <c r="C14" s="81"/>
      <c r="D14" s="82"/>
      <c r="E14" s="83"/>
      <c r="F14" s="83"/>
      <c r="G14" s="84"/>
      <c r="H14" s="85"/>
      <c r="I14" s="85"/>
      <c r="J14" s="68"/>
      <c r="K14" s="68"/>
      <c r="L14" s="68"/>
      <c r="M14" s="68"/>
      <c r="N14" s="68"/>
      <c r="O14" s="68"/>
      <c r="P14" s="68"/>
      <c r="Q14" s="68"/>
      <c r="R14" s="68"/>
    </row>
    <row r="15" spans="1:18" s="52" customFormat="1" ht="15.75" x14ac:dyDescent="0.2">
      <c r="A15" s="51" t="s">
        <v>817</v>
      </c>
      <c r="B15" s="52" t="s">
        <v>376</v>
      </c>
      <c r="C15" s="56"/>
      <c r="D15" s="57"/>
      <c r="E15" s="58"/>
      <c r="F15" s="58"/>
      <c r="G15" s="59"/>
      <c r="H15" s="73"/>
      <c r="I15" s="73"/>
      <c r="J15" s="68"/>
      <c r="K15" s="68"/>
      <c r="L15" s="68"/>
      <c r="M15" s="68"/>
      <c r="N15" s="68"/>
      <c r="O15" s="68"/>
      <c r="P15" s="68"/>
      <c r="Q15" s="68"/>
      <c r="R15" s="68"/>
    </row>
    <row r="16" spans="1:18" s="52" customFormat="1" ht="13.5" customHeight="1" x14ac:dyDescent="0.2">
      <c r="A16" s="51"/>
      <c r="B16" s="80" t="s">
        <v>759</v>
      </c>
      <c r="C16" s="81"/>
      <c r="D16" s="82"/>
      <c r="E16" s="83"/>
      <c r="F16" s="83"/>
      <c r="G16" s="84"/>
      <c r="H16" s="85"/>
      <c r="I16" s="85"/>
      <c r="J16" s="68"/>
      <c r="K16" s="68"/>
      <c r="L16" s="68"/>
      <c r="M16" s="68"/>
      <c r="N16" s="68"/>
      <c r="O16" s="68"/>
      <c r="P16" s="68"/>
      <c r="Q16" s="68"/>
      <c r="R16" s="68"/>
    </row>
    <row r="17" spans="1:18" s="52" customFormat="1" ht="15.75" x14ac:dyDescent="0.2">
      <c r="A17" s="51" t="s">
        <v>139</v>
      </c>
      <c r="B17" s="52" t="s">
        <v>760</v>
      </c>
      <c r="C17" s="56"/>
      <c r="D17" s="57"/>
      <c r="E17" s="58"/>
      <c r="F17" s="58"/>
      <c r="G17" s="59"/>
      <c r="H17" s="73"/>
      <c r="I17" s="73"/>
      <c r="J17" s="68"/>
      <c r="K17" s="68"/>
      <c r="L17" s="68"/>
      <c r="M17" s="68"/>
      <c r="N17" s="68"/>
      <c r="O17" s="68"/>
      <c r="P17" s="68"/>
      <c r="Q17" s="68"/>
      <c r="R17" s="68"/>
    </row>
    <row r="18" spans="1:18" s="52" customFormat="1" ht="15.75" x14ac:dyDescent="0.2">
      <c r="A18" s="51"/>
      <c r="B18" s="52" t="s">
        <v>761</v>
      </c>
      <c r="C18" s="56"/>
      <c r="D18" s="57"/>
      <c r="E18" s="58"/>
      <c r="F18" s="58"/>
      <c r="G18" s="59"/>
      <c r="H18" s="73"/>
      <c r="I18" s="73"/>
      <c r="J18" s="68"/>
      <c r="K18" s="68"/>
      <c r="L18" s="68"/>
      <c r="M18" s="68"/>
      <c r="N18" s="68"/>
      <c r="O18" s="68"/>
      <c r="P18" s="68"/>
      <c r="Q18" s="68"/>
      <c r="R18" s="68"/>
    </row>
    <row r="19" spans="1:18" s="52" customFormat="1" ht="15.75" x14ac:dyDescent="0.2">
      <c r="A19" s="51"/>
      <c r="B19" s="52" t="s">
        <v>762</v>
      </c>
      <c r="C19" s="56"/>
      <c r="D19" s="57"/>
      <c r="E19" s="58"/>
      <c r="F19" s="58"/>
      <c r="G19" s="59"/>
      <c r="H19" s="73"/>
      <c r="I19" s="73"/>
      <c r="J19" s="68"/>
      <c r="K19" s="68"/>
      <c r="L19" s="68"/>
      <c r="M19" s="68"/>
      <c r="N19" s="68"/>
      <c r="O19" s="68"/>
      <c r="P19" s="68"/>
      <c r="Q19" s="68"/>
      <c r="R19" s="68"/>
    </row>
    <row r="20" spans="1:18" s="52" customFormat="1" ht="15.75" x14ac:dyDescent="0.2">
      <c r="A20" s="51"/>
      <c r="B20" s="52" t="s">
        <v>763</v>
      </c>
      <c r="C20" s="56"/>
      <c r="D20" s="57"/>
      <c r="E20" s="58"/>
      <c r="F20" s="58"/>
      <c r="G20" s="59"/>
      <c r="H20" s="73"/>
      <c r="I20" s="73"/>
      <c r="J20" s="68"/>
      <c r="K20" s="68"/>
      <c r="L20" s="68"/>
      <c r="M20" s="68"/>
      <c r="N20" s="68"/>
      <c r="O20" s="68"/>
      <c r="P20" s="68"/>
      <c r="Q20" s="68"/>
      <c r="R20" s="68"/>
    </row>
    <row r="21" spans="1:18" s="52" customFormat="1" ht="15.75" x14ac:dyDescent="0.2">
      <c r="A21" s="51"/>
      <c r="B21" s="52" t="s">
        <v>764</v>
      </c>
      <c r="C21" s="56"/>
      <c r="D21" s="57"/>
      <c r="E21" s="58"/>
      <c r="F21" s="58"/>
      <c r="G21" s="59"/>
      <c r="H21" s="73"/>
      <c r="I21" s="73"/>
      <c r="J21" s="68"/>
      <c r="K21" s="68"/>
      <c r="L21" s="68"/>
      <c r="M21" s="68"/>
      <c r="N21" s="68"/>
      <c r="O21" s="68"/>
      <c r="P21" s="68"/>
      <c r="Q21" s="68"/>
      <c r="R21" s="68"/>
    </row>
    <row r="22" spans="1:18" s="52" customFormat="1" ht="15.75" x14ac:dyDescent="0.2">
      <c r="A22" s="51"/>
      <c r="B22" s="52" t="s">
        <v>765</v>
      </c>
      <c r="C22" s="56"/>
      <c r="D22" s="57"/>
      <c r="E22" s="58"/>
      <c r="F22" s="58"/>
      <c r="G22" s="59"/>
      <c r="H22" s="73"/>
      <c r="I22" s="73"/>
      <c r="J22" s="68"/>
      <c r="K22" s="68"/>
      <c r="L22" s="68"/>
      <c r="M22" s="68"/>
      <c r="N22" s="68"/>
      <c r="O22" s="68"/>
      <c r="P22" s="68"/>
      <c r="Q22" s="68"/>
      <c r="R22" s="68"/>
    </row>
    <row r="23" spans="1:18" s="52" customFormat="1" ht="15.75" x14ac:dyDescent="0.2">
      <c r="A23" s="51"/>
      <c r="B23" s="52" t="s">
        <v>766</v>
      </c>
      <c r="C23" s="56"/>
      <c r="D23" s="57"/>
      <c r="E23" s="58"/>
      <c r="F23" s="58"/>
      <c r="G23" s="59"/>
      <c r="H23" s="73"/>
      <c r="I23" s="73"/>
      <c r="J23" s="68"/>
      <c r="K23" s="68"/>
      <c r="L23" s="68"/>
      <c r="M23" s="68"/>
      <c r="N23" s="68"/>
      <c r="O23" s="68"/>
      <c r="P23" s="68"/>
      <c r="Q23" s="68"/>
      <c r="R23" s="68"/>
    </row>
    <row r="24" spans="1:18" s="52" customFormat="1" ht="15.75" x14ac:dyDescent="0.2">
      <c r="A24" s="51"/>
      <c r="B24" s="52" t="s">
        <v>767</v>
      </c>
      <c r="C24" s="56"/>
      <c r="D24" s="57"/>
      <c r="E24" s="58"/>
      <c r="F24" s="58"/>
      <c r="G24" s="59"/>
      <c r="H24" s="73"/>
      <c r="I24" s="73"/>
      <c r="J24" s="68"/>
      <c r="K24" s="68"/>
      <c r="L24" s="68"/>
      <c r="M24" s="68"/>
      <c r="N24" s="68"/>
      <c r="O24" s="68"/>
      <c r="P24" s="68"/>
      <c r="Q24" s="68"/>
      <c r="R24" s="68"/>
    </row>
    <row r="25" spans="1:18" s="52" customFormat="1" ht="15" customHeight="1" x14ac:dyDescent="0.2">
      <c r="A25" s="51" t="s">
        <v>818</v>
      </c>
      <c r="B25" s="367" t="s">
        <v>533</v>
      </c>
      <c r="C25" s="367"/>
      <c r="D25" s="367"/>
      <c r="E25" s="367"/>
      <c r="F25" s="367"/>
      <c r="G25" s="367"/>
      <c r="H25" s="367"/>
      <c r="I25" s="367"/>
      <c r="J25" s="68"/>
      <c r="K25" s="68"/>
      <c r="L25" s="68"/>
      <c r="M25" s="68"/>
      <c r="N25" s="68"/>
      <c r="O25" s="68"/>
      <c r="P25" s="68"/>
      <c r="Q25" s="68"/>
      <c r="R25" s="68"/>
    </row>
    <row r="26" spans="1:18" s="52" customFormat="1" ht="15.75" customHeight="1" x14ac:dyDescent="0.2">
      <c r="A26" s="51"/>
      <c r="B26" s="366"/>
      <c r="C26" s="366"/>
      <c r="D26" s="366"/>
      <c r="E26" s="366"/>
      <c r="F26" s="366"/>
      <c r="G26" s="366"/>
      <c r="H26" s="366"/>
      <c r="I26" s="366"/>
      <c r="J26" s="68"/>
      <c r="K26" s="68"/>
      <c r="L26" s="68"/>
      <c r="M26" s="68"/>
      <c r="N26" s="68"/>
      <c r="O26" s="68"/>
      <c r="P26" s="68"/>
      <c r="Q26" s="68"/>
      <c r="R26" s="68"/>
    </row>
    <row r="27" spans="1:18" s="52" customFormat="1" ht="15.75" x14ac:dyDescent="0.2">
      <c r="A27" s="51" t="s">
        <v>142</v>
      </c>
      <c r="B27" s="52" t="s">
        <v>768</v>
      </c>
      <c r="C27" s="56"/>
      <c r="D27" s="57"/>
      <c r="E27" s="58"/>
      <c r="F27" s="58"/>
      <c r="G27" s="59"/>
      <c r="H27" s="73"/>
      <c r="I27" s="73"/>
      <c r="J27" s="68"/>
      <c r="K27" s="68"/>
      <c r="L27" s="68"/>
      <c r="M27" s="68"/>
      <c r="N27" s="68"/>
      <c r="O27" s="68"/>
      <c r="P27" s="68"/>
      <c r="Q27" s="68"/>
      <c r="R27" s="68"/>
    </row>
    <row r="28" spans="1:18" s="52" customFormat="1" x14ac:dyDescent="0.2">
      <c r="B28" s="79" t="s">
        <v>769</v>
      </c>
      <c r="C28" s="56"/>
      <c r="D28" s="56"/>
      <c r="E28" s="56"/>
      <c r="F28" s="56"/>
      <c r="G28" s="56"/>
      <c r="H28" s="73"/>
      <c r="I28" s="73"/>
      <c r="J28" s="68"/>
      <c r="K28" s="68"/>
      <c r="L28" s="68"/>
      <c r="M28" s="68"/>
      <c r="N28" s="68"/>
      <c r="O28" s="68"/>
      <c r="P28" s="68"/>
      <c r="Q28" s="68"/>
      <c r="R28" s="68"/>
    </row>
    <row r="29" spans="1:18" s="52" customFormat="1" ht="15.75" x14ac:dyDescent="0.2">
      <c r="A29" s="51"/>
      <c r="B29" s="52" t="s">
        <v>780</v>
      </c>
      <c r="C29" s="56"/>
      <c r="D29" s="57"/>
      <c r="E29" s="58"/>
      <c r="F29" s="58"/>
      <c r="G29" s="59"/>
      <c r="H29" s="73"/>
      <c r="I29" s="73"/>
      <c r="J29" s="68"/>
      <c r="K29" s="68"/>
      <c r="L29" s="68"/>
      <c r="M29" s="68"/>
      <c r="N29" s="68"/>
      <c r="O29" s="68"/>
      <c r="P29" s="68"/>
      <c r="Q29" s="68"/>
      <c r="R29" s="68"/>
    </row>
    <row r="30" spans="1:18" s="52" customFormat="1" ht="15.75" x14ac:dyDescent="0.2">
      <c r="A30" s="51"/>
      <c r="B30" s="52" t="s">
        <v>781</v>
      </c>
      <c r="C30" s="56"/>
      <c r="D30" s="57"/>
      <c r="E30" s="58"/>
      <c r="F30" s="58"/>
      <c r="G30" s="59"/>
      <c r="H30" s="73"/>
      <c r="I30" s="73"/>
      <c r="J30" s="68"/>
      <c r="K30" s="68"/>
      <c r="L30" s="68"/>
      <c r="M30" s="68"/>
      <c r="N30" s="68"/>
      <c r="O30" s="68"/>
      <c r="P30" s="68"/>
      <c r="Q30" s="68"/>
      <c r="R30" s="68"/>
    </row>
    <row r="31" spans="1:18" s="52" customFormat="1" ht="15.75" x14ac:dyDescent="0.2">
      <c r="A31" s="51"/>
      <c r="B31" s="86" t="s">
        <v>782</v>
      </c>
      <c r="C31" s="81"/>
      <c r="D31" s="82"/>
      <c r="E31" s="83"/>
      <c r="F31" s="83"/>
      <c r="G31" s="84"/>
      <c r="H31" s="85"/>
      <c r="I31" s="85"/>
      <c r="J31" s="68"/>
      <c r="K31" s="68"/>
      <c r="L31" s="68"/>
      <c r="M31" s="68"/>
      <c r="N31" s="68"/>
      <c r="O31" s="68"/>
      <c r="P31" s="68"/>
      <c r="Q31" s="68"/>
      <c r="R31" s="68"/>
    </row>
    <row r="32" spans="1:18" s="52" customFormat="1" ht="15.75" x14ac:dyDescent="0.2">
      <c r="A32" s="51" t="s">
        <v>141</v>
      </c>
      <c r="B32" s="52" t="s">
        <v>783</v>
      </c>
      <c r="C32" s="87"/>
      <c r="D32" s="57"/>
      <c r="E32" s="58"/>
      <c r="F32" s="58"/>
      <c r="G32" s="59"/>
      <c r="H32" s="73"/>
      <c r="I32" s="73"/>
      <c r="J32" s="68"/>
      <c r="K32" s="68"/>
      <c r="L32" s="68"/>
      <c r="M32" s="68"/>
      <c r="N32" s="68"/>
      <c r="O32" s="68"/>
      <c r="P32" s="68"/>
      <c r="Q32" s="68"/>
      <c r="R32" s="68"/>
    </row>
    <row r="33" spans="1:18" s="52" customFormat="1" ht="15.75" x14ac:dyDescent="0.2">
      <c r="A33" s="51"/>
      <c r="B33" s="52" t="s">
        <v>784</v>
      </c>
      <c r="D33" s="57"/>
      <c r="E33" s="58"/>
      <c r="F33" s="58"/>
      <c r="G33" s="59"/>
      <c r="H33" s="73"/>
      <c r="I33" s="73"/>
      <c r="J33" s="68"/>
      <c r="K33" s="68"/>
      <c r="L33" s="68"/>
      <c r="M33" s="68"/>
      <c r="N33" s="68"/>
      <c r="O33" s="68"/>
      <c r="P33" s="68"/>
      <c r="Q33" s="68"/>
      <c r="R33" s="68"/>
    </row>
    <row r="34" spans="1:18" s="52" customFormat="1" ht="15.75" x14ac:dyDescent="0.2">
      <c r="A34" s="51"/>
      <c r="B34" s="80" t="s">
        <v>785</v>
      </c>
      <c r="C34" s="81"/>
      <c r="D34" s="82"/>
      <c r="E34" s="83"/>
      <c r="F34" s="83"/>
      <c r="G34" s="84"/>
      <c r="H34" s="85"/>
      <c r="I34" s="85"/>
      <c r="J34" s="68"/>
      <c r="K34" s="68"/>
      <c r="L34" s="68"/>
      <c r="M34" s="68"/>
      <c r="N34" s="68"/>
      <c r="O34" s="68"/>
      <c r="P34" s="68"/>
      <c r="Q34" s="68"/>
      <c r="R34" s="68"/>
    </row>
    <row r="35" spans="1:18" s="52" customFormat="1" ht="15.75" x14ac:dyDescent="0.2">
      <c r="A35" s="51" t="s">
        <v>822</v>
      </c>
      <c r="B35" s="80">
        <v>1040</v>
      </c>
      <c r="C35" s="81"/>
      <c r="D35" s="82"/>
      <c r="E35" s="83"/>
      <c r="F35" s="83"/>
      <c r="G35" s="84"/>
      <c r="H35" s="85"/>
      <c r="I35" s="85"/>
      <c r="J35" s="68"/>
      <c r="K35" s="68"/>
      <c r="L35" s="68"/>
      <c r="M35" s="68"/>
      <c r="N35" s="68"/>
      <c r="O35" s="68"/>
      <c r="P35" s="68"/>
      <c r="Q35" s="68"/>
      <c r="R35" s="68"/>
    </row>
    <row r="36" spans="1:18" s="52" customFormat="1" ht="15.75" x14ac:dyDescent="0.2">
      <c r="A36" s="51" t="s">
        <v>143</v>
      </c>
      <c r="B36" s="367" t="s">
        <v>786</v>
      </c>
      <c r="C36" s="367"/>
      <c r="D36" s="367"/>
      <c r="E36" s="367"/>
      <c r="F36" s="367"/>
      <c r="G36" s="367"/>
      <c r="H36" s="367"/>
      <c r="I36" s="367"/>
      <c r="J36" s="68"/>
      <c r="K36" s="68"/>
      <c r="L36" s="68"/>
      <c r="M36" s="68"/>
      <c r="N36" s="68"/>
      <c r="O36" s="68"/>
      <c r="P36" s="68"/>
      <c r="Q36" s="68"/>
      <c r="R36" s="68"/>
    </row>
    <row r="37" spans="1:18" s="52" customFormat="1" ht="15.75" x14ac:dyDescent="0.2">
      <c r="A37" s="51"/>
      <c r="B37" s="366" t="s">
        <v>787</v>
      </c>
      <c r="C37" s="366"/>
      <c r="D37" s="366"/>
      <c r="E37" s="366"/>
      <c r="F37" s="366"/>
      <c r="G37" s="366"/>
      <c r="H37" s="366"/>
      <c r="I37" s="366"/>
      <c r="J37" s="68"/>
      <c r="K37" s="68"/>
      <c r="L37" s="68"/>
      <c r="M37" s="68"/>
      <c r="N37" s="68"/>
      <c r="O37" s="68"/>
      <c r="P37" s="68"/>
      <c r="Q37" s="68"/>
      <c r="R37" s="68"/>
    </row>
    <row r="38" spans="1:18" s="52" customFormat="1" ht="61.5" customHeight="1" x14ac:dyDescent="0.2">
      <c r="A38" s="51" t="s">
        <v>132</v>
      </c>
      <c r="B38" s="365" t="s">
        <v>492</v>
      </c>
      <c r="C38" s="365"/>
      <c r="D38" s="365"/>
      <c r="E38" s="365"/>
      <c r="F38" s="365"/>
      <c r="G38" s="365"/>
      <c r="H38" s="365"/>
      <c r="I38" s="365"/>
      <c r="J38" s="68"/>
      <c r="K38" s="68"/>
      <c r="L38" s="68"/>
      <c r="M38" s="68"/>
      <c r="N38" s="68"/>
      <c r="O38" s="68"/>
      <c r="P38" s="68"/>
      <c r="Q38" s="68"/>
      <c r="R38" s="68"/>
    </row>
    <row r="39" spans="1:18" s="52" customFormat="1" x14ac:dyDescent="0.2">
      <c r="A39" s="361" t="s">
        <v>363</v>
      </c>
      <c r="B39" s="348" t="s">
        <v>788</v>
      </c>
      <c r="C39" s="348"/>
      <c r="D39" s="348"/>
      <c r="E39" s="348"/>
      <c r="F39" s="348"/>
      <c r="G39" s="348"/>
      <c r="H39" s="348"/>
      <c r="I39" s="348"/>
      <c r="J39" s="68"/>
      <c r="K39" s="68"/>
      <c r="L39" s="68"/>
      <c r="M39" s="68"/>
      <c r="N39" s="68"/>
      <c r="O39" s="68"/>
      <c r="P39" s="68"/>
      <c r="Q39" s="68"/>
      <c r="R39" s="68"/>
    </row>
    <row r="40" spans="1:18" s="52" customFormat="1" ht="15.75" customHeight="1" x14ac:dyDescent="0.2">
      <c r="A40" s="361"/>
      <c r="B40" s="362" t="s">
        <v>789</v>
      </c>
      <c r="C40" s="362"/>
      <c r="D40" s="362"/>
      <c r="E40" s="362"/>
      <c r="F40" s="362"/>
      <c r="G40" s="362"/>
      <c r="H40" s="362"/>
      <c r="I40" s="362"/>
      <c r="J40" s="68"/>
      <c r="K40" s="68"/>
      <c r="L40" s="68"/>
      <c r="M40" s="68"/>
      <c r="N40" s="68"/>
      <c r="O40" s="68"/>
      <c r="P40" s="68"/>
      <c r="Q40" s="68"/>
      <c r="R40" s="68"/>
    </row>
    <row r="41" spans="1:18" s="52" customFormat="1" ht="15.75" x14ac:dyDescent="0.2">
      <c r="A41" s="53"/>
      <c r="B41" s="348" t="s">
        <v>790</v>
      </c>
      <c r="C41" s="368"/>
      <c r="D41" s="368"/>
      <c r="E41" s="368"/>
      <c r="F41" s="368"/>
      <c r="G41" s="368"/>
      <c r="H41" s="368"/>
      <c r="I41" s="368"/>
      <c r="J41" s="68"/>
      <c r="K41" s="68"/>
      <c r="L41" s="68"/>
      <c r="M41" s="68"/>
      <c r="N41" s="68"/>
      <c r="O41" s="68"/>
      <c r="P41" s="68"/>
      <c r="Q41" s="68"/>
      <c r="R41" s="68"/>
    </row>
    <row r="42" spans="1:18" s="52" customFormat="1" ht="33.75" customHeight="1" x14ac:dyDescent="0.2">
      <c r="A42" s="53"/>
      <c r="B42" s="348" t="s">
        <v>791</v>
      </c>
      <c r="C42" s="348"/>
      <c r="D42" s="348"/>
      <c r="E42" s="348"/>
      <c r="F42" s="348"/>
      <c r="G42" s="348"/>
      <c r="H42" s="348"/>
      <c r="I42" s="348"/>
      <c r="J42" s="68"/>
      <c r="K42" s="68"/>
      <c r="L42" s="68"/>
      <c r="M42" s="68"/>
      <c r="N42" s="68"/>
      <c r="O42" s="68"/>
      <c r="P42" s="68"/>
      <c r="Q42" s="68"/>
      <c r="R42" s="68"/>
    </row>
    <row r="43" spans="1:18" s="52" customFormat="1" ht="15.75" x14ac:dyDescent="0.2">
      <c r="A43" s="51"/>
      <c r="C43" s="56"/>
      <c r="D43" s="57"/>
      <c r="E43" s="58"/>
      <c r="F43" s="58"/>
      <c r="G43" s="59"/>
      <c r="H43" s="73"/>
      <c r="I43" s="73"/>
      <c r="J43" s="68"/>
      <c r="K43" s="68"/>
      <c r="L43" s="68"/>
      <c r="M43" s="68"/>
      <c r="N43" s="68"/>
      <c r="O43" s="68"/>
      <c r="P43" s="68"/>
      <c r="Q43" s="68"/>
      <c r="R43" s="68"/>
    </row>
    <row r="44" spans="1:18" s="54" customFormat="1" x14ac:dyDescent="0.2">
      <c r="C44" s="60"/>
      <c r="D44" s="61"/>
      <c r="E44" s="62"/>
      <c r="F44" s="62"/>
      <c r="G44" s="63"/>
      <c r="H44" s="74"/>
      <c r="I44" s="74"/>
      <c r="J44" s="69"/>
      <c r="K44" s="69"/>
      <c r="L44" s="69"/>
      <c r="M44" s="69"/>
      <c r="N44" s="69"/>
      <c r="O44" s="69"/>
      <c r="P44" s="69"/>
      <c r="Q44" s="69"/>
      <c r="R44" s="69"/>
    </row>
    <row r="47" spans="1:18" ht="15.75" x14ac:dyDescent="0.2">
      <c r="A47" s="26" t="s">
        <v>220</v>
      </c>
      <c r="B47" s="1" t="s">
        <v>221</v>
      </c>
      <c r="C47" s="2" t="s">
        <v>222</v>
      </c>
      <c r="D47" s="3" t="s">
        <v>223</v>
      </c>
      <c r="E47" s="4" t="s">
        <v>224</v>
      </c>
      <c r="F47" s="4" t="s">
        <v>225</v>
      </c>
    </row>
    <row r="48" spans="1:18" ht="15.75" x14ac:dyDescent="0.2">
      <c r="A48" s="26">
        <v>1</v>
      </c>
      <c r="B48" s="1" t="s">
        <v>134</v>
      </c>
    </row>
    <row r="49" spans="1:18" x14ac:dyDescent="0.2">
      <c r="A49" s="27">
        <v>1.1000000000000001</v>
      </c>
      <c r="B49" s="9" t="s">
        <v>226</v>
      </c>
      <c r="C49" s="8">
        <f>F$78</f>
        <v>26200000.093400002</v>
      </c>
      <c r="D49" s="7" t="s">
        <v>227</v>
      </c>
      <c r="E49" s="16">
        <f>F49/C49</f>
        <v>1.526717551809335E-2</v>
      </c>
      <c r="F49" s="8">
        <v>400000</v>
      </c>
      <c r="G49" s="55" t="s">
        <v>792</v>
      </c>
      <c r="L49" s="65"/>
    </row>
    <row r="50" spans="1:18" x14ac:dyDescent="0.2">
      <c r="A50" s="27">
        <v>1.2</v>
      </c>
      <c r="B50" s="9" t="s">
        <v>228</v>
      </c>
      <c r="C50" s="8">
        <f>F$78</f>
        <v>26200000.093400002</v>
      </c>
      <c r="D50" s="7" t="s">
        <v>227</v>
      </c>
      <c r="E50" s="16">
        <f>F50/C50</f>
        <v>6.1068702072373401E-2</v>
      </c>
      <c r="F50" s="8">
        <v>1600000</v>
      </c>
      <c r="L50" s="65"/>
    </row>
    <row r="51" spans="1:18" x14ac:dyDescent="0.2">
      <c r="A51" s="27">
        <v>1.3</v>
      </c>
      <c r="B51" s="9" t="s">
        <v>868</v>
      </c>
      <c r="C51" s="8">
        <f>F$78</f>
        <v>26200000.093400002</v>
      </c>
      <c r="D51" s="7" t="s">
        <v>227</v>
      </c>
      <c r="E51" s="16">
        <f>F51/C51</f>
        <v>3.8167938795233378E-2</v>
      </c>
      <c r="F51" s="8">
        <v>1000000</v>
      </c>
      <c r="L51" s="65"/>
    </row>
    <row r="52" spans="1:18" s="1" customFormat="1" ht="15.75" x14ac:dyDescent="0.2">
      <c r="B52" s="28" t="s">
        <v>248</v>
      </c>
      <c r="C52" s="17">
        <f>F52/F80</f>
        <v>0.10273972569877088</v>
      </c>
      <c r="D52" s="11"/>
      <c r="E52" s="12"/>
      <c r="F52" s="23">
        <f>SUM(F49:F51)</f>
        <v>3000000</v>
      </c>
      <c r="G52" s="64"/>
      <c r="H52" s="75"/>
      <c r="I52" s="75"/>
      <c r="J52" s="22"/>
      <c r="K52" s="22"/>
      <c r="L52" s="71"/>
      <c r="M52" s="70"/>
      <c r="N52" s="70"/>
      <c r="O52" s="70"/>
      <c r="P52" s="70"/>
      <c r="Q52" s="70"/>
      <c r="R52" s="70"/>
    </row>
    <row r="53" spans="1:18" x14ac:dyDescent="0.2">
      <c r="A53" s="27"/>
      <c r="B53" s="94" t="s">
        <v>793</v>
      </c>
      <c r="H53" s="72" t="s">
        <v>379</v>
      </c>
      <c r="I53" s="72" t="s">
        <v>383</v>
      </c>
      <c r="L53" s="65"/>
    </row>
    <row r="54" spans="1:18" ht="15.75" x14ac:dyDescent="0.2">
      <c r="A54" s="26">
        <v>2</v>
      </c>
      <c r="B54" s="1" t="s">
        <v>230</v>
      </c>
      <c r="L54" s="65"/>
    </row>
    <row r="55" spans="1:18" x14ac:dyDescent="0.2">
      <c r="A55" s="27">
        <v>2.1</v>
      </c>
      <c r="B55" s="9" t="s">
        <v>236</v>
      </c>
      <c r="C55" s="18">
        <v>7.2</v>
      </c>
      <c r="D55" s="7" t="s">
        <v>231</v>
      </c>
      <c r="E55" s="8">
        <f t="shared" ref="E55:E65" si="0">F55/C55</f>
        <v>1869.9482619712544</v>
      </c>
      <c r="F55" s="8">
        <v>13463.627486193032</v>
      </c>
      <c r="H55" s="76">
        <v>0</v>
      </c>
      <c r="I55" s="77"/>
      <c r="L55" s="65"/>
    </row>
    <row r="56" spans="1:18" x14ac:dyDescent="0.2">
      <c r="A56" s="27">
        <v>2.2000000000000002</v>
      </c>
      <c r="B56" s="9" t="s">
        <v>237</v>
      </c>
      <c r="C56" s="8">
        <v>848075</v>
      </c>
      <c r="D56" s="7" t="s">
        <v>232</v>
      </c>
      <c r="E56" s="6">
        <f t="shared" si="0"/>
        <v>9.3048701924066766</v>
      </c>
      <c r="F56" s="8">
        <v>7891227.7884252928</v>
      </c>
      <c r="G56" s="55" t="s">
        <v>794</v>
      </c>
      <c r="H56" s="76">
        <v>6622670.9600000009</v>
      </c>
      <c r="I56" s="77">
        <f>(F56-H56)/H56</f>
        <v>0.19154761516723334</v>
      </c>
      <c r="L56" s="65"/>
    </row>
    <row r="57" spans="1:18" x14ac:dyDescent="0.2">
      <c r="A57" s="27">
        <v>2.2999999999999998</v>
      </c>
      <c r="B57" s="9" t="s">
        <v>238</v>
      </c>
      <c r="C57" s="8">
        <v>3037.0333333333338</v>
      </c>
      <c r="D57" s="7" t="s">
        <v>811</v>
      </c>
      <c r="E57" s="6">
        <f t="shared" si="0"/>
        <v>151.6554683992801</v>
      </c>
      <c r="F57" s="8">
        <v>460582.71271089371</v>
      </c>
      <c r="H57" s="76">
        <v>1536856</v>
      </c>
      <c r="I57" s="77"/>
      <c r="L57" s="65"/>
    </row>
    <row r="58" spans="1:18" x14ac:dyDescent="0.2">
      <c r="A58" s="27">
        <v>2.4</v>
      </c>
      <c r="B58" s="9" t="s">
        <v>239</v>
      </c>
      <c r="C58" s="18">
        <v>7.2</v>
      </c>
      <c r="D58" s="7" t="s">
        <v>231</v>
      </c>
      <c r="E58" s="8">
        <f t="shared" si="0"/>
        <v>883196.90370359342</v>
      </c>
      <c r="F58" s="8">
        <v>6359017.7066658726</v>
      </c>
      <c r="H58" s="76">
        <v>5819841.5099999998</v>
      </c>
      <c r="I58" s="77">
        <f>(F58-H58)/H58</f>
        <v>9.2644481080700919E-2</v>
      </c>
      <c r="L58" s="65"/>
    </row>
    <row r="59" spans="1:18" x14ac:dyDescent="0.2">
      <c r="A59" s="27">
        <v>2.5</v>
      </c>
      <c r="B59" s="9" t="s">
        <v>240</v>
      </c>
      <c r="C59" s="8">
        <v>159699</v>
      </c>
      <c r="D59" s="7" t="s">
        <v>233</v>
      </c>
      <c r="E59" s="8">
        <f t="shared" si="0"/>
        <v>17.102023865693557</v>
      </c>
      <c r="F59" s="22">
        <v>2731176.1093273954</v>
      </c>
      <c r="H59" s="76">
        <v>3552499.9873684216</v>
      </c>
      <c r="I59" s="77">
        <f>(F59-H59)/H59</f>
        <v>-0.23119602560489708</v>
      </c>
      <c r="L59" s="65"/>
    </row>
    <row r="60" spans="1:18" x14ac:dyDescent="0.2">
      <c r="A60" s="27" t="s">
        <v>234</v>
      </c>
      <c r="B60" s="9" t="s">
        <v>241</v>
      </c>
      <c r="C60" s="8">
        <v>1226.8</v>
      </c>
      <c r="D60" s="7" t="s">
        <v>233</v>
      </c>
      <c r="E60" s="8">
        <f t="shared" si="0"/>
        <v>1740.699012331125</v>
      </c>
      <c r="F60" s="8">
        <v>2135489.5483278241</v>
      </c>
      <c r="H60" s="76">
        <v>1807075.8</v>
      </c>
      <c r="I60" s="77">
        <f>(F60-H60)/H60</f>
        <v>0.1817376716172194</v>
      </c>
      <c r="L60" s="65"/>
    </row>
    <row r="61" spans="1:18" x14ac:dyDescent="0.2">
      <c r="A61" s="27">
        <v>2.7</v>
      </c>
      <c r="B61" s="9" t="s">
        <v>242</v>
      </c>
      <c r="C61" s="8">
        <v>2488</v>
      </c>
      <c r="D61" s="7" t="s">
        <v>233</v>
      </c>
      <c r="E61" s="8">
        <f t="shared" si="0"/>
        <v>672.75635991482147</v>
      </c>
      <c r="F61" s="8">
        <v>1673817.8234680758</v>
      </c>
      <c r="H61" s="76">
        <v>1535351</v>
      </c>
      <c r="I61" s="77"/>
      <c r="L61" s="65"/>
    </row>
    <row r="62" spans="1:18" x14ac:dyDescent="0.2">
      <c r="A62" s="27">
        <v>2.8</v>
      </c>
      <c r="B62" s="9" t="s">
        <v>243</v>
      </c>
      <c r="C62" s="18">
        <f>C55</f>
        <v>7.2</v>
      </c>
      <c r="D62" s="7" t="s">
        <v>231</v>
      </c>
      <c r="E62" s="8">
        <f t="shared" si="0"/>
        <v>139112.70611745253</v>
      </c>
      <c r="F62" s="8">
        <v>1001611.4840456581</v>
      </c>
      <c r="H62" s="76">
        <v>1004792.92</v>
      </c>
      <c r="I62" s="77">
        <f>(F62-H62)/H62</f>
        <v>-3.1662603219197618E-3</v>
      </c>
      <c r="L62" s="65"/>
    </row>
    <row r="63" spans="1:18" x14ac:dyDescent="0.2">
      <c r="A63" s="27">
        <v>2.9</v>
      </c>
      <c r="B63" s="9" t="s">
        <v>235</v>
      </c>
      <c r="C63" s="18">
        <f>C55</f>
        <v>7.2</v>
      </c>
      <c r="D63" s="7" t="s">
        <v>231</v>
      </c>
      <c r="E63" s="8">
        <f t="shared" si="0"/>
        <v>130415.24046463506</v>
      </c>
      <c r="F63" s="8">
        <v>938989.73134537251</v>
      </c>
      <c r="H63" s="76">
        <v>636759</v>
      </c>
      <c r="I63" s="77">
        <f>(F63-H63)/H63</f>
        <v>0.47463911989523905</v>
      </c>
      <c r="L63" s="65"/>
    </row>
    <row r="64" spans="1:18" x14ac:dyDescent="0.2">
      <c r="A64" s="29">
        <v>2.1</v>
      </c>
      <c r="B64" s="9" t="s">
        <v>244</v>
      </c>
      <c r="C64" s="18">
        <f>C55</f>
        <v>7.2</v>
      </c>
      <c r="D64" s="7" t="s">
        <v>231</v>
      </c>
      <c r="E64" s="8">
        <f t="shared" si="0"/>
        <v>228594.36326351218</v>
      </c>
      <c r="F64" s="8">
        <v>1645879.4154972876</v>
      </c>
      <c r="H64" s="76">
        <v>1668598</v>
      </c>
      <c r="I64" s="77">
        <f>(F64-H64)/H64</f>
        <v>-1.3615373207154963E-2</v>
      </c>
      <c r="L64" s="65"/>
    </row>
    <row r="65" spans="1:18" x14ac:dyDescent="0.2">
      <c r="A65" s="27">
        <v>2.11</v>
      </c>
      <c r="B65" s="9" t="s">
        <v>245</v>
      </c>
      <c r="C65" s="20">
        <f>C55</f>
        <v>7.2</v>
      </c>
      <c r="D65" s="7" t="s">
        <v>231</v>
      </c>
      <c r="E65" s="8">
        <f t="shared" si="0"/>
        <v>742.19022106420107</v>
      </c>
      <c r="F65" s="8">
        <v>5343.7695916622479</v>
      </c>
      <c r="H65" s="76">
        <v>5000</v>
      </c>
      <c r="I65" s="77">
        <f>(F65-H65)/H65</f>
        <v>6.8753918332449579E-2</v>
      </c>
      <c r="L65" s="65"/>
    </row>
    <row r="66" spans="1:18" x14ac:dyDescent="0.2">
      <c r="A66" s="27"/>
      <c r="H66" s="76"/>
      <c r="I66" s="77"/>
      <c r="L66" s="65"/>
    </row>
    <row r="67" spans="1:18" s="1" customFormat="1" ht="15.75" x14ac:dyDescent="0.2">
      <c r="B67" s="28" t="s">
        <v>246</v>
      </c>
      <c r="C67" s="17">
        <f>F67/F80</f>
        <v>0.85125341223919382</v>
      </c>
      <c r="D67" s="11"/>
      <c r="E67" s="12"/>
      <c r="F67" s="25">
        <f>SUM(F55:F66)</f>
        <v>24856599.716891531</v>
      </c>
      <c r="G67" s="66"/>
      <c r="H67" s="76"/>
      <c r="I67" s="77"/>
      <c r="K67" s="22"/>
      <c r="L67" s="65"/>
      <c r="M67" s="70"/>
      <c r="N67" s="70"/>
      <c r="O67" s="70"/>
      <c r="P67" s="70"/>
      <c r="Q67" s="70"/>
      <c r="R67" s="70"/>
    </row>
    <row r="68" spans="1:18" x14ac:dyDescent="0.2">
      <c r="A68" s="27"/>
      <c r="H68" s="76"/>
      <c r="I68" s="77"/>
      <c r="L68" s="65"/>
    </row>
    <row r="69" spans="1:18" x14ac:dyDescent="0.2">
      <c r="A69" s="27">
        <v>2.12</v>
      </c>
      <c r="B69" s="9" t="s">
        <v>131</v>
      </c>
      <c r="C69" s="8">
        <f>F67</f>
        <v>24856599.716891531</v>
      </c>
      <c r="D69" s="7" t="s">
        <v>227</v>
      </c>
      <c r="E69" s="16">
        <f>F69/C69</f>
        <v>5.4046023664111612E-2</v>
      </c>
      <c r="F69" s="8">
        <v>1343400.3765084697</v>
      </c>
      <c r="H69" s="76">
        <v>1196000</v>
      </c>
      <c r="I69" s="77">
        <f>(F69-H69)/H69</f>
        <v>0.12324446196360342</v>
      </c>
      <c r="L69" s="65"/>
    </row>
    <row r="70" spans="1:18" x14ac:dyDescent="0.2">
      <c r="A70" s="27"/>
      <c r="H70" s="76"/>
      <c r="I70" s="77"/>
      <c r="L70" s="65"/>
    </row>
    <row r="71" spans="1:18" s="1" customFormat="1" ht="15.75" x14ac:dyDescent="0.2">
      <c r="B71" s="28" t="s">
        <v>251</v>
      </c>
      <c r="C71" s="21">
        <f>F69/F80</f>
        <v>4.6006862062035227E-2</v>
      </c>
      <c r="D71" s="11"/>
      <c r="E71" s="12"/>
      <c r="F71" s="25">
        <f>F69+F67</f>
        <v>26200000.093400002</v>
      </c>
      <c r="G71" s="64"/>
      <c r="H71" s="78">
        <f>SUM(H56:H69)</f>
        <v>25385445.177368425</v>
      </c>
      <c r="I71" s="77">
        <f>(F71-H71)/H71</f>
        <v>3.2087478093855405E-2</v>
      </c>
      <c r="K71" s="22"/>
      <c r="L71" s="65"/>
      <c r="M71" s="70"/>
      <c r="N71" s="70"/>
      <c r="O71" s="70"/>
      <c r="P71" s="70"/>
      <c r="Q71" s="70"/>
      <c r="R71" s="70"/>
    </row>
    <row r="72" spans="1:18" x14ac:dyDescent="0.2">
      <c r="A72" s="27"/>
      <c r="L72" s="65"/>
    </row>
    <row r="73" spans="1:18" ht="15.75" x14ac:dyDescent="0.2">
      <c r="A73" s="26">
        <v>3</v>
      </c>
      <c r="B73" s="1" t="s">
        <v>247</v>
      </c>
      <c r="F73" s="8">
        <v>0</v>
      </c>
      <c r="L73" s="65"/>
    </row>
    <row r="74" spans="1:18" x14ac:dyDescent="0.2">
      <c r="A74" s="27"/>
      <c r="L74" s="65"/>
    </row>
    <row r="75" spans="1:18" s="1" customFormat="1" ht="15.75" x14ac:dyDescent="0.2">
      <c r="B75" s="28" t="s">
        <v>249</v>
      </c>
      <c r="C75" s="17">
        <f>F75/F80</f>
        <v>0</v>
      </c>
      <c r="D75" s="11"/>
      <c r="E75" s="12"/>
      <c r="F75" s="25">
        <f>SUM(F74:F74)</f>
        <v>0</v>
      </c>
      <c r="G75" s="66"/>
      <c r="H75" s="75"/>
      <c r="I75" s="75"/>
      <c r="J75" s="70"/>
      <c r="K75" s="22"/>
      <c r="L75" s="65"/>
      <c r="M75" s="70"/>
      <c r="N75" s="70"/>
      <c r="O75" s="70"/>
      <c r="P75" s="70"/>
      <c r="Q75" s="70"/>
      <c r="R75" s="70"/>
    </row>
    <row r="76" spans="1:18" x14ac:dyDescent="0.2">
      <c r="A76" s="27"/>
      <c r="G76" s="67"/>
      <c r="L76" s="65"/>
    </row>
    <row r="77" spans="1:18" x14ac:dyDescent="0.2">
      <c r="A77" s="27"/>
      <c r="L77" s="65"/>
    </row>
    <row r="78" spans="1:18" s="1" customFormat="1" ht="15.75" x14ac:dyDescent="0.2">
      <c r="B78" s="28" t="s">
        <v>133</v>
      </c>
      <c r="C78" s="10">
        <f>C65</f>
        <v>7.2</v>
      </c>
      <c r="D78" s="11" t="s">
        <v>231</v>
      </c>
      <c r="E78" s="12">
        <f>F78/C78</f>
        <v>3638888.9018611112</v>
      </c>
      <c r="F78" s="25">
        <f>F71+F75</f>
        <v>26200000.093400002</v>
      </c>
      <c r="G78" s="64"/>
      <c r="H78" s="75"/>
      <c r="I78" s="75"/>
      <c r="J78" s="70"/>
      <c r="K78" s="22"/>
      <c r="L78" s="65"/>
      <c r="M78" s="70"/>
      <c r="N78" s="70"/>
      <c r="O78" s="70"/>
      <c r="P78" s="70"/>
      <c r="Q78" s="70"/>
      <c r="R78" s="70"/>
    </row>
    <row r="79" spans="1:18" x14ac:dyDescent="0.2">
      <c r="A79" s="27"/>
      <c r="L79" s="65"/>
    </row>
    <row r="80" spans="1:18" s="1" customFormat="1" ht="15.75" x14ac:dyDescent="0.2">
      <c r="B80" s="28" t="s">
        <v>250</v>
      </c>
      <c r="C80" s="10"/>
      <c r="D80" s="11"/>
      <c r="E80" s="12"/>
      <c r="F80" s="25">
        <f>F75+F71+F52</f>
        <v>29200000.093400002</v>
      </c>
      <c r="G80" s="64"/>
      <c r="H80" s="75"/>
      <c r="I80" s="75"/>
      <c r="J80" s="70"/>
      <c r="K80" s="22"/>
      <c r="L80" s="65"/>
      <c r="M80" s="70"/>
      <c r="N80" s="70"/>
      <c r="O80" s="70"/>
      <c r="P80" s="70"/>
      <c r="Q80" s="70"/>
      <c r="R80" s="70"/>
    </row>
  </sheetData>
  <mergeCells count="9">
    <mergeCell ref="B42:I42"/>
    <mergeCell ref="A39:A40"/>
    <mergeCell ref="B25:I26"/>
    <mergeCell ref="B41:I41"/>
    <mergeCell ref="B36:I36"/>
    <mergeCell ref="B37:I37"/>
    <mergeCell ref="B39:I39"/>
    <mergeCell ref="B40:I40"/>
    <mergeCell ref="B38:I38"/>
  </mergeCells>
  <phoneticPr fontId="0" type="noConversion"/>
  <pageMargins left="0.24" right="0.28999999999999998" top="0.47" bottom="0.68" header="0.22" footer="0.24"/>
  <pageSetup paperSize="9" scale="52" orientation="portrait" r:id="rId1"/>
  <headerFooter alignWithMargins="0">
    <oddFooter>&amp;L&amp;F - &amp;A&amp;RPrinted: &amp;D - &amp;T</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564CE-1B38-4F75-8480-B59C618E4D09}">
  <sheetPr>
    <tabColor rgb="FF92D050"/>
  </sheetPr>
  <dimension ref="A1:O98"/>
  <sheetViews>
    <sheetView topLeftCell="B35" workbookViewId="0">
      <selection activeCell="B57" sqref="B57"/>
    </sheetView>
  </sheetViews>
  <sheetFormatPr defaultColWidth="9.140625" defaultRowHeight="15" outlineLevelRow="1" outlineLevelCol="1" x14ac:dyDescent="0.2"/>
  <cols>
    <col min="1" max="1" width="22" style="5" customWidth="1"/>
    <col min="2" max="2" width="56.140625" style="5" bestFit="1" customWidth="1"/>
    <col min="3" max="3" width="18" style="13" bestFit="1" customWidth="1"/>
    <col min="4" max="4" width="6.5703125" style="14" customWidth="1"/>
    <col min="5" max="5" width="19.5703125" style="15" bestFit="1" customWidth="1"/>
    <col min="6" max="7" width="19.5703125" style="15" hidden="1" customWidth="1" outlineLevel="1"/>
    <col min="8" max="8" width="17.85546875" style="15" bestFit="1" customWidth="1" collapsed="1"/>
    <col min="9" max="9" width="59" style="40" bestFit="1" customWidth="1"/>
    <col min="10" max="10" width="17.5703125" style="5" customWidth="1"/>
    <col min="11" max="11" width="10.140625" style="5" bestFit="1" customWidth="1"/>
    <col min="12" max="16384" width="9.140625" style="5"/>
  </cols>
  <sheetData>
    <row r="1" spans="1:9" ht="15.75" x14ac:dyDescent="0.25">
      <c r="A1" s="24" t="s">
        <v>1538</v>
      </c>
    </row>
    <row r="4" spans="1:9" s="35" customFormat="1" ht="15.75" x14ac:dyDescent="0.25">
      <c r="A4" s="36" t="s">
        <v>135</v>
      </c>
      <c r="B4" s="35" t="s">
        <v>1539</v>
      </c>
      <c r="C4" s="37"/>
      <c r="D4" s="38"/>
      <c r="E4" s="39"/>
      <c r="F4" s="39"/>
      <c r="G4" s="39"/>
      <c r="H4" s="39"/>
      <c r="I4" s="41"/>
    </row>
    <row r="5" spans="1:9" s="35" customFormat="1" ht="15.75" x14ac:dyDescent="0.25">
      <c r="A5" s="36" t="s">
        <v>136</v>
      </c>
      <c r="B5" s="35" t="s">
        <v>1540</v>
      </c>
      <c r="C5" s="37"/>
      <c r="D5" s="38"/>
      <c r="E5" s="39"/>
      <c r="F5" s="39"/>
      <c r="G5" s="39"/>
      <c r="H5" s="39"/>
      <c r="I5" s="41"/>
    </row>
    <row r="6" spans="1:9" s="35" customFormat="1" ht="15.75" x14ac:dyDescent="0.25">
      <c r="A6" s="36"/>
      <c r="B6" s="35" t="s">
        <v>1541</v>
      </c>
      <c r="C6" s="37"/>
      <c r="D6" s="38"/>
      <c r="E6" s="39"/>
      <c r="F6" s="39"/>
      <c r="G6" s="39"/>
      <c r="H6" s="39"/>
      <c r="I6" s="41"/>
    </row>
    <row r="7" spans="1:9" s="35" customFormat="1" ht="15.75" x14ac:dyDescent="0.25">
      <c r="A7" s="36"/>
      <c r="B7" s="35" t="s">
        <v>1542</v>
      </c>
      <c r="C7" s="139"/>
      <c r="D7" s="139"/>
      <c r="E7" s="139"/>
      <c r="F7" s="139"/>
      <c r="G7" s="139"/>
      <c r="H7" s="139"/>
      <c r="I7" s="41"/>
    </row>
    <row r="8" spans="1:9" s="35" customFormat="1" ht="15.75" customHeight="1" x14ac:dyDescent="0.25">
      <c r="A8" s="36" t="s">
        <v>815</v>
      </c>
      <c r="B8" s="349" t="s">
        <v>1543</v>
      </c>
      <c r="C8" s="350"/>
      <c r="D8" s="350"/>
      <c r="E8" s="350"/>
      <c r="F8" s="350"/>
      <c r="G8" s="350"/>
      <c r="H8" s="350"/>
      <c r="I8" s="41"/>
    </row>
    <row r="9" spans="1:9" s="35" customFormat="1" ht="15.75" customHeight="1" x14ac:dyDescent="0.25">
      <c r="A9" s="36" t="s">
        <v>138</v>
      </c>
      <c r="B9" s="348" t="s">
        <v>1254</v>
      </c>
      <c r="C9" s="348"/>
      <c r="D9" s="182"/>
      <c r="E9" s="182"/>
      <c r="F9" s="182"/>
      <c r="G9" s="182"/>
      <c r="H9" s="182"/>
      <c r="I9" s="142"/>
    </row>
    <row r="10" spans="1:9" s="35" customFormat="1" ht="16.5" customHeight="1" x14ac:dyDescent="0.25">
      <c r="A10" s="36" t="s">
        <v>148</v>
      </c>
      <c r="B10" s="35" t="s">
        <v>1544</v>
      </c>
      <c r="C10" s="37"/>
      <c r="D10" s="38"/>
      <c r="E10" s="39"/>
      <c r="F10" s="39"/>
      <c r="G10" s="39"/>
      <c r="H10" s="39"/>
      <c r="I10" s="41"/>
    </row>
    <row r="11" spans="1:9" s="35" customFormat="1" ht="18.75" customHeight="1" x14ac:dyDescent="0.25">
      <c r="A11" s="36" t="s">
        <v>813</v>
      </c>
      <c r="B11" s="52" t="s">
        <v>1545</v>
      </c>
      <c r="C11" s="37"/>
      <c r="D11" s="38"/>
      <c r="E11" s="39"/>
      <c r="F11" s="39"/>
      <c r="G11" s="39"/>
      <c r="H11" s="39"/>
      <c r="I11" s="41"/>
    </row>
    <row r="12" spans="1:9" s="35" customFormat="1" ht="15.75" x14ac:dyDescent="0.25">
      <c r="A12" s="36" t="s">
        <v>817</v>
      </c>
      <c r="B12" s="168" t="s">
        <v>1546</v>
      </c>
      <c r="C12" s="37"/>
      <c r="D12" s="38"/>
      <c r="E12" s="39"/>
      <c r="F12" s="39"/>
      <c r="G12" s="39"/>
      <c r="H12" s="39"/>
      <c r="I12" s="41"/>
    </row>
    <row r="13" spans="1:9" s="35" customFormat="1" ht="15.75" x14ac:dyDescent="0.25">
      <c r="A13" s="36"/>
      <c r="B13" s="168" t="s">
        <v>1547</v>
      </c>
      <c r="C13" s="37"/>
      <c r="D13" s="38"/>
      <c r="E13" s="39"/>
      <c r="F13" s="39"/>
      <c r="G13" s="39"/>
      <c r="H13" s="39"/>
      <c r="I13" s="41"/>
    </row>
    <row r="14" spans="1:9" s="35" customFormat="1" ht="15.75" x14ac:dyDescent="0.25">
      <c r="A14" s="36"/>
      <c r="B14" s="168" t="s">
        <v>1548</v>
      </c>
      <c r="C14" s="37"/>
      <c r="D14" s="38"/>
      <c r="E14" s="39"/>
      <c r="F14" s="39"/>
      <c r="G14" s="39"/>
      <c r="H14" s="39"/>
      <c r="I14" s="41"/>
    </row>
    <row r="15" spans="1:9" s="35" customFormat="1" ht="15.75" x14ac:dyDescent="0.25">
      <c r="A15" s="36"/>
      <c r="B15" s="35" t="s">
        <v>1549</v>
      </c>
      <c r="C15" s="37"/>
      <c r="D15" s="38"/>
      <c r="E15" s="39"/>
      <c r="F15" s="39"/>
      <c r="G15" s="39"/>
      <c r="H15" s="39"/>
      <c r="I15" s="41"/>
    </row>
    <row r="16" spans="1:9" s="35" customFormat="1" ht="15.75" x14ac:dyDescent="0.25">
      <c r="A16" s="36" t="s">
        <v>139</v>
      </c>
      <c r="B16" s="152" t="s">
        <v>1550</v>
      </c>
      <c r="C16" s="37"/>
      <c r="D16" s="38"/>
      <c r="E16" s="39"/>
      <c r="F16" s="39"/>
      <c r="G16" s="39"/>
      <c r="H16" s="39"/>
      <c r="I16" s="41"/>
    </row>
    <row r="17" spans="1:9" s="35" customFormat="1" ht="15.75" x14ac:dyDescent="0.25">
      <c r="A17" s="36"/>
      <c r="B17" s="152" t="s">
        <v>1551</v>
      </c>
      <c r="C17" s="37"/>
      <c r="D17" s="38"/>
      <c r="E17" s="39"/>
      <c r="F17" s="39"/>
      <c r="G17" s="39"/>
      <c r="H17" s="39"/>
      <c r="I17" s="41"/>
    </row>
    <row r="18" spans="1:9" s="35" customFormat="1" ht="15.75" x14ac:dyDescent="0.25">
      <c r="A18" s="36"/>
      <c r="B18" s="152" t="s">
        <v>1552</v>
      </c>
      <c r="C18" s="37"/>
      <c r="D18" s="38"/>
      <c r="E18" s="39"/>
      <c r="F18" s="39"/>
      <c r="G18" s="39"/>
      <c r="H18" s="39"/>
      <c r="I18" s="41"/>
    </row>
    <row r="19" spans="1:9" s="35" customFormat="1" ht="15.75" x14ac:dyDescent="0.25">
      <c r="A19" s="36"/>
      <c r="B19" s="152" t="s">
        <v>1553</v>
      </c>
      <c r="C19" s="37"/>
      <c r="D19" s="38"/>
      <c r="E19" s="39"/>
      <c r="F19" s="39"/>
      <c r="G19" s="39"/>
      <c r="H19" s="39"/>
      <c r="I19" s="41"/>
    </row>
    <row r="20" spans="1:9" s="35" customFormat="1" ht="15.75" x14ac:dyDescent="0.25">
      <c r="A20" s="36"/>
      <c r="B20" s="152" t="s">
        <v>1554</v>
      </c>
      <c r="C20" s="37"/>
      <c r="D20" s="38"/>
      <c r="E20" s="39"/>
      <c r="F20" s="39"/>
      <c r="G20" s="39"/>
      <c r="H20" s="39"/>
      <c r="I20" s="41"/>
    </row>
    <row r="21" spans="1:9" s="35" customFormat="1" ht="15.75" x14ac:dyDescent="0.25">
      <c r="A21" s="36"/>
      <c r="B21" s="152" t="s">
        <v>1555</v>
      </c>
      <c r="C21" s="37"/>
      <c r="D21" s="38"/>
      <c r="E21" s="39"/>
      <c r="F21" s="39"/>
      <c r="G21" s="39"/>
      <c r="H21" s="39"/>
      <c r="I21" s="41"/>
    </row>
    <row r="22" spans="1:9" s="35" customFormat="1" ht="15.75" x14ac:dyDescent="0.25">
      <c r="A22" s="36"/>
      <c r="B22" s="152" t="s">
        <v>1556</v>
      </c>
      <c r="C22" s="37"/>
      <c r="D22" s="38"/>
      <c r="E22" s="39"/>
      <c r="F22" s="39"/>
      <c r="G22" s="39"/>
      <c r="H22" s="39"/>
      <c r="I22" s="41"/>
    </row>
    <row r="23" spans="1:9" s="35" customFormat="1" ht="15.75" x14ac:dyDescent="0.25">
      <c r="A23" s="36"/>
      <c r="B23" s="152" t="s">
        <v>1557</v>
      </c>
      <c r="C23" s="37"/>
      <c r="D23" s="38"/>
      <c r="E23" s="39"/>
      <c r="F23" s="39"/>
      <c r="G23" s="39"/>
      <c r="H23" s="39"/>
      <c r="I23" s="41"/>
    </row>
    <row r="24" spans="1:9" s="35" customFormat="1" ht="15.75" x14ac:dyDescent="0.25">
      <c r="A24" s="36"/>
      <c r="B24" s="152" t="s">
        <v>1558</v>
      </c>
      <c r="C24" s="37"/>
      <c r="D24" s="38"/>
      <c r="E24" s="39"/>
      <c r="F24" s="39"/>
      <c r="G24" s="39"/>
      <c r="H24" s="39"/>
      <c r="I24" s="41"/>
    </row>
    <row r="25" spans="1:9" s="35" customFormat="1" ht="15.75" x14ac:dyDescent="0.25">
      <c r="A25" s="36"/>
      <c r="B25" s="152" t="s">
        <v>1559</v>
      </c>
      <c r="C25" s="37"/>
      <c r="D25" s="38"/>
      <c r="E25" s="39"/>
      <c r="F25" s="39"/>
      <c r="G25" s="39"/>
      <c r="H25" s="39"/>
      <c r="I25" s="41"/>
    </row>
    <row r="26" spans="1:9" s="35" customFormat="1" ht="15.75" x14ac:dyDescent="0.25">
      <c r="A26" s="36"/>
      <c r="B26" s="152" t="s">
        <v>1560</v>
      </c>
      <c r="C26" s="37"/>
      <c r="D26" s="38"/>
      <c r="E26" s="39"/>
      <c r="F26" s="39"/>
      <c r="G26" s="39"/>
      <c r="H26" s="39"/>
      <c r="I26" s="41"/>
    </row>
    <row r="27" spans="1:9" s="35" customFormat="1" ht="15.75" x14ac:dyDescent="0.25">
      <c r="A27" s="36"/>
      <c r="B27" s="152" t="s">
        <v>1561</v>
      </c>
      <c r="C27" s="37"/>
      <c r="D27" s="38"/>
      <c r="E27" s="39"/>
      <c r="F27" s="39"/>
      <c r="G27" s="39"/>
      <c r="H27" s="39"/>
      <c r="I27" s="41"/>
    </row>
    <row r="28" spans="1:9" s="35" customFormat="1" ht="15.75" x14ac:dyDescent="0.25">
      <c r="A28" s="36"/>
      <c r="B28" s="152" t="s">
        <v>1562</v>
      </c>
      <c r="C28" s="37"/>
      <c r="D28" s="38"/>
      <c r="E28" s="39"/>
      <c r="F28" s="39"/>
      <c r="G28" s="39"/>
      <c r="H28" s="39"/>
      <c r="I28" s="41"/>
    </row>
    <row r="29" spans="1:9" s="35" customFormat="1" ht="15.75" x14ac:dyDescent="0.25">
      <c r="A29" s="36"/>
      <c r="B29" s="152" t="s">
        <v>1563</v>
      </c>
      <c r="C29" s="37"/>
      <c r="D29" s="38"/>
      <c r="E29" s="39"/>
      <c r="F29" s="39"/>
      <c r="G29" s="39"/>
      <c r="H29" s="39"/>
      <c r="I29" s="41"/>
    </row>
    <row r="30" spans="1:9" s="35" customFormat="1" ht="15.75" x14ac:dyDescent="0.25">
      <c r="A30" s="36"/>
      <c r="B30" s="152" t="s">
        <v>1564</v>
      </c>
      <c r="C30" s="37"/>
      <c r="D30" s="38"/>
      <c r="E30" s="39"/>
      <c r="F30" s="39"/>
      <c r="G30" s="39"/>
      <c r="H30" s="39"/>
      <c r="I30" s="41"/>
    </row>
    <row r="31" spans="1:9" s="35" customFormat="1" ht="15.75" x14ac:dyDescent="0.25">
      <c r="A31" s="36"/>
      <c r="B31" s="152" t="s">
        <v>1565</v>
      </c>
      <c r="C31" s="37"/>
      <c r="D31" s="38"/>
      <c r="E31" s="39"/>
      <c r="F31" s="39"/>
      <c r="G31" s="39"/>
      <c r="H31" s="39"/>
      <c r="I31" s="41"/>
    </row>
    <row r="32" spans="1:9" s="35" customFormat="1" ht="15.75" x14ac:dyDescent="0.25">
      <c r="A32" s="36"/>
      <c r="B32" s="35" t="s">
        <v>1566</v>
      </c>
      <c r="C32" s="37"/>
      <c r="D32" s="38"/>
      <c r="E32" s="39"/>
      <c r="F32" s="39"/>
      <c r="G32" s="39"/>
      <c r="H32" s="39"/>
      <c r="I32" s="41"/>
    </row>
    <row r="33" spans="1:9" s="35" customFormat="1" ht="15.75" x14ac:dyDescent="0.25">
      <c r="A33" s="36"/>
      <c r="B33" s="152" t="s">
        <v>1567</v>
      </c>
      <c r="C33" s="37"/>
      <c r="D33" s="38"/>
      <c r="E33" s="39"/>
      <c r="F33" s="39"/>
      <c r="G33" s="39"/>
      <c r="H33" s="39"/>
      <c r="I33" s="41"/>
    </row>
    <row r="34" spans="1:9" s="35" customFormat="1" ht="15.75" x14ac:dyDescent="0.25">
      <c r="A34" s="36"/>
      <c r="B34" s="152" t="s">
        <v>1568</v>
      </c>
      <c r="C34" s="37"/>
      <c r="D34" s="38"/>
      <c r="E34" s="39"/>
      <c r="F34" s="39"/>
      <c r="G34" s="39"/>
      <c r="H34" s="39"/>
      <c r="I34" s="41"/>
    </row>
    <row r="35" spans="1:9" s="35" customFormat="1" ht="15.75" x14ac:dyDescent="0.25">
      <c r="A35" s="36" t="s">
        <v>818</v>
      </c>
      <c r="B35" s="35" t="s">
        <v>1569</v>
      </c>
      <c r="C35" s="37"/>
      <c r="D35" s="38"/>
      <c r="E35" s="39"/>
      <c r="F35" s="39"/>
      <c r="G35" s="39"/>
      <c r="H35" s="39"/>
      <c r="I35" s="41"/>
    </row>
    <row r="36" spans="1:9" s="35" customFormat="1" ht="15.75" x14ac:dyDescent="0.25">
      <c r="A36" s="36"/>
      <c r="B36" s="35" t="s">
        <v>1570</v>
      </c>
      <c r="C36" s="37"/>
      <c r="D36" s="38"/>
      <c r="E36" s="39"/>
      <c r="F36" s="39"/>
      <c r="G36" s="39"/>
      <c r="H36" s="39"/>
      <c r="I36" s="41"/>
    </row>
    <row r="37" spans="1:9" s="35" customFormat="1" ht="15.75" x14ac:dyDescent="0.25">
      <c r="A37" s="36"/>
      <c r="B37" s="35" t="s">
        <v>1571</v>
      </c>
      <c r="C37" s="37"/>
      <c r="D37" s="38"/>
      <c r="E37" s="39"/>
      <c r="F37" s="39"/>
      <c r="G37" s="39"/>
      <c r="H37" s="39"/>
      <c r="I37" s="41"/>
    </row>
    <row r="38" spans="1:9" s="35" customFormat="1" ht="15.75" x14ac:dyDescent="0.25">
      <c r="A38" s="36"/>
      <c r="B38" s="35" t="s">
        <v>1572</v>
      </c>
      <c r="C38" s="37"/>
      <c r="D38" s="38"/>
      <c r="E38" s="39"/>
      <c r="F38" s="39"/>
      <c r="G38" s="39"/>
      <c r="H38" s="39"/>
      <c r="I38" s="41"/>
    </row>
    <row r="39" spans="1:9" s="35" customFormat="1" ht="15.75" x14ac:dyDescent="0.25">
      <c r="A39" s="36" t="s">
        <v>1208</v>
      </c>
      <c r="B39" s="35" t="s">
        <v>1573</v>
      </c>
      <c r="C39" s="37"/>
      <c r="D39" s="38"/>
      <c r="E39" s="39"/>
      <c r="F39" s="39"/>
      <c r="G39" s="39"/>
      <c r="H39" s="39"/>
      <c r="I39" s="41"/>
    </row>
    <row r="40" spans="1:9" s="35" customFormat="1" ht="15.75" x14ac:dyDescent="0.25">
      <c r="A40" s="36" t="s">
        <v>142</v>
      </c>
      <c r="B40" s="36" t="s">
        <v>1270</v>
      </c>
      <c r="C40" s="37"/>
      <c r="D40" s="38"/>
      <c r="E40" s="39"/>
      <c r="F40" s="39"/>
      <c r="G40" s="39"/>
      <c r="H40" s="39"/>
      <c r="I40" s="41"/>
    </row>
    <row r="41" spans="1:9" s="35" customFormat="1" ht="15.75" x14ac:dyDescent="0.25">
      <c r="A41" s="36"/>
      <c r="B41" s="36" t="s">
        <v>1634</v>
      </c>
      <c r="C41" s="37"/>
      <c r="D41" s="38"/>
      <c r="E41" s="39"/>
      <c r="F41" s="39"/>
      <c r="G41" s="39"/>
      <c r="H41" s="39"/>
      <c r="I41" s="41"/>
    </row>
    <row r="42" spans="1:9" s="35" customFormat="1" ht="15.75" x14ac:dyDescent="0.25">
      <c r="A42" s="36"/>
      <c r="B42" s="36" t="s">
        <v>1635</v>
      </c>
      <c r="C42" s="37"/>
      <c r="D42" s="38"/>
      <c r="E42" s="39"/>
      <c r="F42" s="39"/>
      <c r="G42" s="39"/>
      <c r="H42" s="39"/>
      <c r="I42" s="41"/>
    </row>
    <row r="43" spans="1:9" s="35" customFormat="1" ht="15.75" x14ac:dyDescent="0.25">
      <c r="A43" s="36" t="s">
        <v>141</v>
      </c>
      <c r="B43" s="36" t="s">
        <v>1270</v>
      </c>
      <c r="C43" s="37"/>
      <c r="D43" s="38"/>
      <c r="E43" s="39"/>
      <c r="F43" s="39"/>
      <c r="G43" s="39"/>
      <c r="H43" s="39"/>
      <c r="I43" s="41"/>
    </row>
    <row r="44" spans="1:9" s="35" customFormat="1" ht="15.75" x14ac:dyDescent="0.25">
      <c r="A44" s="36"/>
      <c r="B44" s="36" t="s">
        <v>1636</v>
      </c>
      <c r="C44" s="37"/>
      <c r="D44" s="38"/>
      <c r="E44" s="39"/>
      <c r="F44" s="39"/>
      <c r="G44" s="39"/>
      <c r="H44" s="39"/>
      <c r="I44" s="41"/>
    </row>
    <row r="45" spans="1:9" s="35" customFormat="1" ht="15.75" x14ac:dyDescent="0.25">
      <c r="A45" s="36"/>
      <c r="B45" s="36" t="s">
        <v>1637</v>
      </c>
      <c r="C45" s="37"/>
      <c r="D45" s="38"/>
      <c r="E45" s="39"/>
      <c r="F45" s="39"/>
      <c r="G45" s="39"/>
      <c r="H45" s="39"/>
      <c r="I45" s="41"/>
    </row>
    <row r="46" spans="1:9" s="35" customFormat="1" ht="15.75" x14ac:dyDescent="0.25">
      <c r="A46" s="36"/>
      <c r="B46" s="35" t="s">
        <v>1638</v>
      </c>
      <c r="C46" s="37"/>
      <c r="D46" s="38"/>
      <c r="E46" s="39"/>
      <c r="F46" s="39"/>
      <c r="G46" s="39"/>
      <c r="H46" s="39"/>
      <c r="I46" s="41"/>
    </row>
    <row r="47" spans="1:9" s="35" customFormat="1" ht="15.75" x14ac:dyDescent="0.25">
      <c r="A47" s="36" t="s">
        <v>822</v>
      </c>
      <c r="B47" s="35">
        <v>1089</v>
      </c>
      <c r="C47" s="197" t="s">
        <v>1639</v>
      </c>
      <c r="D47" s="38"/>
      <c r="E47" s="39"/>
      <c r="F47" s="39"/>
      <c r="G47" s="39"/>
      <c r="H47" s="39"/>
      <c r="I47" s="41"/>
    </row>
    <row r="48" spans="1:9" s="35" customFormat="1" ht="15.75" x14ac:dyDescent="0.25">
      <c r="A48" s="36" t="s">
        <v>143</v>
      </c>
      <c r="B48" s="35" t="s">
        <v>1574</v>
      </c>
      <c r="C48" s="37"/>
      <c r="D48" s="38"/>
      <c r="E48" s="39"/>
      <c r="F48" s="39"/>
      <c r="G48" s="39"/>
      <c r="H48" s="39"/>
      <c r="I48" s="41"/>
    </row>
    <row r="49" spans="1:15" s="35" customFormat="1" ht="16.5" customHeight="1" x14ac:dyDescent="0.25">
      <c r="A49" s="36" t="s">
        <v>132</v>
      </c>
      <c r="B49" s="195" t="s">
        <v>1575</v>
      </c>
      <c r="C49" s="195"/>
      <c r="D49" s="195"/>
      <c r="E49" s="195"/>
      <c r="F49" s="195"/>
      <c r="G49" s="195"/>
      <c r="H49" s="195"/>
      <c r="I49" s="59"/>
      <c r="J49" s="52"/>
      <c r="K49" s="52"/>
      <c r="L49" s="52"/>
      <c r="M49" s="52"/>
      <c r="N49" s="52"/>
      <c r="O49" s="52"/>
    </row>
    <row r="50" spans="1:15" s="35" customFormat="1" ht="15.75" customHeight="1" x14ac:dyDescent="0.25">
      <c r="A50" s="36"/>
      <c r="B50" s="195" t="s">
        <v>1576</v>
      </c>
      <c r="C50" s="195"/>
      <c r="D50" s="195"/>
      <c r="E50" s="195"/>
      <c r="F50" s="195"/>
      <c r="G50" s="195"/>
      <c r="H50" s="195"/>
      <c r="I50" s="41"/>
    </row>
    <row r="51" spans="1:15" s="35" customFormat="1" ht="15.75" x14ac:dyDescent="0.25">
      <c r="A51" s="36"/>
      <c r="B51" s="35" t="s">
        <v>1577</v>
      </c>
      <c r="C51" s="52"/>
      <c r="D51" s="52"/>
      <c r="E51" s="52"/>
      <c r="F51" s="52"/>
      <c r="G51" s="52"/>
      <c r="H51" s="52"/>
      <c r="I51" s="41"/>
    </row>
    <row r="52" spans="1:15" s="35" customFormat="1" ht="15.75" x14ac:dyDescent="0.25">
      <c r="A52" s="36"/>
      <c r="B52" s="35" t="s">
        <v>1578</v>
      </c>
      <c r="C52" s="195"/>
      <c r="D52" s="195"/>
      <c r="E52" s="195"/>
      <c r="F52" s="195"/>
      <c r="G52" s="195"/>
      <c r="H52" s="195"/>
      <c r="I52" s="41"/>
    </row>
    <row r="53" spans="1:15" s="35" customFormat="1" ht="15.75" x14ac:dyDescent="0.25">
      <c r="A53" s="36"/>
      <c r="B53" s="52" t="s">
        <v>1579</v>
      </c>
      <c r="C53" s="37"/>
      <c r="D53" s="38"/>
      <c r="E53" s="39"/>
      <c r="F53" s="39"/>
      <c r="G53" s="39"/>
      <c r="H53" s="39"/>
      <c r="I53" s="41"/>
    </row>
    <row r="54" spans="1:15" s="35" customFormat="1" ht="15.75" x14ac:dyDescent="0.25">
      <c r="A54" s="36"/>
      <c r="C54" s="37"/>
      <c r="D54" s="38"/>
      <c r="E54" s="39"/>
      <c r="F54" s="39"/>
      <c r="G54" s="39"/>
      <c r="H54" s="39"/>
      <c r="I54" s="41"/>
    </row>
    <row r="55" spans="1:15" s="31" customFormat="1" x14ac:dyDescent="0.2">
      <c r="C55" s="32"/>
      <c r="D55" s="33"/>
      <c r="E55" s="34"/>
      <c r="F55" s="34"/>
      <c r="G55" s="34"/>
      <c r="H55" s="34"/>
      <c r="I55" s="42"/>
    </row>
    <row r="58" spans="1:15" ht="15.75" x14ac:dyDescent="0.2">
      <c r="A58" s="26" t="s">
        <v>220</v>
      </c>
      <c r="B58" s="1" t="s">
        <v>221</v>
      </c>
      <c r="C58" s="2" t="s">
        <v>222</v>
      </c>
      <c r="D58" s="3" t="s">
        <v>223</v>
      </c>
      <c r="E58" s="4" t="s">
        <v>224</v>
      </c>
      <c r="F58" s="4" t="s">
        <v>225</v>
      </c>
      <c r="G58" s="4" t="s">
        <v>1580</v>
      </c>
      <c r="H58" s="4" t="s">
        <v>1581</v>
      </c>
      <c r="I58" s="4" t="s">
        <v>132</v>
      </c>
    </row>
    <row r="59" spans="1:15" ht="15.75" x14ac:dyDescent="0.2">
      <c r="A59" s="26">
        <v>1</v>
      </c>
      <c r="B59" s="1" t="s">
        <v>134</v>
      </c>
      <c r="C59" s="6"/>
      <c r="D59" s="7"/>
      <c r="E59" s="8"/>
      <c r="F59" s="8"/>
      <c r="G59" s="8"/>
      <c r="H59" s="8"/>
    </row>
    <row r="60" spans="1:15" x14ac:dyDescent="0.2">
      <c r="A60" s="27">
        <v>1.1000000000000001</v>
      </c>
      <c r="B60" s="9" t="s">
        <v>226</v>
      </c>
      <c r="C60" s="8">
        <f>H$92</f>
        <v>281671832.68250233</v>
      </c>
      <c r="D60" s="7" t="s">
        <v>227</v>
      </c>
      <c r="E60" s="16">
        <f>H60/C60</f>
        <v>0</v>
      </c>
      <c r="F60" s="8"/>
      <c r="G60" s="16"/>
      <c r="H60" s="8"/>
      <c r="I60" s="336" t="s">
        <v>1582</v>
      </c>
      <c r="K60" s="5" t="s">
        <v>1583</v>
      </c>
    </row>
    <row r="61" spans="1:15" ht="22.5" x14ac:dyDescent="0.2">
      <c r="A61" s="27">
        <v>1.2</v>
      </c>
      <c r="B61" s="9" t="s">
        <v>228</v>
      </c>
      <c r="C61" s="8">
        <f>H$92</f>
        <v>281671832.68250233</v>
      </c>
      <c r="D61" s="7" t="s">
        <v>227</v>
      </c>
      <c r="E61" s="16">
        <f>H61/C61</f>
        <v>6.5689019277252611E-2</v>
      </c>
      <c r="F61" s="171">
        <v>17892516.469999999</v>
      </c>
      <c r="G61" s="6">
        <f>(F61/$F$94)*$G$96</f>
        <v>610229.97693996702</v>
      </c>
      <c r="H61" s="171">
        <f>SUM(F61:G61)</f>
        <v>18502746.446939968</v>
      </c>
      <c r="I61" s="336" t="s">
        <v>1584</v>
      </c>
      <c r="J61" s="337">
        <v>14755298.507935122</v>
      </c>
      <c r="K61" s="338"/>
      <c r="L61" s="339"/>
    </row>
    <row r="62" spans="1:15" x14ac:dyDescent="0.2">
      <c r="A62" s="27">
        <v>1.3</v>
      </c>
      <c r="B62" s="9" t="s">
        <v>229</v>
      </c>
      <c r="C62" s="8">
        <f>H$92</f>
        <v>281671832.68250233</v>
      </c>
      <c r="D62" s="7" t="s">
        <v>227</v>
      </c>
      <c r="E62" s="16">
        <f>H62/C62</f>
        <v>2.0218229529106943E-2</v>
      </c>
      <c r="F62" s="171">
        <v>5507084.8799999999</v>
      </c>
      <c r="G62" s="6">
        <f>(F62/$F$94)*$G$96</f>
        <v>187820.88505903952</v>
      </c>
      <c r="H62" s="171">
        <f>SUM(F62:G62)</f>
        <v>5694905.765059039</v>
      </c>
      <c r="I62" s="336" t="s">
        <v>1585</v>
      </c>
      <c r="J62" s="337">
        <v>8394430.4734078906</v>
      </c>
      <c r="K62" s="338"/>
      <c r="L62" s="339"/>
    </row>
    <row r="63" spans="1:15" s="24" customFormat="1" ht="15.75" x14ac:dyDescent="0.25">
      <c r="B63" s="28" t="s">
        <v>248</v>
      </c>
      <c r="C63" s="17">
        <f>H63/H94</f>
        <v>7.9111037246311494E-2</v>
      </c>
      <c r="D63" s="11"/>
      <c r="E63" s="12"/>
      <c r="F63" s="23">
        <f>SUM(F60:F62)</f>
        <v>23399601.349999998</v>
      </c>
      <c r="G63" s="23">
        <f>SUM(G60:G62)</f>
        <v>798050.86199900648</v>
      </c>
      <c r="H63" s="23">
        <f>SUM(H60:H62)</f>
        <v>24197652.211999007</v>
      </c>
      <c r="I63" s="335"/>
      <c r="J63" s="337"/>
      <c r="K63" s="338"/>
      <c r="L63" s="340"/>
    </row>
    <row r="64" spans="1:15" x14ac:dyDescent="0.2">
      <c r="A64" s="27"/>
      <c r="B64" s="9"/>
      <c r="C64" s="6"/>
      <c r="D64" s="7"/>
      <c r="E64" s="8"/>
      <c r="F64" s="8"/>
      <c r="G64" s="8"/>
      <c r="H64" s="8"/>
      <c r="I64" s="334"/>
      <c r="J64" s="341" t="s">
        <v>379</v>
      </c>
      <c r="K64" s="341" t="s">
        <v>383</v>
      </c>
      <c r="L64" s="339"/>
    </row>
    <row r="65" spans="1:12" ht="15.75" x14ac:dyDescent="0.2">
      <c r="A65" s="26">
        <v>2</v>
      </c>
      <c r="B65" s="1" t="s">
        <v>230</v>
      </c>
      <c r="C65" s="6"/>
      <c r="D65" s="7"/>
      <c r="E65" s="8"/>
      <c r="F65" s="8"/>
      <c r="G65" s="8"/>
      <c r="H65" s="8"/>
      <c r="I65" s="334"/>
      <c r="J65" s="341"/>
      <c r="K65" s="341"/>
      <c r="L65" s="339"/>
    </row>
    <row r="66" spans="1:12" x14ac:dyDescent="0.2">
      <c r="A66" s="27">
        <v>2.1</v>
      </c>
      <c r="B66" s="9" t="s">
        <v>236</v>
      </c>
      <c r="C66" s="172">
        <v>16.5</v>
      </c>
      <c r="D66" s="7" t="s">
        <v>231</v>
      </c>
      <c r="E66" s="137">
        <f>H66/C66</f>
        <v>121965.52497018875</v>
      </c>
      <c r="F66" s="171">
        <f>'[1]2.1'!I5+'[1]2.1'!I6+'[1]2.1'!I7+'[1]2.1'!I27</f>
        <v>1946060.1600000001</v>
      </c>
      <c r="G66" s="6">
        <f t="shared" ref="G66:G75" si="0">(F66/$F$94)*$G$96</f>
        <v>66371.00200811433</v>
      </c>
      <c r="H66" s="171">
        <f t="shared" ref="H66:H76" si="1">SUM(F66:G66)</f>
        <v>2012431.1620081144</v>
      </c>
      <c r="I66" s="336" t="s">
        <v>1586</v>
      </c>
      <c r="J66" s="337">
        <v>8538139.0604217201</v>
      </c>
      <c r="K66" s="338">
        <f t="shared" ref="K66:K76" si="2">(H66-J66)/J66</f>
        <v>-0.76430096209879306</v>
      </c>
      <c r="L66" s="339"/>
    </row>
    <row r="67" spans="1:12" x14ac:dyDescent="0.2">
      <c r="A67" s="27">
        <v>2.2000000000000002</v>
      </c>
      <c r="B67" s="9" t="s">
        <v>237</v>
      </c>
      <c r="C67" s="171">
        <v>2100000</v>
      </c>
      <c r="D67" s="7" t="s">
        <v>232</v>
      </c>
      <c r="E67" s="6">
        <f>H67/C67</f>
        <v>25.308132509164114</v>
      </c>
      <c r="F67" s="171">
        <f>'[1]2.2'!I36</f>
        <v>51394260.62999998</v>
      </c>
      <c r="G67" s="6">
        <f t="shared" si="0"/>
        <v>1752817.6392446572</v>
      </c>
      <c r="H67" s="171">
        <f t="shared" si="1"/>
        <v>53147078.269244641</v>
      </c>
      <c r="I67" s="336" t="s">
        <v>1587</v>
      </c>
      <c r="J67" s="337">
        <v>54272170.836165659</v>
      </c>
      <c r="K67" s="338">
        <f t="shared" si="2"/>
        <v>-2.073056134639235E-2</v>
      </c>
      <c r="L67" s="339"/>
    </row>
    <row r="68" spans="1:12" ht="22.5" x14ac:dyDescent="0.2">
      <c r="A68" s="27">
        <v>2.2999999999999998</v>
      </c>
      <c r="B68" s="5" t="s">
        <v>238</v>
      </c>
      <c r="C68" s="171">
        <v>1101470.1953138532</v>
      </c>
      <c r="D68" s="14" t="s">
        <v>233</v>
      </c>
      <c r="E68" s="6">
        <f>H68/C68</f>
        <v>11.526713310320201</v>
      </c>
      <c r="F68" s="171">
        <f>'[1]2.3'!$I$11</f>
        <v>12277599.709999999</v>
      </c>
      <c r="G68" s="6">
        <f t="shared" si="0"/>
        <v>418731.45124518336</v>
      </c>
      <c r="H68" s="171">
        <f t="shared" si="1"/>
        <v>12696331.161245182</v>
      </c>
      <c r="I68" s="336" t="s">
        <v>1588</v>
      </c>
      <c r="J68" s="337">
        <v>1224238.4395119525</v>
      </c>
      <c r="K68" s="338">
        <f t="shared" si="2"/>
        <v>9.3707993079408816</v>
      </c>
      <c r="L68" s="339"/>
    </row>
    <row r="69" spans="1:12" x14ac:dyDescent="0.2">
      <c r="A69" s="27">
        <v>2.4</v>
      </c>
      <c r="B69" s="9" t="s">
        <v>239</v>
      </c>
      <c r="C69" s="174">
        <f>C66</f>
        <v>16.5</v>
      </c>
      <c r="D69" s="7" t="s">
        <v>231</v>
      </c>
      <c r="E69" s="342">
        <f t="shared" ref="E69:E76" si="3">H69/C69</f>
        <v>1352705.2405323468</v>
      </c>
      <c r="F69" s="171">
        <f>'[1]2.4'!$I$32</f>
        <v>21583523.520000007</v>
      </c>
      <c r="G69" s="6">
        <f t="shared" si="0"/>
        <v>736112.94878371246</v>
      </c>
      <c r="H69" s="171">
        <f t="shared" si="1"/>
        <v>22319636.468783721</v>
      </c>
      <c r="I69" s="336" t="s">
        <v>1589</v>
      </c>
      <c r="J69" s="337">
        <v>21342454.564162374</v>
      </c>
      <c r="K69" s="338">
        <f t="shared" si="2"/>
        <v>4.5785825697021894E-2</v>
      </c>
      <c r="L69" s="339"/>
    </row>
    <row r="70" spans="1:12" ht="22.5" x14ac:dyDescent="0.2">
      <c r="A70" s="27">
        <v>2.5</v>
      </c>
      <c r="B70" s="9" t="s">
        <v>240</v>
      </c>
      <c r="C70" s="173">
        <v>389304.85000000003</v>
      </c>
      <c r="D70" s="7" t="s">
        <v>233</v>
      </c>
      <c r="E70" s="137">
        <f t="shared" si="3"/>
        <v>101.61323424792029</v>
      </c>
      <c r="F70" s="175">
        <f>'[1]2.5'!$I$30-930218</f>
        <v>38253864.670000009</v>
      </c>
      <c r="G70" s="6">
        <f t="shared" si="0"/>
        <v>1304660.2469014651</v>
      </c>
      <c r="H70" s="171">
        <f t="shared" si="1"/>
        <v>39558524.916901477</v>
      </c>
      <c r="I70" s="336" t="s">
        <v>1590</v>
      </c>
      <c r="J70" s="337">
        <v>52198731.05600597</v>
      </c>
      <c r="K70" s="338">
        <f t="shared" si="2"/>
        <v>-0.24215542951690422</v>
      </c>
      <c r="L70" s="339"/>
    </row>
    <row r="71" spans="1:12" x14ac:dyDescent="0.2">
      <c r="A71" s="27">
        <v>2.6</v>
      </c>
      <c r="B71" s="9" t="s">
        <v>241</v>
      </c>
      <c r="C71" s="173">
        <v>7883.6730000000007</v>
      </c>
      <c r="D71" s="7" t="s">
        <v>233</v>
      </c>
      <c r="E71" s="137">
        <f t="shared" si="3"/>
        <v>5347.9618794496837</v>
      </c>
      <c r="F71" s="171">
        <f>'[1]2.6'!$I$69</f>
        <v>40771072.260000005</v>
      </c>
      <c r="G71" s="6">
        <f t="shared" si="0"/>
        <v>1390510.4140467246</v>
      </c>
      <c r="H71" s="171">
        <f t="shared" si="1"/>
        <v>42161582.674046732</v>
      </c>
      <c r="I71" s="336" t="s">
        <v>1591</v>
      </c>
      <c r="J71" s="337">
        <v>42108867.792462461</v>
      </c>
      <c r="K71" s="338">
        <f t="shared" si="2"/>
        <v>1.2518712648386099E-3</v>
      </c>
      <c r="L71" s="339"/>
    </row>
    <row r="72" spans="1:12" x14ac:dyDescent="0.2">
      <c r="A72" s="27">
        <v>2.7</v>
      </c>
      <c r="B72" s="9" t="s">
        <v>242</v>
      </c>
      <c r="C72" s="173">
        <v>0</v>
      </c>
      <c r="D72" s="7" t="s">
        <v>233</v>
      </c>
      <c r="E72" s="137"/>
      <c r="F72" s="173">
        <v>0</v>
      </c>
      <c r="G72" s="6">
        <f t="shared" si="0"/>
        <v>0</v>
      </c>
      <c r="H72" s="171">
        <f t="shared" si="1"/>
        <v>0</v>
      </c>
      <c r="I72" s="336" t="s">
        <v>1592</v>
      </c>
      <c r="J72" s="337"/>
      <c r="K72" s="338"/>
      <c r="L72" s="339"/>
    </row>
    <row r="73" spans="1:12" x14ac:dyDescent="0.2">
      <c r="A73" s="27">
        <v>2.8</v>
      </c>
      <c r="B73" s="9" t="s">
        <v>243</v>
      </c>
      <c r="C73" s="174">
        <f>C66</f>
        <v>16.5</v>
      </c>
      <c r="D73" s="7" t="s">
        <v>231</v>
      </c>
      <c r="E73" s="137">
        <f t="shared" si="3"/>
        <v>1997655.7969005965</v>
      </c>
      <c r="F73" s="171">
        <f>'[1]2.8'!$I$34</f>
        <v>31874239.549999993</v>
      </c>
      <c r="G73" s="6">
        <f t="shared" si="0"/>
        <v>1087081.0988598454</v>
      </c>
      <c r="H73" s="171">
        <f t="shared" si="1"/>
        <v>32961320.64885984</v>
      </c>
      <c r="I73" s="336" t="s">
        <v>1593</v>
      </c>
      <c r="J73" s="337">
        <v>13924175.518582541</v>
      </c>
      <c r="K73" s="338">
        <f t="shared" si="2"/>
        <v>1.3672008877560635</v>
      </c>
      <c r="L73" s="339"/>
    </row>
    <row r="74" spans="1:12" ht="22.5" x14ac:dyDescent="0.2">
      <c r="A74" s="27">
        <v>2.9</v>
      </c>
      <c r="B74" s="9" t="s">
        <v>235</v>
      </c>
      <c r="C74" s="174">
        <f>C66</f>
        <v>16.5</v>
      </c>
      <c r="D74" s="7" t="s">
        <v>231</v>
      </c>
      <c r="E74" s="137">
        <f t="shared" si="3"/>
        <v>335343.46698144876</v>
      </c>
      <c r="F74" s="171">
        <f>'[1]2.9'!$I$13</f>
        <v>5350680.5399999991</v>
      </c>
      <c r="G74" s="6">
        <f t="shared" si="0"/>
        <v>182486.6651939055</v>
      </c>
      <c r="H74" s="171">
        <f t="shared" si="1"/>
        <v>5533167.2051939042</v>
      </c>
      <c r="I74" s="336" t="s">
        <v>1594</v>
      </c>
      <c r="J74" s="337">
        <v>1954763.875414416</v>
      </c>
      <c r="K74" s="338">
        <f t="shared" si="2"/>
        <v>1.8306064352764118</v>
      </c>
      <c r="L74" s="339"/>
    </row>
    <row r="75" spans="1:12" x14ac:dyDescent="0.2">
      <c r="A75" s="29">
        <v>2.1</v>
      </c>
      <c r="B75" s="9" t="s">
        <v>244</v>
      </c>
      <c r="C75" s="174">
        <f>C66</f>
        <v>16.5</v>
      </c>
      <c r="D75" s="7" t="s">
        <v>231</v>
      </c>
      <c r="E75" s="137">
        <f t="shared" si="3"/>
        <v>736986.8823648229</v>
      </c>
      <c r="F75" s="171">
        <f>'[1]2.10'!$I$22-'[1]2.1'!$I$27</f>
        <v>11759231.230000002</v>
      </c>
      <c r="G75" s="6">
        <f t="shared" si="0"/>
        <v>401052.32901957707</v>
      </c>
      <c r="H75" s="171">
        <f t="shared" si="1"/>
        <v>12160283.559019579</v>
      </c>
      <c r="I75" s="336" t="s">
        <v>1595</v>
      </c>
      <c r="J75" s="337">
        <v>8436232.4399376754</v>
      </c>
      <c r="K75" s="338">
        <f t="shared" si="2"/>
        <v>0.44143533806062552</v>
      </c>
      <c r="L75" s="339"/>
    </row>
    <row r="76" spans="1:12" x14ac:dyDescent="0.2">
      <c r="A76" s="27">
        <v>2.11</v>
      </c>
      <c r="B76" s="9" t="s">
        <v>245</v>
      </c>
      <c r="C76" s="176">
        <f>C66</f>
        <v>16.5</v>
      </c>
      <c r="D76" s="7" t="s">
        <v>231</v>
      </c>
      <c r="E76" s="137">
        <f t="shared" si="3"/>
        <v>639196.86832908227</v>
      </c>
      <c r="F76" s="171">
        <f>'[1]2.11'!$I$10</f>
        <v>10198911.209999999</v>
      </c>
      <c r="G76" s="6">
        <f>(F76/$F$94)*$G$96</f>
        <v>347837.11742985871</v>
      </c>
      <c r="H76" s="171">
        <f t="shared" si="1"/>
        <v>10546748.327429857</v>
      </c>
      <c r="I76" s="336" t="s">
        <v>1596</v>
      </c>
      <c r="J76" s="343">
        <v>3597851.0901426752</v>
      </c>
      <c r="K76" s="338">
        <f t="shared" si="2"/>
        <v>1.9314021239860761</v>
      </c>
      <c r="L76" s="339"/>
    </row>
    <row r="77" spans="1:12" x14ac:dyDescent="0.2">
      <c r="A77" s="27"/>
      <c r="C77" s="6"/>
      <c r="D77" s="7"/>
      <c r="E77" s="8"/>
      <c r="G77" s="8"/>
      <c r="I77" s="336"/>
      <c r="J77" s="337"/>
      <c r="K77" s="338"/>
      <c r="L77" s="339"/>
    </row>
    <row r="78" spans="1:12" s="24" customFormat="1" ht="15.75" x14ac:dyDescent="0.25">
      <c r="B78" s="28" t="s">
        <v>246</v>
      </c>
      <c r="C78" s="17">
        <f>H78/H94</f>
        <v>0.76208028556078911</v>
      </c>
      <c r="D78" s="11"/>
      <c r="E78" s="12"/>
      <c r="F78" s="25">
        <f>SUM(F66:F77)</f>
        <v>225409443.47999996</v>
      </c>
      <c r="G78" s="25">
        <f>SUM(G66:G77)</f>
        <v>7687660.9127330435</v>
      </c>
      <c r="H78" s="25">
        <f>SUM(H66:H77)</f>
        <v>233097104.39273304</v>
      </c>
      <c r="I78" s="344"/>
      <c r="J78" s="337"/>
      <c r="K78" s="338"/>
      <c r="L78" s="340"/>
    </row>
    <row r="79" spans="1:12" x14ac:dyDescent="0.2">
      <c r="A79" s="27"/>
      <c r="B79" s="9"/>
      <c r="C79" s="6"/>
      <c r="D79" s="7"/>
      <c r="E79" s="8"/>
      <c r="F79" s="8"/>
      <c r="G79" s="8"/>
      <c r="H79" s="8"/>
      <c r="I79" s="336"/>
      <c r="J79" s="337"/>
      <c r="K79" s="338"/>
      <c r="L79" s="339"/>
    </row>
    <row r="80" spans="1:12" x14ac:dyDescent="0.2">
      <c r="A80" s="27">
        <v>2.12</v>
      </c>
      <c r="B80" s="9" t="s">
        <v>131</v>
      </c>
      <c r="C80" s="8">
        <f>H78</f>
        <v>233097104.39273304</v>
      </c>
      <c r="D80" s="7" t="s">
        <v>227</v>
      </c>
      <c r="E80" s="16">
        <f>H80/C80</f>
        <v>0.16878398778757991</v>
      </c>
      <c r="F80" s="183">
        <f>'[1]2.12 P&amp;G'!$I$32-'[1]3.1 COVID'!F24-'[1]3.1 COVID'!F30-'[1]3.1 COVID'!F35-'[1]3.1 COVID'!F22+15051</f>
        <v>38045504.755533502</v>
      </c>
      <c r="G80" s="6">
        <f>(F80/$F$94)*$G$96</f>
        <v>1297554.0656097895</v>
      </c>
      <c r="H80" s="171">
        <f>SUM(F80:G80)</f>
        <v>39343058.821143292</v>
      </c>
      <c r="I80" s="336" t="s">
        <v>1597</v>
      </c>
      <c r="J80" s="337">
        <v>59448818.19260899</v>
      </c>
      <c r="K80" s="338">
        <f>(H80-J80)/J80</f>
        <v>-0.33820284376932086</v>
      </c>
      <c r="L80" s="339"/>
    </row>
    <row r="81" spans="1:12" x14ac:dyDescent="0.2">
      <c r="A81" s="27"/>
      <c r="B81" s="9"/>
      <c r="D81" s="7"/>
      <c r="E81" s="8"/>
      <c r="F81" s="8"/>
      <c r="G81" s="8"/>
      <c r="H81" s="8"/>
      <c r="I81" s="336"/>
      <c r="J81" s="337"/>
      <c r="K81" s="338"/>
      <c r="L81" s="339"/>
    </row>
    <row r="82" spans="1:12" s="24" customFormat="1" ht="15.75" x14ac:dyDescent="0.25">
      <c r="B82" s="28" t="s">
        <v>251</v>
      </c>
      <c r="C82" s="21">
        <f>H80/H94</f>
        <v>0.12862694961124763</v>
      </c>
      <c r="D82" s="11"/>
      <c r="E82" s="12"/>
      <c r="F82" s="25">
        <f>F80+F78</f>
        <v>263454948.23553348</v>
      </c>
      <c r="G82" s="25">
        <f>G80+G78</f>
        <v>8985214.978342833</v>
      </c>
      <c r="H82" s="25">
        <f>H80+H78</f>
        <v>272440163.21387631</v>
      </c>
      <c r="I82" s="344"/>
      <c r="J82" s="345">
        <f>SUM(J66:J80)</f>
        <v>267046442.86541641</v>
      </c>
      <c r="K82" s="338">
        <f>(H82-J82)/J82</f>
        <v>2.0197686554387757E-2</v>
      </c>
      <c r="L82" s="340"/>
    </row>
    <row r="83" spans="1:12" x14ac:dyDescent="0.2">
      <c r="A83" s="30"/>
      <c r="I83" s="336"/>
      <c r="J83" s="341"/>
      <c r="K83" s="341"/>
      <c r="L83" s="339"/>
    </row>
    <row r="84" spans="1:12" ht="15.75" x14ac:dyDescent="0.2">
      <c r="A84" s="26">
        <v>3</v>
      </c>
      <c r="B84" s="1" t="s">
        <v>247</v>
      </c>
      <c r="C84" s="6"/>
      <c r="D84" s="7"/>
      <c r="E84" s="8"/>
      <c r="F84" s="8"/>
      <c r="G84" s="8"/>
      <c r="H84" s="8"/>
      <c r="I84" s="336"/>
      <c r="J84" s="337"/>
      <c r="K84" s="339"/>
      <c r="L84" s="339"/>
    </row>
    <row r="85" spans="1:12" x14ac:dyDescent="0.2">
      <c r="A85" s="27"/>
      <c r="B85" s="9"/>
      <c r="C85" s="157"/>
      <c r="D85" s="7"/>
      <c r="E85" s="8"/>
      <c r="F85" s="183">
        <f>'[1]3.1 COVID'!$G$71*0</f>
        <v>0</v>
      </c>
      <c r="G85" s="6">
        <f t="shared" ref="G85:G86" si="4">(F85/$F$94)*$G$96</f>
        <v>0</v>
      </c>
      <c r="H85" s="171"/>
      <c r="I85" s="336"/>
      <c r="J85" s="337">
        <v>2958617.5932405498</v>
      </c>
      <c r="K85" s="338">
        <f>(H85-J85)/J85</f>
        <v>-1</v>
      </c>
      <c r="L85" s="339"/>
    </row>
    <row r="86" spans="1:12" ht="22.5" x14ac:dyDescent="0.2">
      <c r="A86" s="27">
        <v>3.1</v>
      </c>
      <c r="B86" s="9" t="s">
        <v>1598</v>
      </c>
      <c r="C86" s="157"/>
      <c r="D86" s="7"/>
      <c r="E86" s="8"/>
      <c r="F86" s="183">
        <f>'[1]3.2 PI'!$I$15</f>
        <v>8927204.3200000003</v>
      </c>
      <c r="G86" s="6">
        <f t="shared" si="4"/>
        <v>304465.14862601517</v>
      </c>
      <c r="H86" s="171">
        <f>SUM(F86:G86)</f>
        <v>9231669.4686260149</v>
      </c>
      <c r="I86" s="336" t="s">
        <v>1599</v>
      </c>
      <c r="J86" s="337"/>
      <c r="K86" s="338"/>
      <c r="L86" s="339"/>
    </row>
    <row r="87" spans="1:12" x14ac:dyDescent="0.2">
      <c r="A87" s="27"/>
      <c r="B87" s="9"/>
      <c r="C87" s="16"/>
      <c r="D87" s="7"/>
      <c r="E87" s="8"/>
      <c r="F87" s="8"/>
      <c r="G87" s="8"/>
      <c r="H87" s="8"/>
      <c r="I87" s="336"/>
      <c r="J87" s="339"/>
      <c r="K87" s="339"/>
      <c r="L87" s="339"/>
    </row>
    <row r="88" spans="1:12" x14ac:dyDescent="0.2">
      <c r="A88" s="30"/>
      <c r="J88" s="339"/>
      <c r="K88" s="339"/>
      <c r="L88" s="339"/>
    </row>
    <row r="89" spans="1:12" s="24" customFormat="1" ht="15.75" x14ac:dyDescent="0.25">
      <c r="B89" s="28" t="s">
        <v>249</v>
      </c>
      <c r="C89" s="17">
        <f>H89/H94</f>
        <v>3.018172758165185E-2</v>
      </c>
      <c r="D89" s="11"/>
      <c r="E89" s="12"/>
      <c r="F89" s="25">
        <f>SUM(F85:F88)</f>
        <v>8927204.3200000003</v>
      </c>
      <c r="G89" s="25">
        <f>SUM(G85:G88)</f>
        <v>304465.14862601517</v>
      </c>
      <c r="H89" s="25">
        <f>SUM(H85:H88)</f>
        <v>9231669.4686260149</v>
      </c>
      <c r="I89" s="43"/>
      <c r="J89" s="346"/>
      <c r="K89" s="340"/>
      <c r="L89" s="340"/>
    </row>
    <row r="90" spans="1:12" x14ac:dyDescent="0.2">
      <c r="A90" s="30"/>
    </row>
    <row r="91" spans="1:12" x14ac:dyDescent="0.2">
      <c r="A91" s="30"/>
    </row>
    <row r="92" spans="1:12" s="24" customFormat="1" ht="15.75" x14ac:dyDescent="0.25">
      <c r="B92" s="28" t="s">
        <v>133</v>
      </c>
      <c r="C92" s="10">
        <f>C66</f>
        <v>16.5</v>
      </c>
      <c r="D92" s="11" t="s">
        <v>231</v>
      </c>
      <c r="E92" s="12">
        <f>H92/C92</f>
        <v>17071020.162575901</v>
      </c>
      <c r="F92" s="25">
        <f>F82+F89</f>
        <v>272382152.55553347</v>
      </c>
      <c r="G92" s="25">
        <f>G82+G89</f>
        <v>9289680.1269688476</v>
      </c>
      <c r="H92" s="25">
        <f>H82+H89</f>
        <v>281671832.68250233</v>
      </c>
      <c r="I92" s="43"/>
      <c r="J92" s="196">
        <f>J82+J85</f>
        <v>270005060.45865697</v>
      </c>
    </row>
    <row r="93" spans="1:12" x14ac:dyDescent="0.2">
      <c r="A93" s="30"/>
    </row>
    <row r="94" spans="1:12" s="24" customFormat="1" ht="15.75" x14ac:dyDescent="0.25">
      <c r="B94" s="28" t="s">
        <v>250</v>
      </c>
      <c r="C94" s="10"/>
      <c r="D94" s="11"/>
      <c r="E94" s="12"/>
      <c r="F94" s="25">
        <f>F89+F82+F63</f>
        <v>295781753.90553349</v>
      </c>
      <c r="G94" s="25">
        <f>G89+G82+G63</f>
        <v>10087730.988967855</v>
      </c>
      <c r="H94" s="25">
        <f>H89+H82+H63</f>
        <v>305869484.89450133</v>
      </c>
      <c r="I94" s="43"/>
      <c r="J94" s="143"/>
    </row>
    <row r="96" spans="1:12" hidden="1" outlineLevel="1" x14ac:dyDescent="0.2">
      <c r="B96" s="5" t="s">
        <v>1600</v>
      </c>
      <c r="G96" s="347">
        <f>'[1]Margin summary'!$G$44+'[1]2.12 P&amp;G'!I34</f>
        <v>10087730.988967855</v>
      </c>
    </row>
    <row r="97" spans="2:7" hidden="1" outlineLevel="1" x14ac:dyDescent="0.2">
      <c r="B97" s="5" t="s">
        <v>1601</v>
      </c>
      <c r="G97" s="15">
        <f>G94-G96</f>
        <v>0</v>
      </c>
    </row>
    <row r="98" spans="2:7" collapsed="1" x14ac:dyDescent="0.2"/>
  </sheetData>
  <mergeCells count="2">
    <mergeCell ref="B8:H8"/>
    <mergeCell ref="B9:C9"/>
  </mergeCells>
  <pageMargins left="0.7" right="0.7" top="0.75" bottom="0.75" header="0.3" footer="0.3"/>
  <pageSetup orientation="portrait" r:id="rId1"/>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71"/>
  <sheetViews>
    <sheetView view="pageBreakPreview" zoomScale="60" zoomScaleNormal="75" workbookViewId="0">
      <selection activeCell="E57" sqref="E57"/>
    </sheetView>
  </sheetViews>
  <sheetFormatPr defaultColWidth="9.140625" defaultRowHeight="15" x14ac:dyDescent="0.2"/>
  <cols>
    <col min="1" max="1" width="17" style="5" customWidth="1"/>
    <col min="2" max="2" width="56" style="5" bestFit="1" customWidth="1"/>
    <col min="3" max="3" width="17.7109375" style="13" bestFit="1" customWidth="1"/>
    <col min="4" max="4" width="6.5703125" style="14" customWidth="1"/>
    <col min="5" max="5" width="17" style="15" bestFit="1" customWidth="1"/>
    <col min="6" max="6" width="16.5703125" style="15" bestFit="1" customWidth="1"/>
    <col min="7" max="7" width="50.28515625" style="40" customWidth="1"/>
    <col min="8" max="8" width="12.7109375" style="5" customWidth="1"/>
    <col min="9" max="9" width="11.42578125" style="5" customWidth="1"/>
    <col min="10" max="16384" width="9.140625" style="5"/>
  </cols>
  <sheetData>
    <row r="1" spans="1:7" ht="15.75" x14ac:dyDescent="0.25">
      <c r="A1" s="24" t="s">
        <v>65</v>
      </c>
    </row>
    <row r="4" spans="1:7" s="35" customFormat="1" ht="15.75" x14ac:dyDescent="0.25">
      <c r="A4" s="36" t="s">
        <v>135</v>
      </c>
      <c r="B4" s="349" t="s">
        <v>66</v>
      </c>
      <c r="C4" s="353"/>
      <c r="D4" s="353"/>
      <c r="E4" s="353"/>
      <c r="F4" s="353"/>
      <c r="G4" s="141"/>
    </row>
    <row r="5" spans="1:7" s="35" customFormat="1" ht="15.75" x14ac:dyDescent="0.25">
      <c r="A5" s="36" t="s">
        <v>136</v>
      </c>
      <c r="B5" s="349" t="s">
        <v>67</v>
      </c>
      <c r="C5" s="353"/>
      <c r="D5" s="353"/>
      <c r="E5" s="353"/>
      <c r="F5" s="353"/>
      <c r="G5" s="141"/>
    </row>
    <row r="6" spans="1:7" s="35" customFormat="1" ht="15.75" x14ac:dyDescent="0.25">
      <c r="A6" s="36"/>
      <c r="B6" s="349" t="s">
        <v>68</v>
      </c>
      <c r="C6" s="353"/>
      <c r="D6" s="353"/>
      <c r="E6" s="353"/>
      <c r="F6" s="353"/>
      <c r="G6" s="141"/>
    </row>
    <row r="7" spans="1:7" s="35" customFormat="1" ht="15.75" x14ac:dyDescent="0.25">
      <c r="A7" s="36"/>
      <c r="B7" s="349" t="s">
        <v>1022</v>
      </c>
      <c r="C7" s="353"/>
      <c r="D7" s="353"/>
      <c r="E7" s="353"/>
      <c r="F7" s="353"/>
      <c r="G7" s="141"/>
    </row>
    <row r="8" spans="1:7" s="35" customFormat="1" ht="15.75" x14ac:dyDescent="0.25">
      <c r="A8" s="36" t="s">
        <v>815</v>
      </c>
      <c r="B8" s="349" t="s">
        <v>69</v>
      </c>
      <c r="C8" s="353"/>
      <c r="D8" s="353"/>
      <c r="E8" s="353"/>
      <c r="F8" s="353"/>
      <c r="G8" s="141"/>
    </row>
    <row r="9" spans="1:7" s="35" customFormat="1" ht="15.75" customHeight="1" x14ac:dyDescent="0.2">
      <c r="A9" s="51" t="s">
        <v>138</v>
      </c>
      <c r="B9" s="348" t="s">
        <v>1027</v>
      </c>
      <c r="C9" s="368"/>
      <c r="D9" s="368"/>
      <c r="E9" s="368"/>
      <c r="F9" s="368"/>
      <c r="G9" s="142"/>
    </row>
    <row r="10" spans="1:7" s="35" customFormat="1" ht="15.75" x14ac:dyDescent="0.2">
      <c r="A10" s="51" t="s">
        <v>148</v>
      </c>
      <c r="B10" s="349" t="s">
        <v>70</v>
      </c>
      <c r="C10" s="353"/>
      <c r="D10" s="353"/>
      <c r="E10" s="353"/>
      <c r="F10" s="353"/>
      <c r="G10" s="141"/>
    </row>
    <row r="11" spans="1:7" s="35" customFormat="1" ht="15.75" x14ac:dyDescent="0.2">
      <c r="A11" s="51" t="s">
        <v>813</v>
      </c>
      <c r="B11" s="348" t="s">
        <v>71</v>
      </c>
      <c r="C11" s="360"/>
      <c r="D11" s="360"/>
      <c r="E11" s="360"/>
      <c r="F11" s="360"/>
      <c r="G11" s="141"/>
    </row>
    <row r="12" spans="1:7" s="35" customFormat="1" ht="15.75" x14ac:dyDescent="0.2">
      <c r="A12" s="51" t="s">
        <v>817</v>
      </c>
      <c r="B12" s="349" t="s">
        <v>1023</v>
      </c>
      <c r="C12" s="353"/>
      <c r="D12" s="353"/>
      <c r="E12" s="353"/>
      <c r="F12" s="353"/>
      <c r="G12" s="141"/>
    </row>
    <row r="13" spans="1:7" s="35" customFormat="1" ht="15.75" x14ac:dyDescent="0.2">
      <c r="A13" s="51" t="s">
        <v>139</v>
      </c>
      <c r="B13" s="349" t="s">
        <v>1032</v>
      </c>
      <c r="C13" s="353"/>
      <c r="D13" s="353"/>
      <c r="E13" s="353"/>
      <c r="F13" s="353"/>
      <c r="G13" s="141"/>
    </row>
    <row r="14" spans="1:7" s="35" customFormat="1" ht="15.75" x14ac:dyDescent="0.2">
      <c r="A14" s="51"/>
      <c r="B14" s="349" t="s">
        <v>1024</v>
      </c>
      <c r="C14" s="353"/>
      <c r="D14" s="353"/>
      <c r="E14" s="353"/>
      <c r="F14" s="353"/>
      <c r="G14" s="141"/>
    </row>
    <row r="15" spans="1:7" s="35" customFormat="1" ht="15.75" x14ac:dyDescent="0.2">
      <c r="A15" s="51"/>
      <c r="B15" s="349" t="s">
        <v>1033</v>
      </c>
      <c r="C15" s="353"/>
      <c r="D15" s="353"/>
      <c r="E15" s="353"/>
      <c r="F15" s="353"/>
      <c r="G15" s="141"/>
    </row>
    <row r="16" spans="1:7" s="35" customFormat="1" ht="15.75" x14ac:dyDescent="0.2">
      <c r="A16" s="51"/>
      <c r="B16" s="349" t="s">
        <v>1025</v>
      </c>
      <c r="C16" s="353"/>
      <c r="D16" s="353"/>
      <c r="E16" s="353"/>
      <c r="F16" s="353"/>
      <c r="G16" s="141"/>
    </row>
    <row r="17" spans="1:7" s="35" customFormat="1" ht="15.75" x14ac:dyDescent="0.2">
      <c r="A17" s="51"/>
      <c r="B17" s="349" t="s">
        <v>1026</v>
      </c>
      <c r="C17" s="353"/>
      <c r="D17" s="353"/>
      <c r="E17" s="353"/>
      <c r="F17" s="353"/>
      <c r="G17" s="141"/>
    </row>
    <row r="18" spans="1:7" s="35" customFormat="1" ht="15.75" customHeight="1" x14ac:dyDescent="0.2">
      <c r="A18" s="51" t="s">
        <v>818</v>
      </c>
      <c r="B18" s="349" t="s">
        <v>1034</v>
      </c>
      <c r="C18" s="353"/>
      <c r="D18" s="353"/>
      <c r="E18" s="353"/>
      <c r="F18" s="353"/>
      <c r="G18" s="141"/>
    </row>
    <row r="19" spans="1:7" s="35" customFormat="1" ht="15.75" customHeight="1" x14ac:dyDescent="0.2">
      <c r="A19" s="51"/>
      <c r="B19" s="349" t="s">
        <v>986</v>
      </c>
      <c r="C19" s="349"/>
      <c r="D19" s="349"/>
      <c r="E19" s="349"/>
      <c r="F19" s="349"/>
      <c r="G19" s="141"/>
    </row>
    <row r="20" spans="1:7" s="35" customFormat="1" ht="15.75" x14ac:dyDescent="0.2">
      <c r="A20" s="51" t="s">
        <v>137</v>
      </c>
      <c r="B20" s="349" t="s">
        <v>1037</v>
      </c>
      <c r="C20" s="353"/>
      <c r="D20" s="353"/>
      <c r="E20" s="353"/>
      <c r="F20" s="353"/>
      <c r="G20" s="141"/>
    </row>
    <row r="21" spans="1:7" s="35" customFormat="1" ht="15" customHeight="1" x14ac:dyDescent="0.2">
      <c r="A21" s="51"/>
      <c r="B21" s="362" t="s">
        <v>1038</v>
      </c>
      <c r="C21" s="362"/>
      <c r="D21" s="362"/>
      <c r="E21" s="362"/>
      <c r="F21" s="362"/>
      <c r="G21" s="141"/>
    </row>
    <row r="22" spans="1:7" s="35" customFormat="1" ht="15.75" x14ac:dyDescent="0.2">
      <c r="A22" s="51" t="s">
        <v>142</v>
      </c>
      <c r="B22" s="371" t="s">
        <v>36</v>
      </c>
      <c r="C22" s="353"/>
      <c r="D22" s="353"/>
      <c r="E22" s="353"/>
      <c r="F22" s="353"/>
      <c r="G22" s="141"/>
    </row>
    <row r="23" spans="1:7" s="35" customFormat="1" ht="15.75" x14ac:dyDescent="0.2">
      <c r="A23" s="51"/>
      <c r="B23" s="134" t="s">
        <v>37</v>
      </c>
      <c r="C23" s="138"/>
      <c r="D23" s="139"/>
      <c r="E23" s="140"/>
      <c r="F23" s="140"/>
      <c r="G23" s="141"/>
    </row>
    <row r="24" spans="1:7" s="35" customFormat="1" ht="15.75" x14ac:dyDescent="0.2">
      <c r="A24" s="51"/>
      <c r="B24" s="349" t="s">
        <v>29</v>
      </c>
      <c r="C24" s="353"/>
      <c r="D24" s="353"/>
      <c r="E24" s="353"/>
      <c r="F24" s="353"/>
      <c r="G24" s="141"/>
    </row>
    <row r="25" spans="1:7" s="35" customFormat="1" ht="15.75" x14ac:dyDescent="0.2">
      <c r="A25" s="51"/>
      <c r="B25" s="35" t="s">
        <v>30</v>
      </c>
      <c r="G25" s="141"/>
    </row>
    <row r="26" spans="1:7" s="35" customFormat="1" ht="15.75" x14ac:dyDescent="0.2">
      <c r="A26" s="51"/>
      <c r="B26" s="35" t="s">
        <v>31</v>
      </c>
      <c r="G26" s="141"/>
    </row>
    <row r="27" spans="1:7" s="35" customFormat="1" ht="15.75" x14ac:dyDescent="0.2">
      <c r="A27" s="51" t="s">
        <v>141</v>
      </c>
      <c r="B27" s="349" t="s">
        <v>32</v>
      </c>
      <c r="C27" s="353"/>
      <c r="D27" s="353"/>
      <c r="E27" s="353"/>
      <c r="F27" s="353"/>
      <c r="G27" s="141"/>
    </row>
    <row r="28" spans="1:7" s="35" customFormat="1" ht="15.75" x14ac:dyDescent="0.2">
      <c r="A28" s="51"/>
      <c r="B28" s="35" t="s">
        <v>33</v>
      </c>
      <c r="G28" s="141"/>
    </row>
    <row r="29" spans="1:7" s="35" customFormat="1" ht="15.75" x14ac:dyDescent="0.25">
      <c r="A29" s="36" t="s">
        <v>822</v>
      </c>
      <c r="B29" s="349">
        <v>1030</v>
      </c>
      <c r="C29" s="370"/>
      <c r="D29" s="370"/>
      <c r="E29" s="370"/>
      <c r="F29" s="370"/>
      <c r="G29" s="141"/>
    </row>
    <row r="30" spans="1:7" s="35" customFormat="1" ht="15.75" x14ac:dyDescent="0.25">
      <c r="A30" s="36" t="s">
        <v>143</v>
      </c>
      <c r="B30" s="349" t="s">
        <v>34</v>
      </c>
      <c r="C30" s="353"/>
      <c r="D30" s="353"/>
      <c r="E30" s="353"/>
      <c r="F30" s="353"/>
      <c r="G30" s="141"/>
    </row>
    <row r="31" spans="1:7" s="35" customFormat="1" ht="15.75" customHeight="1" x14ac:dyDescent="0.25">
      <c r="A31" s="36" t="s">
        <v>132</v>
      </c>
      <c r="B31" s="349" t="s">
        <v>1028</v>
      </c>
      <c r="C31" s="353"/>
      <c r="D31" s="353"/>
      <c r="E31" s="353"/>
      <c r="F31" s="353"/>
      <c r="G31" s="141"/>
    </row>
    <row r="32" spans="1:7" s="35" customFormat="1" ht="15.75" customHeight="1" x14ac:dyDescent="0.25">
      <c r="A32" s="36"/>
      <c r="B32" s="348" t="s">
        <v>1029</v>
      </c>
      <c r="C32" s="348"/>
      <c r="D32" s="348"/>
      <c r="E32" s="348"/>
      <c r="F32" s="348"/>
      <c r="G32" s="141"/>
    </row>
    <row r="33" spans="1:9" s="35" customFormat="1" ht="15.75" x14ac:dyDescent="0.25">
      <c r="A33" s="36"/>
      <c r="B33" s="134"/>
      <c r="C33" s="138"/>
      <c r="D33" s="139"/>
      <c r="E33" s="140"/>
      <c r="F33" s="140"/>
      <c r="G33" s="141"/>
    </row>
    <row r="34" spans="1:9" s="31" customFormat="1" x14ac:dyDescent="0.2">
      <c r="C34" s="32"/>
      <c r="D34" s="33"/>
      <c r="E34" s="34"/>
      <c r="F34" s="34"/>
      <c r="G34" s="42"/>
    </row>
    <row r="37" spans="1:9" ht="15.75" x14ac:dyDescent="0.2">
      <c r="A37" s="26" t="s">
        <v>220</v>
      </c>
      <c r="B37" s="1" t="s">
        <v>221</v>
      </c>
      <c r="C37" s="2" t="s">
        <v>222</v>
      </c>
      <c r="D37" s="3" t="s">
        <v>223</v>
      </c>
      <c r="E37" s="4" t="s">
        <v>224</v>
      </c>
      <c r="F37" s="4" t="s">
        <v>225</v>
      </c>
      <c r="G37" s="40" t="s">
        <v>132</v>
      </c>
      <c r="H37" s="5" t="s">
        <v>995</v>
      </c>
      <c r="I37" s="5" t="s">
        <v>996</v>
      </c>
    </row>
    <row r="38" spans="1:9" ht="15.75" x14ac:dyDescent="0.2">
      <c r="A38" s="26">
        <v>1</v>
      </c>
      <c r="B38" s="1" t="s">
        <v>134</v>
      </c>
      <c r="C38" s="6"/>
      <c r="D38" s="7"/>
      <c r="E38" s="8"/>
      <c r="F38" s="8"/>
      <c r="H38" s="5" t="s">
        <v>997</v>
      </c>
    </row>
    <row r="39" spans="1:9" x14ac:dyDescent="0.2">
      <c r="A39" s="27">
        <v>1.1000000000000001</v>
      </c>
      <c r="B39" s="9" t="s">
        <v>226</v>
      </c>
      <c r="C39" s="8">
        <f>F$69</f>
        <v>23471754.582959387</v>
      </c>
      <c r="D39" s="7" t="s">
        <v>227</v>
      </c>
      <c r="E39" s="16">
        <f>F39/C39</f>
        <v>1.7416082298979361E-2</v>
      </c>
      <c r="F39" s="8">
        <v>408786.00951826671</v>
      </c>
      <c r="G39" s="40" t="s">
        <v>35</v>
      </c>
    </row>
    <row r="40" spans="1:9" x14ac:dyDescent="0.2">
      <c r="A40" s="27">
        <v>1.2</v>
      </c>
      <c r="B40" s="9" t="s">
        <v>228</v>
      </c>
      <c r="C40" s="8">
        <f>F$69</f>
        <v>23471754.582959387</v>
      </c>
      <c r="D40" s="7" t="s">
        <v>227</v>
      </c>
      <c r="E40" s="16">
        <f>F40/C40</f>
        <v>1.4164747912932677E-2</v>
      </c>
      <c r="F40" s="149">
        <v>332471.486741842</v>
      </c>
    </row>
    <row r="41" spans="1:9" x14ac:dyDescent="0.2">
      <c r="A41" s="27">
        <v>1.3</v>
      </c>
      <c r="B41" s="9" t="s">
        <v>229</v>
      </c>
      <c r="C41" s="8">
        <f>F$69</f>
        <v>23471754.582959387</v>
      </c>
      <c r="D41" s="7" t="s">
        <v>227</v>
      </c>
      <c r="E41" s="16">
        <f>F41/C41</f>
        <v>2.9268740790228731E-2</v>
      </c>
      <c r="F41" s="8">
        <v>686988.70078050159</v>
      </c>
    </row>
    <row r="42" spans="1:9" s="24" customFormat="1" ht="15.75" x14ac:dyDescent="0.25">
      <c r="B42" s="28" t="s">
        <v>248</v>
      </c>
      <c r="C42" s="17">
        <f>F42/F71</f>
        <v>5.7359283224914438E-2</v>
      </c>
      <c r="D42" s="11"/>
      <c r="E42" s="12"/>
      <c r="F42" s="23">
        <f>SUM(F39:F41)</f>
        <v>1428246.1970406102</v>
      </c>
      <c r="G42" s="43"/>
    </row>
    <row r="43" spans="1:9" x14ac:dyDescent="0.2">
      <c r="A43" s="27"/>
      <c r="B43" s="9"/>
      <c r="C43" s="6"/>
      <c r="D43" s="7"/>
      <c r="E43" s="8"/>
      <c r="F43" s="8"/>
    </row>
    <row r="44" spans="1:9" ht="15.75" x14ac:dyDescent="0.2">
      <c r="A44" s="26">
        <v>2</v>
      </c>
      <c r="B44" s="1" t="s">
        <v>230</v>
      </c>
      <c r="C44" s="6"/>
      <c r="D44" s="7"/>
      <c r="E44" s="8"/>
      <c r="F44" s="8"/>
    </row>
    <row r="45" spans="1:9" x14ac:dyDescent="0.2">
      <c r="A45" s="27">
        <v>2.1</v>
      </c>
      <c r="B45" s="9" t="s">
        <v>236</v>
      </c>
      <c r="C45" s="18">
        <v>1.05</v>
      </c>
      <c r="D45" s="7" t="s">
        <v>699</v>
      </c>
      <c r="E45" s="137">
        <f>F45/C45</f>
        <v>0</v>
      </c>
      <c r="F45" s="8">
        <v>0</v>
      </c>
      <c r="G45" s="40" t="s">
        <v>216</v>
      </c>
      <c r="H45" s="147">
        <v>0</v>
      </c>
      <c r="I45" s="146">
        <f>F45-H45</f>
        <v>0</v>
      </c>
    </row>
    <row r="46" spans="1:9" x14ac:dyDescent="0.2">
      <c r="A46" s="27">
        <v>2.2000000000000002</v>
      </c>
      <c r="B46" s="9" t="s">
        <v>237</v>
      </c>
      <c r="C46" s="15">
        <v>95174</v>
      </c>
      <c r="D46" s="7" t="s">
        <v>218</v>
      </c>
      <c r="E46" s="137">
        <f>F46/C46</f>
        <v>22.228229450834128</v>
      </c>
      <c r="F46" s="149">
        <v>2115549.5097536873</v>
      </c>
      <c r="H46" s="147">
        <v>1202234.4374583291</v>
      </c>
      <c r="I46" s="146">
        <f>F46-H46</f>
        <v>913315.07229535817</v>
      </c>
    </row>
    <row r="47" spans="1:9" x14ac:dyDescent="0.2">
      <c r="A47" s="27">
        <v>2.2999999999999998</v>
      </c>
      <c r="B47" s="5" t="s">
        <v>238</v>
      </c>
      <c r="C47" s="136"/>
      <c r="E47" s="137"/>
      <c r="F47" s="8"/>
      <c r="H47" s="147">
        <v>0</v>
      </c>
      <c r="I47" s="146">
        <f t="shared" ref="I47:I55" si="0">F47-H47</f>
        <v>0</v>
      </c>
    </row>
    <row r="48" spans="1:9" x14ac:dyDescent="0.2">
      <c r="A48" s="27">
        <v>2.4</v>
      </c>
      <c r="B48" s="9" t="s">
        <v>239</v>
      </c>
      <c r="C48" s="18">
        <v>1.05</v>
      </c>
      <c r="D48" s="7" t="s">
        <v>699</v>
      </c>
      <c r="E48" s="137">
        <f t="shared" ref="E48:E55" si="1">F48/C48</f>
        <v>318729.23499636422</v>
      </c>
      <c r="F48" s="8">
        <v>334665.69674618245</v>
      </c>
      <c r="H48" s="147">
        <v>470115.18047775625</v>
      </c>
      <c r="I48" s="146">
        <f t="shared" si="0"/>
        <v>-135449.4837315738</v>
      </c>
    </row>
    <row r="49" spans="1:9" x14ac:dyDescent="0.2">
      <c r="A49" s="27">
        <v>2.5</v>
      </c>
      <c r="B49" s="9" t="s">
        <v>240</v>
      </c>
      <c r="C49" s="15">
        <v>12194</v>
      </c>
      <c r="D49" s="14" t="s">
        <v>811</v>
      </c>
      <c r="E49" s="137">
        <f t="shared" si="1"/>
        <v>36.069136666822494</v>
      </c>
      <c r="F49" s="22">
        <v>439827.05251523346</v>
      </c>
      <c r="H49" s="147">
        <v>420088.86854488624</v>
      </c>
      <c r="I49" s="146">
        <f t="shared" si="0"/>
        <v>19738.183970347221</v>
      </c>
    </row>
    <row r="50" spans="1:9" x14ac:dyDescent="0.2">
      <c r="A50" s="27" t="s">
        <v>234</v>
      </c>
      <c r="B50" s="9" t="s">
        <v>241</v>
      </c>
      <c r="C50" s="15">
        <v>4342.2</v>
      </c>
      <c r="D50" s="14" t="s">
        <v>811</v>
      </c>
      <c r="E50" s="137">
        <f t="shared" si="1"/>
        <v>2890.1434495764715</v>
      </c>
      <c r="F50" s="8">
        <v>12549580.886750955</v>
      </c>
      <c r="H50" s="147">
        <v>12830294.007312147</v>
      </c>
      <c r="I50" s="146">
        <f t="shared" si="0"/>
        <v>-280713.12056119181</v>
      </c>
    </row>
    <row r="51" spans="1:9" x14ac:dyDescent="0.2">
      <c r="A51" s="27">
        <v>2.7</v>
      </c>
      <c r="B51" s="9" t="s">
        <v>242</v>
      </c>
      <c r="C51" s="15">
        <v>682</v>
      </c>
      <c r="D51" s="14" t="s">
        <v>811</v>
      </c>
      <c r="E51" s="137">
        <f t="shared" si="1"/>
        <v>663.89898856013508</v>
      </c>
      <c r="F51" s="15">
        <v>452779.11019801215</v>
      </c>
      <c r="G51" s="40" t="s">
        <v>778</v>
      </c>
      <c r="H51" s="147">
        <v>613306.7661400066</v>
      </c>
      <c r="I51" s="146">
        <f t="shared" si="0"/>
        <v>-160527.65594199445</v>
      </c>
    </row>
    <row r="52" spans="1:9" x14ac:dyDescent="0.2">
      <c r="A52" s="27">
        <v>2.8</v>
      </c>
      <c r="B52" s="9" t="s">
        <v>243</v>
      </c>
      <c r="C52" s="18">
        <v>1.05</v>
      </c>
      <c r="D52" s="7" t="s">
        <v>699</v>
      </c>
      <c r="E52" s="137">
        <f t="shared" si="1"/>
        <v>109325.67198756388</v>
      </c>
      <c r="F52" s="8">
        <v>114791.95558694207</v>
      </c>
      <c r="H52" s="147">
        <v>86633.487284789473</v>
      </c>
      <c r="I52" s="146">
        <f t="shared" si="0"/>
        <v>28158.4683021526</v>
      </c>
    </row>
    <row r="53" spans="1:9" x14ac:dyDescent="0.2">
      <c r="A53" s="27">
        <v>2.9</v>
      </c>
      <c r="B53" s="9" t="s">
        <v>235</v>
      </c>
      <c r="C53" s="18">
        <v>1.05</v>
      </c>
      <c r="D53" s="7" t="s">
        <v>699</v>
      </c>
      <c r="E53" s="137">
        <f t="shared" si="1"/>
        <v>747202.42739803181</v>
      </c>
      <c r="F53" s="8">
        <v>784562.54876793339</v>
      </c>
      <c r="G53" s="40" t="s">
        <v>38</v>
      </c>
      <c r="H53" s="147">
        <v>0</v>
      </c>
      <c r="I53" s="146">
        <f t="shared" si="0"/>
        <v>784562.54876793339</v>
      </c>
    </row>
    <row r="54" spans="1:9" x14ac:dyDescent="0.2">
      <c r="A54" s="29">
        <v>2.1</v>
      </c>
      <c r="B54" s="9" t="s">
        <v>244</v>
      </c>
      <c r="C54" s="18">
        <v>1.05</v>
      </c>
      <c r="D54" s="7" t="s">
        <v>699</v>
      </c>
      <c r="E54" s="137">
        <f t="shared" si="1"/>
        <v>550295.24830720015</v>
      </c>
      <c r="F54" s="8">
        <v>577810.01072256023</v>
      </c>
      <c r="H54" s="147">
        <v>758099.19278208481</v>
      </c>
      <c r="I54" s="146">
        <f t="shared" si="0"/>
        <v>-180289.18205952458</v>
      </c>
    </row>
    <row r="55" spans="1:9" x14ac:dyDescent="0.2">
      <c r="A55" s="27">
        <v>2.11</v>
      </c>
      <c r="B55" s="9" t="s">
        <v>245</v>
      </c>
      <c r="C55" s="18">
        <v>1.05</v>
      </c>
      <c r="D55" s="7" t="s">
        <v>699</v>
      </c>
      <c r="E55" s="137">
        <f t="shared" si="1"/>
        <v>48665.001133126985</v>
      </c>
      <c r="F55" s="8">
        <v>51098.251189783339</v>
      </c>
      <c r="H55" s="147">
        <v>50000</v>
      </c>
      <c r="I55" s="146">
        <f t="shared" si="0"/>
        <v>1098.2511897833392</v>
      </c>
    </row>
    <row r="56" spans="1:9" x14ac:dyDescent="0.2">
      <c r="A56" s="27"/>
      <c r="C56" s="6"/>
      <c r="D56" s="7"/>
      <c r="E56" s="8"/>
      <c r="H56" s="147"/>
    </row>
    <row r="57" spans="1:9" s="24" customFormat="1" ht="15.75" x14ac:dyDescent="0.25">
      <c r="B57" s="28" t="s">
        <v>246</v>
      </c>
      <c r="C57" s="17">
        <f>F57/F71</f>
        <v>0.69962507937846297</v>
      </c>
      <c r="D57" s="11"/>
      <c r="E57" s="12"/>
      <c r="F57" s="25">
        <f>SUM(F45:F56)</f>
        <v>17420665.022231288</v>
      </c>
      <c r="G57" s="43"/>
      <c r="H57" s="148"/>
    </row>
    <row r="58" spans="1:9" x14ac:dyDescent="0.2">
      <c r="A58" s="27"/>
      <c r="B58" s="9"/>
      <c r="C58" s="6"/>
      <c r="D58" s="7"/>
      <c r="E58" s="8"/>
      <c r="F58" s="8"/>
      <c r="H58" s="147"/>
    </row>
    <row r="59" spans="1:9" x14ac:dyDescent="0.2">
      <c r="A59" s="27">
        <v>2.12</v>
      </c>
      <c r="B59" s="9" t="s">
        <v>131</v>
      </c>
      <c r="C59" s="8">
        <f>F57</f>
        <v>17420665.022231288</v>
      </c>
      <c r="D59" s="7" t="s">
        <v>227</v>
      </c>
      <c r="E59" s="16">
        <f>F59/C59</f>
        <v>0.34735123791233197</v>
      </c>
      <c r="F59" s="8">
        <v>6051089.5607281001</v>
      </c>
      <c r="H59" s="147">
        <v>5998930</v>
      </c>
      <c r="I59" s="146">
        <f>F59-H59</f>
        <v>52159.560728100128</v>
      </c>
    </row>
    <row r="60" spans="1:9" x14ac:dyDescent="0.2">
      <c r="A60" s="27"/>
      <c r="B60" s="9"/>
      <c r="D60" s="7"/>
      <c r="E60" s="8"/>
      <c r="F60" s="8"/>
      <c r="H60" s="147"/>
    </row>
    <row r="61" spans="1:9" s="24" customFormat="1" ht="15.75" x14ac:dyDescent="0.25">
      <c r="B61" s="28" t="s">
        <v>251</v>
      </c>
      <c r="C61" s="21">
        <f>F59/F71</f>
        <v>0.24301563739662263</v>
      </c>
      <c r="D61" s="11"/>
      <c r="E61" s="12"/>
      <c r="F61" s="25">
        <f>F59+F57</f>
        <v>23471754.582959387</v>
      </c>
      <c r="G61" s="43"/>
      <c r="H61" s="148">
        <f>SUM(H45:H60)</f>
        <v>22429701.939999998</v>
      </c>
      <c r="I61" s="144">
        <f>(F61-H61)/H61</f>
        <v>4.6458604119970305E-2</v>
      </c>
    </row>
    <row r="62" spans="1:9" x14ac:dyDescent="0.2">
      <c r="A62" s="30"/>
    </row>
    <row r="63" spans="1:9" ht="15.75" x14ac:dyDescent="0.2">
      <c r="A63" s="26">
        <v>3</v>
      </c>
      <c r="B63" s="1" t="s">
        <v>247</v>
      </c>
      <c r="C63" s="6"/>
      <c r="D63" s="7"/>
      <c r="E63" s="8"/>
      <c r="F63" s="8"/>
    </row>
    <row r="64" spans="1:9" x14ac:dyDescent="0.2">
      <c r="A64" s="27"/>
      <c r="B64" s="9"/>
      <c r="C64" s="16"/>
      <c r="D64" s="7"/>
      <c r="E64" s="8"/>
      <c r="F64" s="8"/>
    </row>
    <row r="65" spans="1:7" x14ac:dyDescent="0.2">
      <c r="A65" s="30"/>
    </row>
    <row r="66" spans="1:7" s="24" customFormat="1" ht="15.75" x14ac:dyDescent="0.25">
      <c r="B66" s="28" t="s">
        <v>249</v>
      </c>
      <c r="C66" s="17">
        <f>F66/F71</f>
        <v>0</v>
      </c>
      <c r="D66" s="11"/>
      <c r="E66" s="12"/>
      <c r="F66" s="25">
        <f>SUM(F64:F65)</f>
        <v>0</v>
      </c>
      <c r="G66" s="43"/>
    </row>
    <row r="67" spans="1:7" x14ac:dyDescent="0.2">
      <c r="A67" s="30"/>
    </row>
    <row r="68" spans="1:7" x14ac:dyDescent="0.2">
      <c r="A68" s="30"/>
    </row>
    <row r="69" spans="1:7" s="24" customFormat="1" ht="15.75" x14ac:dyDescent="0.25">
      <c r="B69" s="28" t="s">
        <v>133</v>
      </c>
      <c r="C69" s="10">
        <v>1.05</v>
      </c>
      <c r="D69" s="11" t="s">
        <v>699</v>
      </c>
      <c r="E69" s="12">
        <f>F69/C69</f>
        <v>22354051.983770844</v>
      </c>
      <c r="F69" s="25">
        <f>F61+F66</f>
        <v>23471754.582959387</v>
      </c>
      <c r="G69" s="43"/>
    </row>
    <row r="70" spans="1:7" x14ac:dyDescent="0.2">
      <c r="A70" s="30"/>
    </row>
    <row r="71" spans="1:7" s="24" customFormat="1" ht="15.75" x14ac:dyDescent="0.25">
      <c r="B71" s="28" t="s">
        <v>250</v>
      </c>
      <c r="C71" s="10"/>
      <c r="D71" s="11"/>
      <c r="E71" s="12"/>
      <c r="F71" s="25">
        <f>F66+F61+F42</f>
        <v>24900000.779999997</v>
      </c>
      <c r="G71" s="43"/>
    </row>
  </sheetData>
  <mergeCells count="25">
    <mergeCell ref="B27:F27"/>
    <mergeCell ref="B32:F32"/>
    <mergeCell ref="B29:F29"/>
    <mergeCell ref="B30:F30"/>
    <mergeCell ref="B31:F31"/>
    <mergeCell ref="B21:F21"/>
    <mergeCell ref="B22:F22"/>
    <mergeCell ref="B19:F19"/>
    <mergeCell ref="B24:F24"/>
    <mergeCell ref="B16:F16"/>
    <mergeCell ref="B17:F17"/>
    <mergeCell ref="B18:F18"/>
    <mergeCell ref="B20:F20"/>
    <mergeCell ref="B14:F14"/>
    <mergeCell ref="B15:F15"/>
    <mergeCell ref="B8:F8"/>
    <mergeCell ref="B9:F9"/>
    <mergeCell ref="B10:F10"/>
    <mergeCell ref="B11:F11"/>
    <mergeCell ref="B13:F13"/>
    <mergeCell ref="B4:F4"/>
    <mergeCell ref="B5:F5"/>
    <mergeCell ref="B6:F6"/>
    <mergeCell ref="B7:F7"/>
    <mergeCell ref="B12:F12"/>
  </mergeCells>
  <phoneticPr fontId="0" type="noConversion"/>
  <pageMargins left="0.75" right="0.75" top="1" bottom="1" header="0.5" footer="0.5"/>
  <pageSetup paperSize="9" scale="64"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S80"/>
  <sheetViews>
    <sheetView view="pageBreakPreview" zoomScale="75" zoomScaleNormal="100" workbookViewId="0">
      <selection activeCell="E57" sqref="E57"/>
    </sheetView>
  </sheetViews>
  <sheetFormatPr defaultColWidth="9.140625" defaultRowHeight="15" x14ac:dyDescent="0.2"/>
  <cols>
    <col min="1" max="1" width="17" style="9" customWidth="1"/>
    <col min="2" max="2" width="56" style="9" bestFit="1" customWidth="1"/>
    <col min="3" max="3" width="17.5703125" style="6" bestFit="1" customWidth="1"/>
    <col min="4" max="4" width="6.5703125" style="7" customWidth="1"/>
    <col min="5" max="5" width="15.42578125" style="8" bestFit="1" customWidth="1"/>
    <col min="6" max="6" width="16.28515625" style="8" bestFit="1" customWidth="1"/>
    <col min="7" max="7" width="39" style="55" customWidth="1"/>
    <col min="8" max="8" width="14.28515625" style="72" bestFit="1" customWidth="1"/>
    <col min="9" max="9" width="10.85546875" style="72" customWidth="1"/>
    <col min="10" max="10" width="16.140625" style="22" bestFit="1" customWidth="1"/>
    <col min="11" max="11" width="12.85546875" style="22" bestFit="1" customWidth="1"/>
    <col min="12" max="12" width="9.140625" style="22"/>
    <col min="13" max="13" width="11.28515625" style="22" bestFit="1" customWidth="1"/>
    <col min="14" max="14" width="15" style="22" bestFit="1" customWidth="1"/>
    <col min="15" max="16" width="15" style="22" customWidth="1"/>
    <col min="17" max="18" width="12.7109375" style="22" hidden="1" customWidth="1"/>
    <col min="19" max="19" width="14" style="9" hidden="1" customWidth="1"/>
    <col min="20" max="16384" width="9.140625" style="9"/>
  </cols>
  <sheetData>
    <row r="1" spans="1:18" ht="15.75" x14ac:dyDescent="0.2">
      <c r="A1" s="1" t="s">
        <v>1076</v>
      </c>
    </row>
    <row r="4" spans="1:18" s="52" customFormat="1" ht="15.75" x14ac:dyDescent="0.2">
      <c r="A4" s="51" t="s">
        <v>135</v>
      </c>
      <c r="B4" s="80" t="s">
        <v>1077</v>
      </c>
      <c r="C4" s="81"/>
      <c r="D4" s="82"/>
      <c r="E4" s="83"/>
      <c r="F4" s="83"/>
      <c r="G4" s="84"/>
      <c r="H4" s="85"/>
      <c r="I4" s="85"/>
      <c r="J4" s="68"/>
      <c r="K4" s="68"/>
      <c r="L4" s="68"/>
      <c r="M4" s="68"/>
      <c r="N4" s="68"/>
      <c r="O4" s="68"/>
      <c r="P4" s="68"/>
      <c r="Q4" s="68"/>
      <c r="R4" s="68"/>
    </row>
    <row r="5" spans="1:18" s="52" customFormat="1" ht="15.75" x14ac:dyDescent="0.2">
      <c r="A5" s="51" t="s">
        <v>136</v>
      </c>
      <c r="B5" s="52" t="s">
        <v>1078</v>
      </c>
      <c r="C5" s="56"/>
      <c r="D5" s="57"/>
      <c r="E5" s="58"/>
      <c r="F5" s="58"/>
      <c r="G5" s="59"/>
      <c r="H5" s="73"/>
      <c r="I5" s="73"/>
      <c r="J5" s="68"/>
      <c r="K5" s="68"/>
      <c r="L5" s="68"/>
      <c r="M5" s="68"/>
      <c r="N5" s="68"/>
      <c r="O5" s="68"/>
      <c r="P5" s="68"/>
      <c r="Q5" s="68"/>
      <c r="R5" s="68"/>
    </row>
    <row r="6" spans="1:18" s="52" customFormat="1" ht="15.75" x14ac:dyDescent="0.2">
      <c r="A6" s="51"/>
      <c r="B6" s="52" t="s">
        <v>1079</v>
      </c>
      <c r="C6" s="56"/>
      <c r="D6" s="57"/>
      <c r="E6" s="58"/>
      <c r="F6" s="58"/>
      <c r="G6" s="59"/>
      <c r="H6" s="73"/>
      <c r="I6" s="73"/>
      <c r="J6" s="68"/>
      <c r="K6" s="68"/>
      <c r="L6" s="68"/>
      <c r="M6" s="68"/>
      <c r="N6" s="68"/>
      <c r="O6" s="68"/>
      <c r="P6" s="68"/>
      <c r="Q6" s="68"/>
      <c r="R6" s="68"/>
    </row>
    <row r="7" spans="1:18" s="52" customFormat="1" ht="15.75" x14ac:dyDescent="0.2">
      <c r="A7" s="51"/>
      <c r="B7" s="52" t="s">
        <v>1080</v>
      </c>
      <c r="C7" s="56"/>
      <c r="D7" s="57"/>
      <c r="E7" s="58"/>
      <c r="F7" s="58"/>
      <c r="G7" s="59"/>
      <c r="H7" s="73"/>
      <c r="I7" s="73"/>
      <c r="J7" s="68"/>
      <c r="K7" s="68"/>
      <c r="L7" s="68"/>
      <c r="M7" s="68"/>
      <c r="N7" s="68"/>
      <c r="O7" s="68"/>
      <c r="P7" s="68"/>
      <c r="Q7" s="68"/>
      <c r="R7" s="68"/>
    </row>
    <row r="8" spans="1:18" s="52" customFormat="1" ht="15.75" x14ac:dyDescent="0.2">
      <c r="A8" s="51"/>
      <c r="B8" s="52" t="s">
        <v>1081</v>
      </c>
      <c r="C8" s="56"/>
      <c r="D8" s="57"/>
      <c r="E8" s="58"/>
      <c r="F8" s="58"/>
      <c r="G8" s="59"/>
      <c r="H8" s="73"/>
      <c r="I8" s="73"/>
      <c r="J8" s="68"/>
      <c r="K8" s="68"/>
      <c r="L8" s="68"/>
      <c r="M8" s="68"/>
      <c r="N8" s="68"/>
      <c r="O8" s="68"/>
      <c r="P8" s="68"/>
      <c r="Q8" s="68"/>
      <c r="R8" s="68"/>
    </row>
    <row r="9" spans="1:18" s="52" customFormat="1" ht="15.75" x14ac:dyDescent="0.2">
      <c r="A9" s="51"/>
      <c r="B9" s="80" t="s">
        <v>1082</v>
      </c>
      <c r="C9" s="81"/>
      <c r="D9" s="82"/>
      <c r="E9" s="83"/>
      <c r="F9" s="83"/>
      <c r="G9" s="84"/>
      <c r="H9" s="85"/>
      <c r="I9" s="85"/>
      <c r="J9" s="68"/>
      <c r="K9" s="68"/>
      <c r="L9" s="68"/>
      <c r="M9" s="68"/>
      <c r="N9" s="68"/>
      <c r="O9" s="68"/>
      <c r="P9" s="68"/>
      <c r="Q9" s="68"/>
      <c r="R9" s="68"/>
    </row>
    <row r="10" spans="1:18" s="52" customFormat="1" ht="15.75" x14ac:dyDescent="0.2">
      <c r="A10" s="51" t="s">
        <v>815</v>
      </c>
      <c r="B10" s="80" t="s">
        <v>392</v>
      </c>
      <c r="C10" s="81"/>
      <c r="D10" s="82"/>
      <c r="E10" s="83"/>
      <c r="F10" s="83"/>
      <c r="G10" s="84"/>
      <c r="H10" s="85"/>
      <c r="I10" s="85"/>
      <c r="J10" s="68"/>
      <c r="K10" s="68"/>
      <c r="L10" s="68"/>
      <c r="M10" s="68"/>
      <c r="N10" s="68"/>
      <c r="O10" s="68"/>
      <c r="P10" s="68"/>
      <c r="Q10" s="68"/>
      <c r="R10" s="68"/>
    </row>
    <row r="11" spans="1:18" s="52" customFormat="1" ht="15.75" x14ac:dyDescent="0.2">
      <c r="A11" s="51" t="s">
        <v>138</v>
      </c>
      <c r="B11" s="52" t="s">
        <v>1083</v>
      </c>
      <c r="C11" s="56"/>
      <c r="D11" s="57"/>
      <c r="E11" s="58"/>
      <c r="F11" s="58"/>
      <c r="G11" s="59"/>
      <c r="H11" s="73"/>
      <c r="I11" s="73"/>
      <c r="J11" s="68"/>
      <c r="K11" s="68"/>
      <c r="L11" s="68"/>
      <c r="M11" s="68"/>
      <c r="N11" s="68"/>
      <c r="O11" s="68"/>
      <c r="P11" s="68"/>
      <c r="Q11" s="68"/>
      <c r="R11" s="68"/>
    </row>
    <row r="12" spans="1:18" s="52" customFormat="1" ht="15.75" x14ac:dyDescent="0.2">
      <c r="A12" s="51"/>
      <c r="B12" s="52" t="s">
        <v>1084</v>
      </c>
      <c r="C12" s="56"/>
      <c r="D12" s="57"/>
      <c r="E12" s="58"/>
      <c r="F12" s="58"/>
      <c r="G12" s="59"/>
      <c r="H12" s="73"/>
      <c r="I12" s="73"/>
      <c r="J12" s="68"/>
      <c r="K12" s="68"/>
      <c r="L12" s="68"/>
      <c r="M12" s="68"/>
      <c r="N12" s="68"/>
      <c r="O12" s="68"/>
      <c r="P12" s="68"/>
      <c r="Q12" s="68"/>
      <c r="R12" s="68"/>
    </row>
    <row r="13" spans="1:18" s="52" customFormat="1" ht="15.75" x14ac:dyDescent="0.2">
      <c r="A13" s="51"/>
      <c r="B13" s="52" t="s">
        <v>1085</v>
      </c>
      <c r="C13" s="56"/>
      <c r="D13" s="57"/>
      <c r="E13" s="58"/>
      <c r="F13" s="58"/>
      <c r="G13" s="59"/>
      <c r="H13" s="73"/>
      <c r="I13" s="73"/>
      <c r="J13" s="68"/>
      <c r="K13" s="68"/>
      <c r="L13" s="68"/>
      <c r="M13" s="68"/>
      <c r="N13" s="68"/>
      <c r="O13" s="68"/>
      <c r="P13" s="68"/>
      <c r="Q13" s="68"/>
      <c r="R13" s="68"/>
    </row>
    <row r="14" spans="1:18" s="52" customFormat="1" ht="15.75" x14ac:dyDescent="0.2">
      <c r="A14" s="51"/>
      <c r="B14" s="80" t="s">
        <v>1086</v>
      </c>
      <c r="C14" s="81"/>
      <c r="D14" s="82"/>
      <c r="E14" s="83"/>
      <c r="F14" s="83"/>
      <c r="G14" s="84"/>
      <c r="H14" s="85"/>
      <c r="I14" s="85"/>
      <c r="J14" s="68"/>
      <c r="K14" s="68"/>
      <c r="L14" s="68"/>
      <c r="M14" s="68"/>
      <c r="N14" s="68"/>
      <c r="O14" s="68"/>
      <c r="P14" s="68"/>
      <c r="Q14" s="68"/>
      <c r="R14" s="68"/>
    </row>
    <row r="15" spans="1:18" s="52" customFormat="1" ht="15.75" x14ac:dyDescent="0.2">
      <c r="A15" s="51" t="s">
        <v>148</v>
      </c>
      <c r="B15" s="88" t="s">
        <v>1087</v>
      </c>
      <c r="C15" s="89"/>
      <c r="D15" s="90"/>
      <c r="E15" s="91"/>
      <c r="F15" s="91"/>
      <c r="G15" s="92"/>
      <c r="H15" s="93"/>
      <c r="I15" s="93"/>
      <c r="J15" s="68"/>
      <c r="K15" s="68"/>
      <c r="L15" s="68"/>
      <c r="M15" s="68"/>
      <c r="N15" s="68"/>
      <c r="O15" s="68"/>
      <c r="P15" s="68"/>
      <c r="Q15" s="68"/>
      <c r="R15" s="68"/>
    </row>
    <row r="16" spans="1:18" s="52" customFormat="1" ht="15.75" x14ac:dyDescent="0.2">
      <c r="A16" s="51" t="s">
        <v>813</v>
      </c>
      <c r="B16" s="88" t="s">
        <v>1088</v>
      </c>
      <c r="C16" s="89"/>
      <c r="D16" s="90"/>
      <c r="E16" s="91"/>
      <c r="F16" s="91"/>
      <c r="G16" s="92"/>
      <c r="H16" s="93"/>
      <c r="I16" s="93"/>
      <c r="J16" s="68"/>
      <c r="K16" s="68"/>
      <c r="L16" s="68"/>
      <c r="M16" s="68"/>
      <c r="N16" s="68"/>
      <c r="O16" s="68"/>
      <c r="P16" s="68"/>
      <c r="Q16" s="68"/>
      <c r="R16" s="68"/>
    </row>
    <row r="17" spans="1:18" s="52" customFormat="1" ht="15.75" x14ac:dyDescent="0.2">
      <c r="A17" s="51" t="s">
        <v>817</v>
      </c>
      <c r="B17" s="52" t="s">
        <v>1089</v>
      </c>
      <c r="C17" s="56"/>
      <c r="D17" s="57"/>
      <c r="E17" s="58"/>
      <c r="F17" s="58"/>
      <c r="G17" s="59"/>
      <c r="H17" s="73"/>
      <c r="I17" s="73"/>
      <c r="J17" s="68"/>
      <c r="K17" s="68"/>
      <c r="L17" s="68"/>
      <c r="M17" s="68"/>
      <c r="N17" s="68"/>
      <c r="O17" s="68"/>
      <c r="P17" s="68"/>
      <c r="Q17" s="68"/>
      <c r="R17" s="68"/>
    </row>
    <row r="18" spans="1:18" s="52" customFormat="1" ht="15.75" x14ac:dyDescent="0.2">
      <c r="A18" s="51"/>
      <c r="B18" s="80" t="s">
        <v>1090</v>
      </c>
      <c r="C18" s="81"/>
      <c r="D18" s="82"/>
      <c r="E18" s="83"/>
      <c r="F18" s="83"/>
      <c r="G18" s="84"/>
      <c r="H18" s="85"/>
      <c r="I18" s="85"/>
      <c r="J18" s="68"/>
      <c r="K18" s="68"/>
      <c r="L18" s="68"/>
      <c r="M18" s="68"/>
      <c r="N18" s="68"/>
      <c r="O18" s="68"/>
      <c r="P18" s="68"/>
      <c r="Q18" s="68"/>
      <c r="R18" s="68"/>
    </row>
    <row r="19" spans="1:18" s="52" customFormat="1" ht="15.75" x14ac:dyDescent="0.2">
      <c r="A19" s="51" t="s">
        <v>139</v>
      </c>
      <c r="B19" s="51" t="s">
        <v>1091</v>
      </c>
      <c r="C19" s="56"/>
      <c r="D19" s="57"/>
      <c r="E19" s="58"/>
      <c r="F19" s="58"/>
      <c r="G19" s="59"/>
      <c r="H19" s="73"/>
      <c r="I19" s="73"/>
      <c r="J19" s="68"/>
      <c r="K19" s="68"/>
      <c r="L19" s="68"/>
      <c r="M19" s="68"/>
      <c r="N19" s="68"/>
      <c r="O19" s="68"/>
      <c r="P19" s="68"/>
      <c r="Q19" s="68"/>
      <c r="R19" s="68"/>
    </row>
    <row r="20" spans="1:18" s="52" customFormat="1" ht="15.75" x14ac:dyDescent="0.2">
      <c r="A20" s="51"/>
      <c r="B20" s="51" t="s">
        <v>1092</v>
      </c>
      <c r="C20" s="56"/>
      <c r="D20" s="57"/>
      <c r="E20" s="58"/>
      <c r="F20" s="58"/>
      <c r="G20" s="59"/>
      <c r="H20" s="73"/>
      <c r="I20" s="73"/>
      <c r="J20" s="68"/>
      <c r="K20" s="68"/>
      <c r="L20" s="68"/>
      <c r="M20" s="68"/>
      <c r="N20" s="68"/>
      <c r="O20" s="68"/>
      <c r="P20" s="68"/>
      <c r="Q20" s="68"/>
      <c r="R20" s="68"/>
    </row>
    <row r="21" spans="1:18" s="52" customFormat="1" ht="15.75" x14ac:dyDescent="0.2">
      <c r="A21" s="51"/>
      <c r="B21" s="51" t="s">
        <v>1093</v>
      </c>
      <c r="C21" s="56"/>
      <c r="D21" s="57"/>
      <c r="E21" s="58"/>
      <c r="F21" s="58"/>
      <c r="G21" s="59"/>
      <c r="H21" s="73"/>
      <c r="I21" s="73"/>
      <c r="J21" s="68"/>
      <c r="K21" s="68"/>
      <c r="L21" s="68"/>
      <c r="M21" s="68"/>
      <c r="N21" s="68"/>
      <c r="O21" s="68"/>
      <c r="P21" s="68"/>
      <c r="Q21" s="68"/>
      <c r="R21" s="68"/>
    </row>
    <row r="22" spans="1:18" s="52" customFormat="1" ht="15.75" x14ac:dyDescent="0.2">
      <c r="A22" s="51"/>
      <c r="B22" s="51" t="s">
        <v>1096</v>
      </c>
      <c r="C22" s="56"/>
      <c r="D22" s="57"/>
      <c r="E22" s="58"/>
      <c r="F22" s="58"/>
      <c r="G22" s="59"/>
      <c r="H22" s="73"/>
      <c r="I22" s="73"/>
      <c r="J22" s="68"/>
      <c r="K22" s="68"/>
      <c r="L22" s="68"/>
      <c r="M22" s="68"/>
      <c r="N22" s="68"/>
      <c r="O22" s="68"/>
      <c r="P22" s="68"/>
      <c r="Q22" s="68"/>
      <c r="R22" s="68"/>
    </row>
    <row r="23" spans="1:18" s="52" customFormat="1" ht="15.75" x14ac:dyDescent="0.2">
      <c r="A23" s="51"/>
      <c r="B23" s="51" t="s">
        <v>1112</v>
      </c>
      <c r="C23" s="56"/>
      <c r="D23" s="57"/>
      <c r="E23" s="58"/>
      <c r="F23" s="58"/>
      <c r="G23" s="59"/>
      <c r="H23" s="73"/>
      <c r="I23" s="73"/>
      <c r="J23" s="68"/>
      <c r="K23" s="68"/>
      <c r="L23" s="68"/>
      <c r="M23" s="68"/>
      <c r="N23" s="68"/>
      <c r="O23" s="68"/>
      <c r="P23" s="68"/>
      <c r="Q23" s="68"/>
      <c r="R23" s="68"/>
    </row>
    <row r="24" spans="1:18" s="52" customFormat="1" ht="15.75" x14ac:dyDescent="0.2">
      <c r="A24" s="51"/>
      <c r="B24" s="51" t="s">
        <v>1113</v>
      </c>
      <c r="C24" s="56"/>
      <c r="D24" s="57"/>
      <c r="E24" s="58"/>
      <c r="F24" s="58"/>
      <c r="G24" s="59"/>
      <c r="H24" s="73"/>
      <c r="I24" s="73"/>
      <c r="J24" s="68"/>
      <c r="K24" s="68"/>
      <c r="L24" s="68"/>
      <c r="M24" s="68"/>
      <c r="N24" s="68"/>
      <c r="O24" s="68"/>
      <c r="P24" s="68"/>
      <c r="Q24" s="68"/>
      <c r="R24" s="68"/>
    </row>
    <row r="25" spans="1:18" s="52" customFormat="1" ht="15.75" x14ac:dyDescent="0.2">
      <c r="A25" s="51"/>
      <c r="B25" s="52" t="s">
        <v>1114</v>
      </c>
      <c r="C25" s="56"/>
      <c r="D25" s="57"/>
      <c r="E25" s="58"/>
      <c r="F25" s="58"/>
      <c r="G25" s="59"/>
      <c r="H25" s="73"/>
      <c r="I25" s="73"/>
      <c r="J25" s="68"/>
      <c r="K25" s="68"/>
      <c r="L25" s="68"/>
      <c r="M25" s="68"/>
      <c r="N25" s="68"/>
      <c r="O25" s="68"/>
      <c r="P25" s="68"/>
      <c r="Q25" s="68"/>
      <c r="R25" s="68"/>
    </row>
    <row r="26" spans="1:18" s="52" customFormat="1" ht="15.75" customHeight="1" x14ac:dyDescent="0.2">
      <c r="A26" s="51" t="s">
        <v>818</v>
      </c>
      <c r="B26" s="365" t="s">
        <v>1115</v>
      </c>
      <c r="C26" s="365"/>
      <c r="D26" s="365"/>
      <c r="E26" s="365"/>
      <c r="F26" s="365"/>
      <c r="G26" s="365"/>
      <c r="H26" s="365"/>
      <c r="I26" s="365"/>
      <c r="J26" s="68"/>
      <c r="K26" s="68"/>
      <c r="L26" s="68"/>
      <c r="M26" s="68"/>
      <c r="N26" s="68"/>
      <c r="O26" s="68"/>
      <c r="P26" s="68"/>
      <c r="Q26" s="68"/>
      <c r="R26" s="68"/>
    </row>
    <row r="27" spans="1:18" s="52" customFormat="1" ht="15.75" x14ac:dyDescent="0.2">
      <c r="A27" s="51" t="s">
        <v>142</v>
      </c>
      <c r="B27" s="52" t="s">
        <v>1116</v>
      </c>
      <c r="C27" s="56"/>
      <c r="D27" s="57"/>
      <c r="E27" s="58"/>
      <c r="F27" s="58"/>
      <c r="G27" s="59"/>
      <c r="H27" s="73"/>
      <c r="I27" s="73"/>
      <c r="J27" s="68"/>
      <c r="K27" s="68"/>
      <c r="L27" s="68"/>
      <c r="M27" s="68"/>
      <c r="N27" s="68"/>
      <c r="O27" s="68"/>
      <c r="P27" s="68"/>
      <c r="Q27" s="68"/>
      <c r="R27" s="68"/>
    </row>
    <row r="28" spans="1:18" s="52" customFormat="1" x14ac:dyDescent="0.2">
      <c r="B28" s="79" t="s">
        <v>1117</v>
      </c>
      <c r="C28" s="56"/>
      <c r="D28" s="56"/>
      <c r="E28" s="56"/>
      <c r="F28" s="56"/>
      <c r="G28" s="56"/>
      <c r="H28" s="73"/>
      <c r="I28" s="73"/>
      <c r="J28" s="68"/>
      <c r="K28" s="68"/>
      <c r="L28" s="68"/>
      <c r="M28" s="68"/>
      <c r="N28" s="68"/>
      <c r="O28" s="68"/>
      <c r="P28" s="68"/>
      <c r="Q28" s="68"/>
      <c r="R28" s="68"/>
    </row>
    <row r="29" spans="1:18" s="52" customFormat="1" ht="15.75" x14ac:dyDescent="0.2">
      <c r="A29" s="51"/>
      <c r="B29" s="52" t="s">
        <v>1118</v>
      </c>
      <c r="C29" s="56"/>
      <c r="D29" s="57"/>
      <c r="E29" s="58"/>
      <c r="F29" s="58"/>
      <c r="G29" s="59"/>
      <c r="H29" s="73"/>
      <c r="I29" s="73"/>
      <c r="J29" s="68"/>
      <c r="K29" s="68"/>
      <c r="L29" s="68"/>
      <c r="M29" s="68"/>
      <c r="N29" s="68"/>
      <c r="O29" s="68"/>
      <c r="P29" s="68"/>
      <c r="Q29" s="68"/>
      <c r="R29" s="68"/>
    </row>
    <row r="30" spans="1:18" s="52" customFormat="1" ht="15.75" x14ac:dyDescent="0.2">
      <c r="A30" s="51"/>
      <c r="B30" s="51" t="s">
        <v>1119</v>
      </c>
      <c r="C30" s="56"/>
      <c r="D30" s="57"/>
      <c r="E30" s="58"/>
      <c r="F30" s="58"/>
      <c r="G30" s="59"/>
      <c r="H30" s="73"/>
      <c r="I30" s="73"/>
      <c r="J30" s="68"/>
      <c r="K30" s="68"/>
      <c r="L30" s="68"/>
      <c r="M30" s="68"/>
      <c r="N30" s="68"/>
      <c r="O30" s="68"/>
      <c r="P30" s="68"/>
      <c r="Q30" s="68"/>
      <c r="R30" s="68"/>
    </row>
    <row r="31" spans="1:18" s="52" customFormat="1" ht="15.75" x14ac:dyDescent="0.2">
      <c r="A31" s="51"/>
      <c r="B31" s="52" t="s">
        <v>1120</v>
      </c>
      <c r="C31" s="56"/>
      <c r="D31" s="57"/>
      <c r="E31" s="58"/>
      <c r="F31" s="58"/>
      <c r="G31" s="59"/>
      <c r="H31" s="73"/>
      <c r="I31" s="73"/>
      <c r="J31" s="68"/>
      <c r="K31" s="68"/>
      <c r="L31" s="68"/>
      <c r="M31" s="68"/>
      <c r="N31" s="68"/>
      <c r="O31" s="68"/>
      <c r="P31" s="68"/>
      <c r="Q31" s="68"/>
      <c r="R31" s="68"/>
    </row>
    <row r="32" spans="1:18" s="52" customFormat="1" ht="15.75" x14ac:dyDescent="0.2">
      <c r="A32" s="51"/>
      <c r="B32" s="52" t="s">
        <v>1121</v>
      </c>
      <c r="C32" s="56"/>
      <c r="D32" s="57"/>
      <c r="E32" s="58"/>
      <c r="F32" s="58"/>
      <c r="G32" s="59"/>
      <c r="H32" s="73"/>
      <c r="I32" s="73"/>
      <c r="J32" s="68"/>
      <c r="K32" s="68"/>
      <c r="L32" s="68"/>
      <c r="M32" s="68"/>
      <c r="N32" s="68"/>
      <c r="O32" s="68"/>
      <c r="P32" s="68"/>
      <c r="Q32" s="68"/>
      <c r="R32" s="68"/>
    </row>
    <row r="33" spans="1:18" s="52" customFormat="1" ht="15.75" x14ac:dyDescent="0.2">
      <c r="A33" s="51"/>
      <c r="B33" s="80" t="s">
        <v>1122</v>
      </c>
      <c r="C33" s="81"/>
      <c r="D33" s="82"/>
      <c r="E33" s="83"/>
      <c r="F33" s="83"/>
      <c r="G33" s="84"/>
      <c r="H33" s="85"/>
      <c r="I33" s="85"/>
      <c r="J33" s="68"/>
      <c r="K33" s="68"/>
      <c r="L33" s="68"/>
      <c r="M33" s="68"/>
      <c r="N33" s="68"/>
      <c r="O33" s="68"/>
      <c r="P33" s="68"/>
      <c r="Q33" s="68"/>
      <c r="R33" s="68"/>
    </row>
    <row r="34" spans="1:18" s="52" customFormat="1" ht="15.75" x14ac:dyDescent="0.2">
      <c r="A34" s="51" t="s">
        <v>141</v>
      </c>
      <c r="B34" s="52" t="s">
        <v>1123</v>
      </c>
      <c r="C34" s="87"/>
      <c r="D34" s="57"/>
      <c r="E34" s="58"/>
      <c r="F34" s="58"/>
      <c r="G34" s="59"/>
      <c r="H34" s="73"/>
      <c r="I34" s="73"/>
      <c r="J34" s="68"/>
      <c r="K34" s="68"/>
      <c r="L34" s="68"/>
      <c r="M34" s="68"/>
      <c r="N34" s="68"/>
      <c r="O34" s="68"/>
      <c r="P34" s="68"/>
      <c r="Q34" s="68"/>
      <c r="R34" s="68"/>
    </row>
    <row r="35" spans="1:18" s="52" customFormat="1" ht="15.75" x14ac:dyDescent="0.2">
      <c r="A35" s="51"/>
      <c r="B35" s="52" t="s">
        <v>1124</v>
      </c>
      <c r="D35" s="57"/>
      <c r="E35" s="58"/>
      <c r="F35" s="58"/>
      <c r="G35" s="59"/>
      <c r="H35" s="73"/>
      <c r="I35" s="73"/>
      <c r="J35" s="68"/>
      <c r="K35" s="68"/>
      <c r="L35" s="68"/>
      <c r="M35" s="68"/>
      <c r="N35" s="68"/>
      <c r="O35" s="68"/>
      <c r="P35" s="68"/>
      <c r="Q35" s="68"/>
      <c r="R35" s="68"/>
    </row>
    <row r="36" spans="1:18" s="52" customFormat="1" ht="15.75" x14ac:dyDescent="0.2">
      <c r="A36" s="51"/>
      <c r="B36" s="80" t="s">
        <v>1125</v>
      </c>
      <c r="C36" s="81"/>
      <c r="D36" s="82"/>
      <c r="E36" s="83"/>
      <c r="F36" s="83"/>
      <c r="G36" s="84"/>
      <c r="H36" s="85"/>
      <c r="I36" s="85"/>
      <c r="J36" s="68"/>
      <c r="K36" s="68"/>
      <c r="L36" s="68"/>
      <c r="M36" s="68"/>
      <c r="N36" s="68"/>
      <c r="O36" s="68"/>
      <c r="P36" s="68"/>
      <c r="Q36" s="68"/>
      <c r="R36" s="68"/>
    </row>
    <row r="37" spans="1:18" s="52" customFormat="1" ht="15.75" x14ac:dyDescent="0.2">
      <c r="A37" s="51" t="s">
        <v>822</v>
      </c>
      <c r="B37" s="80">
        <v>1004</v>
      </c>
      <c r="C37" s="81"/>
      <c r="D37" s="82"/>
      <c r="E37" s="83"/>
      <c r="F37" s="83"/>
      <c r="G37" s="84"/>
      <c r="H37" s="85"/>
      <c r="I37" s="85"/>
      <c r="J37" s="68"/>
      <c r="K37" s="68"/>
      <c r="L37" s="68"/>
      <c r="M37" s="68"/>
      <c r="N37" s="68"/>
      <c r="O37" s="68"/>
      <c r="P37" s="68"/>
      <c r="Q37" s="68"/>
      <c r="R37" s="68"/>
    </row>
    <row r="38" spans="1:18" s="52" customFormat="1" ht="15.75" x14ac:dyDescent="0.2">
      <c r="A38" s="51" t="s">
        <v>143</v>
      </c>
      <c r="B38" s="365" t="s">
        <v>1126</v>
      </c>
      <c r="C38" s="365"/>
      <c r="D38" s="365"/>
      <c r="E38" s="365"/>
      <c r="F38" s="365"/>
      <c r="G38" s="365"/>
      <c r="H38" s="365"/>
      <c r="I38" s="365"/>
      <c r="J38" s="68"/>
      <c r="K38" s="68"/>
      <c r="L38" s="68"/>
      <c r="M38" s="68"/>
      <c r="N38" s="68"/>
      <c r="O38" s="68"/>
      <c r="P38" s="68"/>
      <c r="Q38" s="68"/>
      <c r="R38" s="68"/>
    </row>
    <row r="39" spans="1:18" s="52" customFormat="1" ht="15.75" x14ac:dyDescent="0.2">
      <c r="A39" s="51" t="s">
        <v>132</v>
      </c>
      <c r="B39" s="374" t="s">
        <v>1127</v>
      </c>
      <c r="C39" s="374"/>
      <c r="D39" s="374"/>
      <c r="E39" s="374"/>
      <c r="F39" s="374"/>
      <c r="G39" s="374"/>
      <c r="H39" s="374"/>
      <c r="I39" s="374"/>
      <c r="J39" s="68"/>
      <c r="K39" s="68"/>
      <c r="L39" s="68"/>
      <c r="M39" s="68"/>
      <c r="N39" s="68"/>
      <c r="O39" s="68"/>
      <c r="P39" s="68"/>
      <c r="Q39" s="68"/>
      <c r="R39" s="68"/>
    </row>
    <row r="40" spans="1:18" s="52" customFormat="1" ht="15.75" x14ac:dyDescent="0.2">
      <c r="A40" s="51"/>
      <c r="B40" s="52" t="s">
        <v>1130</v>
      </c>
      <c r="J40" s="68"/>
      <c r="K40" s="68"/>
      <c r="L40" s="68"/>
      <c r="M40" s="68"/>
      <c r="N40" s="68"/>
      <c r="O40" s="68"/>
      <c r="P40" s="68"/>
      <c r="Q40" s="68"/>
      <c r="R40" s="68"/>
    </row>
    <row r="41" spans="1:18" s="52" customFormat="1" ht="15.75" x14ac:dyDescent="0.2">
      <c r="A41" s="51"/>
      <c r="B41" s="366" t="s">
        <v>1131</v>
      </c>
      <c r="C41" s="373"/>
      <c r="D41" s="373"/>
      <c r="E41" s="373"/>
      <c r="F41" s="373"/>
      <c r="G41" s="373"/>
      <c r="H41" s="373"/>
      <c r="I41" s="373"/>
      <c r="J41" s="68"/>
      <c r="K41" s="68"/>
      <c r="L41" s="68"/>
      <c r="M41" s="68"/>
      <c r="N41" s="68"/>
      <c r="O41" s="68"/>
      <c r="P41" s="68"/>
      <c r="Q41" s="68"/>
      <c r="R41" s="68"/>
    </row>
    <row r="42" spans="1:18" s="52" customFormat="1" ht="15" customHeight="1" x14ac:dyDescent="0.2">
      <c r="A42" s="361" t="s">
        <v>363</v>
      </c>
      <c r="B42" s="52" t="s">
        <v>1132</v>
      </c>
      <c r="J42" s="68"/>
      <c r="K42" s="68"/>
      <c r="L42" s="68"/>
      <c r="M42" s="68"/>
      <c r="N42" s="68"/>
      <c r="O42" s="68"/>
      <c r="P42" s="68"/>
      <c r="Q42" s="68"/>
      <c r="R42" s="68"/>
    </row>
    <row r="43" spans="1:18" s="52" customFormat="1" ht="15.75" customHeight="1" x14ac:dyDescent="0.2">
      <c r="A43" s="361"/>
      <c r="J43" s="68"/>
      <c r="K43" s="68"/>
      <c r="L43" s="68"/>
      <c r="M43" s="68"/>
      <c r="N43" s="68"/>
      <c r="O43" s="68"/>
      <c r="P43" s="68"/>
      <c r="Q43" s="68"/>
      <c r="R43" s="68"/>
    </row>
    <row r="44" spans="1:18" s="54" customFormat="1" x14ac:dyDescent="0.2">
      <c r="C44" s="60"/>
      <c r="D44" s="61"/>
      <c r="E44" s="62"/>
      <c r="F44" s="62"/>
      <c r="G44" s="63"/>
      <c r="H44" s="74"/>
      <c r="I44" s="74"/>
      <c r="J44" s="69"/>
      <c r="K44" s="69"/>
      <c r="L44" s="69"/>
      <c r="M44" s="69"/>
      <c r="N44" s="69"/>
      <c r="O44" s="69"/>
      <c r="P44" s="69"/>
      <c r="Q44" s="69"/>
      <c r="R44" s="69"/>
    </row>
    <row r="47" spans="1:18" ht="15.75" x14ac:dyDescent="0.2">
      <c r="A47" s="26" t="s">
        <v>220</v>
      </c>
      <c r="B47" s="1" t="s">
        <v>221</v>
      </c>
      <c r="C47" s="2" t="s">
        <v>222</v>
      </c>
      <c r="D47" s="3" t="s">
        <v>223</v>
      </c>
      <c r="E47" s="4" t="s">
        <v>224</v>
      </c>
      <c r="F47" s="4" t="s">
        <v>225</v>
      </c>
    </row>
    <row r="48" spans="1:18" ht="15.75" x14ac:dyDescent="0.2">
      <c r="A48" s="26">
        <v>1</v>
      </c>
      <c r="B48" s="1" t="s">
        <v>134</v>
      </c>
    </row>
    <row r="49" spans="1:18" x14ac:dyDescent="0.2">
      <c r="A49" s="27">
        <v>1.1000000000000001</v>
      </c>
      <c r="B49" s="9" t="s">
        <v>226</v>
      </c>
      <c r="C49" s="8">
        <f>F$78</f>
        <v>11911646.740000002</v>
      </c>
      <c r="D49" s="7" t="s">
        <v>227</v>
      </c>
      <c r="E49" s="16">
        <f>F49/C49</f>
        <v>7.2511384769290088E-2</v>
      </c>
      <c r="F49" s="8">
        <v>863730</v>
      </c>
      <c r="L49" s="65"/>
    </row>
    <row r="50" spans="1:18" x14ac:dyDescent="0.2">
      <c r="A50" s="27">
        <v>1.2</v>
      </c>
      <c r="B50" s="9" t="s">
        <v>228</v>
      </c>
      <c r="C50" s="8">
        <f>F$78</f>
        <v>11911646.740000002</v>
      </c>
      <c r="D50" s="7" t="s">
        <v>227</v>
      </c>
      <c r="E50" s="16">
        <f>F50/C50</f>
        <v>0.13504430034834963</v>
      </c>
      <c r="F50" s="8">
        <v>1608600</v>
      </c>
      <c r="L50" s="65"/>
    </row>
    <row r="51" spans="1:18" x14ac:dyDescent="0.2">
      <c r="A51" s="27">
        <v>1.3</v>
      </c>
      <c r="B51" s="9" t="s">
        <v>868</v>
      </c>
      <c r="C51" s="8">
        <f>F$78</f>
        <v>11911646.740000002</v>
      </c>
      <c r="D51" s="7" t="s">
        <v>227</v>
      </c>
      <c r="E51" s="16">
        <f>F51/C51</f>
        <v>5.8217811116853174E-2</v>
      </c>
      <c r="F51" s="8">
        <v>693470</v>
      </c>
      <c r="L51" s="65"/>
    </row>
    <row r="52" spans="1:18" s="1" customFormat="1" ht="15.75" x14ac:dyDescent="0.2">
      <c r="B52" s="28" t="s">
        <v>248</v>
      </c>
      <c r="C52" s="17">
        <f>F52/F80</f>
        <v>0.20996923780212934</v>
      </c>
      <c r="D52" s="11"/>
      <c r="E52" s="12"/>
      <c r="F52" s="23">
        <f>SUM(F49:F51)</f>
        <v>3165800</v>
      </c>
      <c r="G52" s="64"/>
      <c r="H52" s="75"/>
      <c r="I52" s="75"/>
      <c r="J52" s="22"/>
      <c r="K52" s="22"/>
      <c r="L52" s="71"/>
      <c r="M52" s="70"/>
      <c r="N52" s="70"/>
      <c r="O52" s="70"/>
      <c r="P52" s="70"/>
      <c r="Q52" s="70"/>
      <c r="R52" s="70"/>
    </row>
    <row r="53" spans="1:18" x14ac:dyDescent="0.2">
      <c r="A53" s="27"/>
      <c r="B53" s="94"/>
      <c r="H53" s="72" t="s">
        <v>379</v>
      </c>
      <c r="I53" s="72" t="s">
        <v>383</v>
      </c>
      <c r="L53" s="65"/>
    </row>
    <row r="54" spans="1:18" ht="15.75" x14ac:dyDescent="0.2">
      <c r="A54" s="26">
        <v>2</v>
      </c>
      <c r="B54" s="1" t="s">
        <v>230</v>
      </c>
      <c r="L54" s="65"/>
    </row>
    <row r="55" spans="1:18" x14ac:dyDescent="0.2">
      <c r="A55" s="27">
        <v>2.1</v>
      </c>
      <c r="B55" s="9" t="s">
        <v>236</v>
      </c>
      <c r="C55" s="18"/>
      <c r="H55" s="76"/>
      <c r="I55" s="77"/>
      <c r="L55" s="65"/>
    </row>
    <row r="56" spans="1:18" x14ac:dyDescent="0.2">
      <c r="A56" s="27">
        <v>2.2000000000000002</v>
      </c>
      <c r="B56" s="9" t="s">
        <v>237</v>
      </c>
      <c r="C56" s="8">
        <v>271286</v>
      </c>
      <c r="D56" s="7" t="s">
        <v>232</v>
      </c>
      <c r="E56" s="6">
        <f>F56/C56</f>
        <v>6.6446363125124357</v>
      </c>
      <c r="F56" s="8">
        <v>1802596.8066762486</v>
      </c>
      <c r="H56" s="76">
        <v>1368195.247471441</v>
      </c>
      <c r="I56" s="77">
        <f>(F57-H56)/H56</f>
        <v>-1</v>
      </c>
      <c r="L56" s="65"/>
    </row>
    <row r="57" spans="1:18" x14ac:dyDescent="0.2">
      <c r="A57" s="27">
        <v>2.2999999999999998</v>
      </c>
      <c r="B57" s="9" t="s">
        <v>238</v>
      </c>
      <c r="C57" s="8"/>
      <c r="H57" s="76"/>
      <c r="I57" s="77"/>
      <c r="L57" s="65"/>
    </row>
    <row r="58" spans="1:18" x14ac:dyDescent="0.2">
      <c r="A58" s="27">
        <v>2.4</v>
      </c>
      <c r="B58" s="9" t="s">
        <v>239</v>
      </c>
      <c r="C58" s="18">
        <v>8.375</v>
      </c>
      <c r="D58" s="7" t="s">
        <v>231</v>
      </c>
      <c r="E58" s="8">
        <f t="shared" ref="E58:E65" si="0">F58/C58</f>
        <v>92252.297891632508</v>
      </c>
      <c r="F58" s="8">
        <v>772612.99484242231</v>
      </c>
      <c r="H58" s="76">
        <v>636805.07443743665</v>
      </c>
      <c r="I58" s="77">
        <f t="shared" ref="I58:I65" si="1">(F59-H58)/H58</f>
        <v>3.8574102534873038</v>
      </c>
      <c r="L58" s="65"/>
    </row>
    <row r="59" spans="1:18" x14ac:dyDescent="0.2">
      <c r="A59" s="27">
        <v>2.5</v>
      </c>
      <c r="B59" s="9" t="s">
        <v>240</v>
      </c>
      <c r="C59" s="8">
        <v>142000</v>
      </c>
      <c r="D59" s="7" t="s">
        <v>233</v>
      </c>
      <c r="E59" s="8">
        <f t="shared" si="0"/>
        <v>21.783264070740497</v>
      </c>
      <c r="F59" s="8">
        <v>3093223.4980451507</v>
      </c>
      <c r="H59" s="76">
        <v>2753314.5783046968</v>
      </c>
      <c r="I59" s="77">
        <f t="shared" si="1"/>
        <v>0.60794165409919487</v>
      </c>
      <c r="L59" s="65"/>
    </row>
    <row r="60" spans="1:18" x14ac:dyDescent="0.2">
      <c r="A60" s="27" t="s">
        <v>234</v>
      </c>
      <c r="B60" s="9" t="s">
        <v>241</v>
      </c>
      <c r="C60" s="8">
        <v>3780.8</v>
      </c>
      <c r="D60" s="7" t="s">
        <v>233</v>
      </c>
      <c r="E60" s="8">
        <f t="shared" si="0"/>
        <v>1170.9609599277087</v>
      </c>
      <c r="F60" s="22">
        <v>4427169.1972946813</v>
      </c>
      <c r="H60" s="76">
        <v>4451949.7491053212</v>
      </c>
      <c r="I60" s="77">
        <f t="shared" si="1"/>
        <v>-0.97355658755161556</v>
      </c>
      <c r="L60" s="65"/>
    </row>
    <row r="61" spans="1:18" x14ac:dyDescent="0.2">
      <c r="A61" s="27">
        <v>2.7</v>
      </c>
      <c r="B61" s="9" t="s">
        <v>242</v>
      </c>
      <c r="C61" s="8">
        <v>2230</v>
      </c>
      <c r="D61" s="7" t="s">
        <v>233</v>
      </c>
      <c r="E61" s="8">
        <f t="shared" si="0"/>
        <v>52.791364760122484</v>
      </c>
      <c r="F61" s="8">
        <v>117724.74341507314</v>
      </c>
      <c r="G61" s="55" t="s">
        <v>1133</v>
      </c>
      <c r="H61" s="76">
        <v>118819.81596330517</v>
      </c>
      <c r="I61" s="77">
        <f t="shared" si="1"/>
        <v>2.7150110023938456</v>
      </c>
      <c r="L61" s="65"/>
    </row>
    <row r="62" spans="1:18" x14ac:dyDescent="0.2">
      <c r="A62" s="27">
        <v>2.8</v>
      </c>
      <c r="B62" s="9" t="s">
        <v>243</v>
      </c>
      <c r="C62" s="18">
        <f>$C$58</f>
        <v>8.375</v>
      </c>
      <c r="D62" s="7" t="s">
        <v>231</v>
      </c>
      <c r="E62" s="8">
        <f t="shared" si="0"/>
        <v>52706.498341025741</v>
      </c>
      <c r="F62" s="8">
        <v>441416.9236060906</v>
      </c>
      <c r="H62" s="76">
        <v>286247.352352113</v>
      </c>
      <c r="I62" s="77">
        <f t="shared" si="1"/>
        <v>-0.78336109299161039</v>
      </c>
      <c r="L62" s="65"/>
    </row>
    <row r="63" spans="1:18" x14ac:dyDescent="0.2">
      <c r="A63" s="27">
        <v>2.9</v>
      </c>
      <c r="B63" s="9" t="s">
        <v>235</v>
      </c>
      <c r="C63" s="18">
        <f>$C$58</f>
        <v>8.375</v>
      </c>
      <c r="D63" s="7" t="s">
        <v>231</v>
      </c>
      <c r="E63" s="8">
        <f t="shared" si="0"/>
        <v>7404.4553489680156</v>
      </c>
      <c r="F63" s="8">
        <v>62012.313547607133</v>
      </c>
      <c r="H63" s="76">
        <v>4789.6740588189095</v>
      </c>
      <c r="I63" s="77">
        <f t="shared" si="1"/>
        <v>93.673302430943011</v>
      </c>
      <c r="L63" s="65"/>
    </row>
    <row r="64" spans="1:18" x14ac:dyDescent="0.2">
      <c r="A64" s="29">
        <v>2.1</v>
      </c>
      <c r="B64" s="9" t="s">
        <v>244</v>
      </c>
      <c r="C64" s="18">
        <f>$C$58</f>
        <v>8.375</v>
      </c>
      <c r="D64" s="7" t="s">
        <v>231</v>
      </c>
      <c r="E64" s="8">
        <f t="shared" si="0"/>
        <v>54143.792324322974</v>
      </c>
      <c r="F64" s="8">
        <v>453454.26071620494</v>
      </c>
      <c r="H64" s="76">
        <v>277340.96635687532</v>
      </c>
      <c r="I64" s="77">
        <f t="shared" si="1"/>
        <v>-0.83843593042920217</v>
      </c>
      <c r="L64" s="65"/>
    </row>
    <row r="65" spans="1:18" x14ac:dyDescent="0.2">
      <c r="A65" s="27">
        <v>2.11</v>
      </c>
      <c r="B65" s="9" t="s">
        <v>245</v>
      </c>
      <c r="C65" s="18">
        <f>$C$58</f>
        <v>8.375</v>
      </c>
      <c r="D65" s="7" t="s">
        <v>231</v>
      </c>
      <c r="E65" s="8">
        <f t="shared" si="0"/>
        <v>5350.2489771121818</v>
      </c>
      <c r="F65" s="8">
        <v>44808.335183314521</v>
      </c>
      <c r="H65" s="76">
        <v>29967.755707820579</v>
      </c>
      <c r="I65" s="77">
        <f t="shared" si="1"/>
        <v>-1</v>
      </c>
      <c r="L65" s="65"/>
    </row>
    <row r="66" spans="1:18" x14ac:dyDescent="0.2">
      <c r="A66" s="27"/>
      <c r="H66" s="76"/>
      <c r="I66" s="77"/>
      <c r="L66" s="65"/>
    </row>
    <row r="67" spans="1:18" s="1" customFormat="1" ht="15.75" x14ac:dyDescent="0.2">
      <c r="B67" s="28" t="s">
        <v>246</v>
      </c>
      <c r="C67" s="17">
        <f>F67/F80</f>
        <v>0.74382747070654176</v>
      </c>
      <c r="D67" s="11"/>
      <c r="E67" s="12"/>
      <c r="F67" s="25">
        <f>SUM(F56:F66)</f>
        <v>11215019.073326794</v>
      </c>
      <c r="G67" s="66"/>
      <c r="H67" s="76"/>
      <c r="I67" s="77"/>
      <c r="K67" s="22"/>
      <c r="L67" s="65"/>
      <c r="M67" s="70"/>
      <c r="N67" s="70"/>
      <c r="O67" s="70"/>
      <c r="P67" s="70"/>
      <c r="Q67" s="70"/>
      <c r="R67" s="70"/>
    </row>
    <row r="68" spans="1:18" x14ac:dyDescent="0.2">
      <c r="A68" s="27"/>
      <c r="H68" s="76"/>
      <c r="I68" s="77"/>
      <c r="L68" s="65"/>
    </row>
    <row r="69" spans="1:18" x14ac:dyDescent="0.2">
      <c r="A69" s="27">
        <v>2.12</v>
      </c>
      <c r="B69" s="9" t="s">
        <v>131</v>
      </c>
      <c r="C69" s="8">
        <f>F67</f>
        <v>11215019.073326794</v>
      </c>
      <c r="D69" s="7" t="s">
        <v>227</v>
      </c>
      <c r="E69" s="16">
        <f>F69/C69</f>
        <v>6.2115602489703235E-2</v>
      </c>
      <c r="F69" s="8">
        <v>696627.66667320707</v>
      </c>
      <c r="H69" s="76">
        <v>663023.93624217098</v>
      </c>
      <c r="I69" s="77">
        <f>(F69-H69)/H69</f>
        <v>5.068252983669394E-2</v>
      </c>
      <c r="L69" s="65"/>
    </row>
    <row r="70" spans="1:18" x14ac:dyDescent="0.2">
      <c r="A70" s="27"/>
      <c r="H70" s="76"/>
      <c r="I70" s="77"/>
      <c r="L70" s="65"/>
    </row>
    <row r="71" spans="1:18" s="1" customFormat="1" ht="15.75" x14ac:dyDescent="0.2">
      <c r="B71" s="28" t="s">
        <v>251</v>
      </c>
      <c r="C71" s="21">
        <f>F69/F80</f>
        <v>4.6203291491328922E-2</v>
      </c>
      <c r="D71" s="11"/>
      <c r="E71" s="12"/>
      <c r="F71" s="25">
        <f>F69+F67</f>
        <v>11911646.740000002</v>
      </c>
      <c r="G71" s="64"/>
      <c r="H71" s="78">
        <f>SUM(H56:H69)</f>
        <v>10590454.15</v>
      </c>
      <c r="I71" s="77">
        <f>(F71-H71)/H71</f>
        <v>0.12475315706833985</v>
      </c>
      <c r="K71" s="22"/>
      <c r="L71" s="65"/>
      <c r="M71" s="70"/>
      <c r="N71" s="70"/>
      <c r="O71" s="70"/>
      <c r="P71" s="70"/>
      <c r="Q71" s="70"/>
      <c r="R71" s="70"/>
    </row>
    <row r="72" spans="1:18" x14ac:dyDescent="0.2">
      <c r="A72" s="27"/>
      <c r="L72" s="65"/>
    </row>
    <row r="73" spans="1:18" ht="15.75" x14ac:dyDescent="0.2">
      <c r="A73" s="26">
        <v>3</v>
      </c>
      <c r="B73" s="1" t="s">
        <v>247</v>
      </c>
      <c r="F73" s="8">
        <v>0</v>
      </c>
      <c r="L73" s="65"/>
    </row>
    <row r="74" spans="1:18" x14ac:dyDescent="0.2">
      <c r="A74" s="27"/>
      <c r="L74" s="65"/>
    </row>
    <row r="75" spans="1:18" s="1" customFormat="1" ht="15.75" x14ac:dyDescent="0.2">
      <c r="B75" s="28" t="s">
        <v>249</v>
      </c>
      <c r="C75" s="17">
        <f>F75/F80</f>
        <v>0</v>
      </c>
      <c r="D75" s="11"/>
      <c r="E75" s="12"/>
      <c r="F75" s="25">
        <f>SUM(F74:F74)</f>
        <v>0</v>
      </c>
      <c r="G75" s="66"/>
      <c r="H75" s="75"/>
      <c r="I75" s="75"/>
      <c r="J75" s="70"/>
      <c r="K75" s="22"/>
      <c r="L75" s="65"/>
      <c r="M75" s="70"/>
      <c r="N75" s="70"/>
      <c r="O75" s="70"/>
      <c r="P75" s="70"/>
      <c r="Q75" s="70"/>
      <c r="R75" s="70"/>
    </row>
    <row r="76" spans="1:18" x14ac:dyDescent="0.2">
      <c r="A76" s="27"/>
      <c r="G76" s="67"/>
      <c r="L76" s="65"/>
    </row>
    <row r="77" spans="1:18" x14ac:dyDescent="0.2">
      <c r="A77" s="27"/>
      <c r="L77" s="65"/>
    </row>
    <row r="78" spans="1:18" s="1" customFormat="1" ht="15.75" x14ac:dyDescent="0.2">
      <c r="B78" s="28" t="s">
        <v>133</v>
      </c>
      <c r="C78" s="10">
        <f>C65</f>
        <v>8.375</v>
      </c>
      <c r="D78" s="11" t="s">
        <v>231</v>
      </c>
      <c r="E78" s="12">
        <f>F78/C78</f>
        <v>1422286.1779104481</v>
      </c>
      <c r="F78" s="25">
        <f>F71+F75</f>
        <v>11911646.740000002</v>
      </c>
      <c r="G78" s="64"/>
      <c r="H78" s="75"/>
      <c r="I78" s="75"/>
      <c r="J78" s="70"/>
      <c r="K78" s="22"/>
      <c r="L78" s="65"/>
      <c r="M78" s="70"/>
      <c r="N78" s="70"/>
      <c r="O78" s="70"/>
      <c r="P78" s="70"/>
      <c r="Q78" s="70"/>
      <c r="R78" s="70"/>
    </row>
    <row r="79" spans="1:18" x14ac:dyDescent="0.2">
      <c r="A79" s="27"/>
      <c r="L79" s="65"/>
    </row>
    <row r="80" spans="1:18" s="1" customFormat="1" ht="15.75" x14ac:dyDescent="0.2">
      <c r="B80" s="28" t="s">
        <v>250</v>
      </c>
      <c r="C80" s="10"/>
      <c r="D80" s="11"/>
      <c r="E80" s="12"/>
      <c r="F80" s="25">
        <f>F75+F71+F52</f>
        <v>15077446.740000002</v>
      </c>
      <c r="G80" s="64"/>
      <c r="H80" s="75"/>
      <c r="I80" s="75"/>
      <c r="J80" s="70"/>
      <c r="K80" s="22"/>
      <c r="L80" s="65"/>
      <c r="M80" s="70"/>
      <c r="N80" s="70"/>
      <c r="O80" s="70"/>
      <c r="P80" s="70"/>
      <c r="Q80" s="70"/>
      <c r="R80" s="70"/>
    </row>
  </sheetData>
  <mergeCells count="5">
    <mergeCell ref="A42:A43"/>
    <mergeCell ref="B26:I26"/>
    <mergeCell ref="B41:I41"/>
    <mergeCell ref="B38:I38"/>
    <mergeCell ref="B39:I39"/>
  </mergeCells>
  <phoneticPr fontId="0" type="noConversion"/>
  <pageMargins left="0.24" right="0.28999999999999998" top="0.47" bottom="0.68" header="0.22" footer="0.24"/>
  <pageSetup paperSize="9" scale="52" orientation="portrait" r:id="rId1"/>
  <headerFooter alignWithMargins="0">
    <oddFooter>&amp;L&amp;F - &amp;A&amp;RPrinted: &amp;D - &amp;T</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I73"/>
  <sheetViews>
    <sheetView view="pageBreakPreview" topLeftCell="A27" zoomScale="60" zoomScaleNormal="75" workbookViewId="0">
      <selection activeCell="E57" sqref="E57"/>
    </sheetView>
  </sheetViews>
  <sheetFormatPr defaultColWidth="9.140625" defaultRowHeight="15" x14ac:dyDescent="0.2"/>
  <cols>
    <col min="1" max="1" width="17" style="5" customWidth="1"/>
    <col min="2" max="2" width="56" style="5" bestFit="1" customWidth="1"/>
    <col min="3" max="3" width="17.5703125" style="13" bestFit="1" customWidth="1"/>
    <col min="4" max="4" width="6.5703125" style="14" customWidth="1"/>
    <col min="5" max="5" width="15.42578125" style="15" bestFit="1" customWidth="1"/>
    <col min="6" max="6" width="16.28515625" style="15" bestFit="1" customWidth="1"/>
    <col min="7" max="7" width="50.28515625" style="40" customWidth="1"/>
    <col min="8" max="8" width="14" style="5" customWidth="1"/>
    <col min="9" max="9" width="10.42578125" style="5" bestFit="1" customWidth="1"/>
    <col min="10" max="16384" width="9.140625" style="5"/>
  </cols>
  <sheetData>
    <row r="1" spans="1:7" ht="15.75" x14ac:dyDescent="0.25">
      <c r="A1" s="24" t="s">
        <v>1011</v>
      </c>
    </row>
    <row r="4" spans="1:7" s="35" customFormat="1" ht="15.75" x14ac:dyDescent="0.25">
      <c r="A4" s="36" t="s">
        <v>135</v>
      </c>
      <c r="B4" s="349" t="s">
        <v>1012</v>
      </c>
      <c r="C4" s="353"/>
      <c r="D4" s="353"/>
      <c r="E4" s="353"/>
      <c r="F4" s="353"/>
      <c r="G4" s="141"/>
    </row>
    <row r="5" spans="1:7" s="35" customFormat="1" ht="15.75" x14ac:dyDescent="0.25">
      <c r="A5" s="36" t="s">
        <v>136</v>
      </c>
      <c r="B5" s="349" t="s">
        <v>1013</v>
      </c>
      <c r="C5" s="353"/>
      <c r="D5" s="353"/>
      <c r="E5" s="353"/>
      <c r="F5" s="353"/>
      <c r="G5" s="141"/>
    </row>
    <row r="6" spans="1:7" s="35" customFormat="1" ht="15.75" x14ac:dyDescent="0.25">
      <c r="A6" s="36"/>
      <c r="B6" s="349" t="s">
        <v>1014</v>
      </c>
      <c r="C6" s="353"/>
      <c r="D6" s="353"/>
      <c r="E6" s="353"/>
      <c r="F6" s="353"/>
      <c r="G6" s="141"/>
    </row>
    <row r="7" spans="1:7" s="35" customFormat="1" ht="15.75" x14ac:dyDescent="0.25">
      <c r="A7" s="36"/>
      <c r="B7" s="349" t="s">
        <v>1015</v>
      </c>
      <c r="C7" s="353"/>
      <c r="D7" s="353"/>
      <c r="E7" s="353"/>
      <c r="F7" s="353"/>
      <c r="G7" s="141"/>
    </row>
    <row r="8" spans="1:7" s="35" customFormat="1" ht="15.75" x14ac:dyDescent="0.25">
      <c r="A8" s="36" t="s">
        <v>815</v>
      </c>
      <c r="B8" s="349" t="s">
        <v>1016</v>
      </c>
      <c r="C8" s="353"/>
      <c r="D8" s="353"/>
      <c r="E8" s="353"/>
      <c r="F8" s="353"/>
      <c r="G8" s="141"/>
    </row>
    <row r="9" spans="1:7" s="35" customFormat="1" ht="15.75" customHeight="1" x14ac:dyDescent="0.2">
      <c r="A9" s="51" t="s">
        <v>138</v>
      </c>
      <c r="B9" s="348" t="s">
        <v>1018</v>
      </c>
      <c r="C9" s="368"/>
      <c r="D9" s="368"/>
      <c r="E9" s="368"/>
      <c r="F9" s="368"/>
      <c r="G9" s="142"/>
    </row>
    <row r="10" spans="1:7" s="35" customFormat="1" ht="15.75" x14ac:dyDescent="0.2">
      <c r="A10" s="51" t="s">
        <v>148</v>
      </c>
      <c r="B10" s="349" t="s">
        <v>1019</v>
      </c>
      <c r="C10" s="353"/>
      <c r="D10" s="353"/>
      <c r="E10" s="353"/>
      <c r="F10" s="353"/>
      <c r="G10" s="141"/>
    </row>
    <row r="11" spans="1:7" s="35" customFormat="1" ht="15.75" x14ac:dyDescent="0.2">
      <c r="A11" s="51" t="s">
        <v>813</v>
      </c>
      <c r="B11" s="348" t="s">
        <v>1020</v>
      </c>
      <c r="C11" s="360"/>
      <c r="D11" s="360"/>
      <c r="E11" s="360"/>
      <c r="F11" s="360"/>
      <c r="G11" s="141"/>
    </row>
    <row r="12" spans="1:7" s="35" customFormat="1" ht="15.75" x14ac:dyDescent="0.2">
      <c r="A12" s="51" t="s">
        <v>817</v>
      </c>
      <c r="B12" s="349" t="s">
        <v>1021</v>
      </c>
      <c r="C12" s="353"/>
      <c r="D12" s="353"/>
      <c r="E12" s="353"/>
      <c r="F12" s="353"/>
      <c r="G12" s="141"/>
    </row>
    <row r="13" spans="1:7" s="35" customFormat="1" ht="15.75" x14ac:dyDescent="0.2">
      <c r="A13" s="51" t="s">
        <v>139</v>
      </c>
      <c r="B13" s="349" t="s">
        <v>210</v>
      </c>
      <c r="C13" s="353"/>
      <c r="D13" s="353"/>
      <c r="E13" s="353"/>
      <c r="F13" s="353"/>
      <c r="G13" s="141"/>
    </row>
    <row r="14" spans="1:7" s="35" customFormat="1" ht="15.75" x14ac:dyDescent="0.2">
      <c r="A14" s="51"/>
      <c r="B14" s="349" t="s">
        <v>39</v>
      </c>
      <c r="C14" s="353"/>
      <c r="D14" s="353"/>
      <c r="E14" s="353"/>
      <c r="F14" s="353"/>
      <c r="G14" s="141"/>
    </row>
    <row r="15" spans="1:7" s="35" customFormat="1" ht="15.75" x14ac:dyDescent="0.2">
      <c r="A15" s="51"/>
      <c r="B15" s="349" t="s">
        <v>211</v>
      </c>
      <c r="C15" s="353"/>
      <c r="D15" s="353"/>
      <c r="E15" s="353"/>
      <c r="F15" s="353"/>
      <c r="G15" s="141"/>
    </row>
    <row r="16" spans="1:7" s="35" customFormat="1" ht="15.75" x14ac:dyDescent="0.2">
      <c r="A16" s="51"/>
      <c r="B16" s="349" t="s">
        <v>214</v>
      </c>
      <c r="C16" s="353"/>
      <c r="D16" s="353"/>
      <c r="E16" s="353"/>
      <c r="F16" s="353"/>
      <c r="G16" s="141"/>
    </row>
    <row r="17" spans="1:7" s="35" customFormat="1" ht="15.75" x14ac:dyDescent="0.2">
      <c r="A17" s="51"/>
      <c r="B17" s="349" t="s">
        <v>209</v>
      </c>
      <c r="C17" s="353"/>
      <c r="D17" s="353"/>
      <c r="E17" s="353"/>
      <c r="F17" s="353"/>
      <c r="G17" s="141"/>
    </row>
    <row r="18" spans="1:7" s="35" customFormat="1" ht="15.75" x14ac:dyDescent="0.2">
      <c r="A18" s="51"/>
      <c r="B18" s="349" t="s">
        <v>215</v>
      </c>
      <c r="C18" s="353"/>
      <c r="D18" s="353"/>
      <c r="E18" s="353"/>
      <c r="F18" s="353"/>
      <c r="G18" s="141"/>
    </row>
    <row r="19" spans="1:7" s="35" customFormat="1" ht="16.5" customHeight="1" x14ac:dyDescent="0.2">
      <c r="A19" s="51"/>
      <c r="B19" s="348" t="s">
        <v>208</v>
      </c>
      <c r="C19" s="348"/>
      <c r="D19" s="348"/>
      <c r="E19" s="348"/>
      <c r="F19" s="348"/>
      <c r="G19" s="141"/>
    </row>
    <row r="20" spans="1:7" s="35" customFormat="1" ht="15.75" x14ac:dyDescent="0.2">
      <c r="A20" s="51" t="s">
        <v>818</v>
      </c>
      <c r="B20" s="349" t="s">
        <v>776</v>
      </c>
      <c r="C20" s="353"/>
      <c r="D20" s="353"/>
      <c r="E20" s="353"/>
      <c r="F20" s="353"/>
      <c r="G20" s="141"/>
    </row>
    <row r="21" spans="1:7" s="35" customFormat="1" ht="15.75" x14ac:dyDescent="0.2">
      <c r="A21" s="51"/>
      <c r="B21" s="134" t="s">
        <v>777</v>
      </c>
      <c r="C21" s="138"/>
      <c r="D21" s="139"/>
      <c r="E21" s="140"/>
      <c r="F21" s="140"/>
      <c r="G21" s="141"/>
    </row>
    <row r="22" spans="1:7" s="35" customFormat="1" ht="15.75" x14ac:dyDescent="0.2">
      <c r="A22" s="51" t="s">
        <v>137</v>
      </c>
      <c r="B22" s="349" t="s">
        <v>72</v>
      </c>
      <c r="C22" s="353"/>
      <c r="D22" s="353"/>
      <c r="E22" s="353"/>
      <c r="F22" s="353"/>
      <c r="G22" s="141"/>
    </row>
    <row r="23" spans="1:7" s="35" customFormat="1" ht="15" customHeight="1" x14ac:dyDescent="0.2">
      <c r="A23" s="51"/>
      <c r="B23" s="362" t="s">
        <v>73</v>
      </c>
      <c r="C23" s="362"/>
      <c r="D23" s="362"/>
      <c r="E23" s="362"/>
      <c r="F23" s="362"/>
      <c r="G23" s="141"/>
    </row>
    <row r="24" spans="1:7" s="35" customFormat="1" ht="15.75" x14ac:dyDescent="0.2">
      <c r="A24" s="51" t="s">
        <v>142</v>
      </c>
      <c r="B24" s="371" t="s">
        <v>64</v>
      </c>
      <c r="C24" s="353"/>
      <c r="D24" s="353"/>
      <c r="E24" s="353"/>
      <c r="F24" s="353"/>
      <c r="G24" s="141"/>
    </row>
    <row r="25" spans="1:7" s="35" customFormat="1" ht="15.75" x14ac:dyDescent="0.2">
      <c r="A25" s="51"/>
      <c r="B25" s="134" t="s">
        <v>74</v>
      </c>
      <c r="C25" s="138"/>
      <c r="D25" s="139"/>
      <c r="E25" s="140"/>
      <c r="F25" s="140"/>
      <c r="G25" s="141"/>
    </row>
    <row r="26" spans="1:7" s="35" customFormat="1" ht="15.75" x14ac:dyDescent="0.2">
      <c r="A26" s="51"/>
      <c r="B26" s="349" t="s">
        <v>75</v>
      </c>
      <c r="C26" s="353"/>
      <c r="D26" s="353"/>
      <c r="E26" s="353"/>
      <c r="F26" s="353"/>
      <c r="G26" s="141"/>
    </row>
    <row r="27" spans="1:7" s="35" customFormat="1" ht="15.75" x14ac:dyDescent="0.2">
      <c r="A27" s="51"/>
      <c r="B27" s="35" t="s">
        <v>76</v>
      </c>
      <c r="G27" s="141"/>
    </row>
    <row r="28" spans="1:7" s="35" customFormat="1" ht="15.75" x14ac:dyDescent="0.2">
      <c r="A28" s="51"/>
      <c r="B28" s="35" t="s">
        <v>77</v>
      </c>
      <c r="G28" s="141"/>
    </row>
    <row r="29" spans="1:7" s="35" customFormat="1" ht="15.75" x14ac:dyDescent="0.2">
      <c r="A29" s="51" t="s">
        <v>141</v>
      </c>
      <c r="B29" s="371" t="s">
        <v>973</v>
      </c>
      <c r="C29" s="353"/>
      <c r="D29" s="353"/>
      <c r="E29" s="353"/>
      <c r="F29" s="353"/>
      <c r="G29" s="141"/>
    </row>
    <row r="30" spans="1:7" s="35" customFormat="1" ht="15.75" x14ac:dyDescent="0.2">
      <c r="A30" s="51"/>
      <c r="B30" s="349" t="s">
        <v>40</v>
      </c>
      <c r="C30" s="353"/>
      <c r="D30" s="353"/>
      <c r="E30" s="353"/>
      <c r="F30" s="353"/>
      <c r="G30" s="141"/>
    </row>
    <row r="31" spans="1:7" s="35" customFormat="1" ht="33" customHeight="1" x14ac:dyDescent="0.25">
      <c r="A31" s="36"/>
      <c r="B31" s="348" t="s">
        <v>63</v>
      </c>
      <c r="C31" s="348"/>
      <c r="D31" s="348"/>
      <c r="E31" s="348"/>
      <c r="F31" s="348"/>
      <c r="G31" s="141"/>
    </row>
    <row r="32" spans="1:7" s="35" customFormat="1" ht="15.75" x14ac:dyDescent="0.25">
      <c r="A32" s="36" t="s">
        <v>822</v>
      </c>
      <c r="B32" s="349">
        <v>1005</v>
      </c>
      <c r="C32" s="370"/>
      <c r="D32" s="370"/>
      <c r="E32" s="370"/>
      <c r="F32" s="370"/>
      <c r="G32" s="141"/>
    </row>
    <row r="33" spans="1:9" s="35" customFormat="1" ht="15.75" x14ac:dyDescent="0.25">
      <c r="A33" s="36" t="s">
        <v>143</v>
      </c>
      <c r="B33" s="349" t="s">
        <v>975</v>
      </c>
      <c r="C33" s="353"/>
      <c r="D33" s="353"/>
      <c r="E33" s="353"/>
      <c r="F33" s="353"/>
      <c r="G33" s="141"/>
    </row>
    <row r="34" spans="1:9" s="35" customFormat="1" ht="15.75" x14ac:dyDescent="0.25">
      <c r="A34" s="36" t="s">
        <v>132</v>
      </c>
      <c r="B34" s="349"/>
      <c r="C34" s="353"/>
      <c r="D34" s="353"/>
      <c r="E34" s="353"/>
      <c r="F34" s="353"/>
      <c r="G34" s="141"/>
    </row>
    <row r="35" spans="1:9" s="35" customFormat="1" ht="15.75" x14ac:dyDescent="0.25">
      <c r="A35" s="36"/>
      <c r="B35" s="134"/>
      <c r="C35" s="138"/>
      <c r="D35" s="139"/>
      <c r="E35" s="140"/>
      <c r="F35" s="140"/>
      <c r="G35" s="141"/>
    </row>
    <row r="36" spans="1:9" s="31" customFormat="1" x14ac:dyDescent="0.2">
      <c r="C36" s="32"/>
      <c r="D36" s="33"/>
      <c r="E36" s="34"/>
      <c r="F36" s="34"/>
      <c r="G36" s="42"/>
    </row>
    <row r="39" spans="1:9" ht="15.75" x14ac:dyDescent="0.2">
      <c r="A39" s="26" t="s">
        <v>220</v>
      </c>
      <c r="B39" s="1" t="s">
        <v>221</v>
      </c>
      <c r="C39" s="2" t="s">
        <v>222</v>
      </c>
      <c r="D39" s="3" t="s">
        <v>223</v>
      </c>
      <c r="E39" s="4" t="s">
        <v>224</v>
      </c>
      <c r="F39" s="4" t="s">
        <v>225</v>
      </c>
      <c r="G39" s="40" t="s">
        <v>132</v>
      </c>
      <c r="H39" s="5" t="s">
        <v>995</v>
      </c>
      <c r="I39" s="5" t="s">
        <v>996</v>
      </c>
    </row>
    <row r="40" spans="1:9" ht="15.75" x14ac:dyDescent="0.2">
      <c r="A40" s="26">
        <v>1</v>
      </c>
      <c r="B40" s="1" t="s">
        <v>134</v>
      </c>
      <c r="C40" s="6"/>
      <c r="D40" s="7"/>
      <c r="E40" s="8"/>
      <c r="F40" s="8"/>
      <c r="H40" s="5" t="s">
        <v>997</v>
      </c>
    </row>
    <row r="41" spans="1:9" x14ac:dyDescent="0.2">
      <c r="A41" s="27">
        <v>1.1000000000000001</v>
      </c>
      <c r="B41" s="9" t="s">
        <v>226</v>
      </c>
      <c r="C41" s="8">
        <f>F$71</f>
        <v>6964095.3899999987</v>
      </c>
      <c r="D41" s="7" t="s">
        <v>227</v>
      </c>
      <c r="E41" s="16">
        <f>F41/C41</f>
        <v>0</v>
      </c>
      <c r="F41" s="8">
        <v>0</v>
      </c>
      <c r="G41" s="40" t="s">
        <v>982</v>
      </c>
    </row>
    <row r="42" spans="1:9" x14ac:dyDescent="0.2">
      <c r="A42" s="27">
        <v>1.2</v>
      </c>
      <c r="B42" s="9" t="s">
        <v>228</v>
      </c>
      <c r="C42" s="8">
        <f>F$71</f>
        <v>6964095.3899999987</v>
      </c>
      <c r="D42" s="7" t="s">
        <v>227</v>
      </c>
      <c r="E42" s="16">
        <f>F42/C42</f>
        <v>1.6513271797674214E-2</v>
      </c>
      <c r="F42" s="8">
        <v>115000</v>
      </c>
    </row>
    <row r="43" spans="1:9" x14ac:dyDescent="0.2">
      <c r="A43" s="27">
        <v>1.3</v>
      </c>
      <c r="B43" s="9" t="s">
        <v>229</v>
      </c>
      <c r="C43" s="8">
        <f>F$71</f>
        <v>6964095.3899999987</v>
      </c>
      <c r="D43" s="7" t="s">
        <v>227</v>
      </c>
      <c r="E43" s="16">
        <f>F43/C43</f>
        <v>2.8287952557754962E-2</v>
      </c>
      <c r="F43" s="8">
        <v>197000</v>
      </c>
    </row>
    <row r="44" spans="1:9" s="24" customFormat="1" ht="15.75" x14ac:dyDescent="0.25">
      <c r="B44" s="28" t="s">
        <v>248</v>
      </c>
      <c r="C44" s="17">
        <f>F44/F73</f>
        <v>4.2880141515022119E-2</v>
      </c>
      <c r="D44" s="11"/>
      <c r="E44" s="12"/>
      <c r="F44" s="23">
        <f>SUM(F41:F43)</f>
        <v>312000</v>
      </c>
      <c r="G44" s="43"/>
    </row>
    <row r="45" spans="1:9" x14ac:dyDescent="0.2">
      <c r="A45" s="27"/>
      <c r="B45" s="9"/>
      <c r="C45" s="6"/>
      <c r="D45" s="7"/>
      <c r="E45" s="8"/>
      <c r="F45" s="8"/>
    </row>
    <row r="46" spans="1:9" ht="15.75" x14ac:dyDescent="0.2">
      <c r="A46" s="26">
        <v>2</v>
      </c>
      <c r="B46" s="1" t="s">
        <v>230</v>
      </c>
      <c r="C46" s="6"/>
      <c r="D46" s="7"/>
      <c r="E46" s="8"/>
      <c r="F46" s="8"/>
    </row>
    <row r="47" spans="1:9" x14ac:dyDescent="0.2">
      <c r="A47" s="27">
        <v>2.1</v>
      </c>
      <c r="B47" s="9" t="s">
        <v>236</v>
      </c>
      <c r="C47" s="18">
        <v>1.84</v>
      </c>
      <c r="D47" s="7" t="s">
        <v>699</v>
      </c>
      <c r="E47" s="137">
        <f>F47/C47</f>
        <v>0</v>
      </c>
      <c r="F47" s="8">
        <v>0</v>
      </c>
      <c r="G47" s="40" t="s">
        <v>216</v>
      </c>
      <c r="H47" s="147">
        <v>0</v>
      </c>
      <c r="I47" s="146">
        <f>F47-H47</f>
        <v>0</v>
      </c>
    </row>
    <row r="48" spans="1:9" x14ac:dyDescent="0.2">
      <c r="A48" s="27">
        <v>2.2000000000000002</v>
      </c>
      <c r="B48" s="9" t="s">
        <v>237</v>
      </c>
      <c r="C48" s="15">
        <v>14664.8</v>
      </c>
      <c r="D48" s="7" t="s">
        <v>218</v>
      </c>
      <c r="E48" s="137">
        <f>F48/C48</f>
        <v>40.421983934318916</v>
      </c>
      <c r="F48" s="145">
        <v>592780.31000000006</v>
      </c>
      <c r="G48" s="40" t="s">
        <v>812</v>
      </c>
      <c r="H48" s="147">
        <v>590692.65</v>
      </c>
      <c r="I48" s="146">
        <f>F48-H48</f>
        <v>2087.6600000000326</v>
      </c>
    </row>
    <row r="49" spans="1:9" x14ac:dyDescent="0.2">
      <c r="A49" s="27">
        <v>2.2999999999999998</v>
      </c>
      <c r="B49" s="5" t="s">
        <v>238</v>
      </c>
      <c r="C49" s="136">
        <v>1200</v>
      </c>
      <c r="D49" s="14" t="s">
        <v>811</v>
      </c>
      <c r="E49" s="137">
        <f>F49/C49</f>
        <v>268.88338333333331</v>
      </c>
      <c r="F49" s="8">
        <v>322660.06</v>
      </c>
      <c r="G49" s="40" t="s">
        <v>217</v>
      </c>
      <c r="H49" s="147">
        <v>315233.02799999999</v>
      </c>
      <c r="I49" s="146">
        <f t="shared" ref="I49:I57" si="0">F49-H49</f>
        <v>7427.0320000000065</v>
      </c>
    </row>
    <row r="50" spans="1:9" x14ac:dyDescent="0.2">
      <c r="A50" s="27">
        <v>2.4</v>
      </c>
      <c r="B50" s="9" t="s">
        <v>239</v>
      </c>
      <c r="C50" s="18">
        <v>1.84</v>
      </c>
      <c r="D50" s="7" t="s">
        <v>699</v>
      </c>
      <c r="E50" s="137">
        <f t="shared" ref="E50:E57" si="1">F50/C50</f>
        <v>127798.99456521738</v>
      </c>
      <c r="F50" s="8">
        <v>235150.15</v>
      </c>
      <c r="H50" s="147">
        <v>187590</v>
      </c>
      <c r="I50" s="146">
        <f t="shared" si="0"/>
        <v>47560.149999999994</v>
      </c>
    </row>
    <row r="51" spans="1:9" x14ac:dyDescent="0.2">
      <c r="A51" s="27">
        <v>2.5</v>
      </c>
      <c r="B51" s="9" t="s">
        <v>240</v>
      </c>
      <c r="C51" s="15">
        <v>17892.6325</v>
      </c>
      <c r="D51" s="14" t="s">
        <v>811</v>
      </c>
      <c r="E51" s="137">
        <f t="shared" si="1"/>
        <v>25.077425582848136</v>
      </c>
      <c r="F51" s="22">
        <v>448701.16</v>
      </c>
      <c r="H51" s="147">
        <v>353797.75</v>
      </c>
      <c r="I51" s="146">
        <f t="shared" si="0"/>
        <v>94903.409999999974</v>
      </c>
    </row>
    <row r="52" spans="1:9" x14ac:dyDescent="0.2">
      <c r="A52" s="27" t="s">
        <v>234</v>
      </c>
      <c r="B52" s="9" t="s">
        <v>241</v>
      </c>
      <c r="C52" s="15">
        <v>1642.6324999999999</v>
      </c>
      <c r="D52" s="14" t="s">
        <v>811</v>
      </c>
      <c r="E52" s="137">
        <f t="shared" si="1"/>
        <v>1172.1552751452318</v>
      </c>
      <c r="F52" s="8">
        <v>1925420.35</v>
      </c>
      <c r="H52" s="147">
        <v>1748129.75</v>
      </c>
      <c r="I52" s="146">
        <f t="shared" si="0"/>
        <v>177290.60000000009</v>
      </c>
    </row>
    <row r="53" spans="1:9" x14ac:dyDescent="0.2">
      <c r="A53" s="27">
        <v>2.7</v>
      </c>
      <c r="B53" s="9" t="s">
        <v>242</v>
      </c>
      <c r="C53" s="15">
        <v>1042</v>
      </c>
      <c r="D53" s="14" t="s">
        <v>811</v>
      </c>
      <c r="E53" s="137">
        <f t="shared" si="1"/>
        <v>2125.1340978886756</v>
      </c>
      <c r="F53" s="15">
        <v>2214389.73</v>
      </c>
      <c r="G53" s="40" t="s">
        <v>219</v>
      </c>
      <c r="H53" s="147">
        <v>1826971.37</v>
      </c>
      <c r="I53" s="146">
        <f t="shared" si="0"/>
        <v>387418.35999999987</v>
      </c>
    </row>
    <row r="54" spans="1:9" x14ac:dyDescent="0.2">
      <c r="A54" s="27">
        <v>2.8</v>
      </c>
      <c r="B54" s="9" t="s">
        <v>243</v>
      </c>
      <c r="C54" s="18">
        <v>1.84</v>
      </c>
      <c r="D54" s="7" t="s">
        <v>699</v>
      </c>
      <c r="E54" s="137">
        <f t="shared" si="1"/>
        <v>88828.989130434784</v>
      </c>
      <c r="F54" s="8">
        <v>163445.34</v>
      </c>
      <c r="H54" s="147">
        <v>159442.432</v>
      </c>
      <c r="I54" s="146">
        <f t="shared" si="0"/>
        <v>4002.9079999999958</v>
      </c>
    </row>
    <row r="55" spans="1:9" x14ac:dyDescent="0.2">
      <c r="A55" s="27">
        <v>2.9</v>
      </c>
      <c r="B55" s="9" t="s">
        <v>235</v>
      </c>
      <c r="C55" s="18">
        <v>1.84</v>
      </c>
      <c r="D55" s="7" t="s">
        <v>699</v>
      </c>
      <c r="E55" s="137">
        <f t="shared" si="1"/>
        <v>175992.14673913043</v>
      </c>
      <c r="F55" s="8">
        <v>323825.55</v>
      </c>
      <c r="H55" s="147">
        <v>252742.39999999999</v>
      </c>
      <c r="I55" s="146">
        <f t="shared" si="0"/>
        <v>71083.149999999994</v>
      </c>
    </row>
    <row r="56" spans="1:9" x14ac:dyDescent="0.2">
      <c r="A56" s="29">
        <v>2.1</v>
      </c>
      <c r="B56" s="9" t="s">
        <v>244</v>
      </c>
      <c r="C56" s="18">
        <v>1.84</v>
      </c>
      <c r="D56" s="7" t="s">
        <v>699</v>
      </c>
      <c r="E56" s="137">
        <f t="shared" si="1"/>
        <v>159722.53804347824</v>
      </c>
      <c r="F56" s="8">
        <v>293889.46999999997</v>
      </c>
      <c r="H56" s="147">
        <v>100995</v>
      </c>
      <c r="I56" s="146">
        <f t="shared" si="0"/>
        <v>192894.46999999997</v>
      </c>
    </row>
    <row r="57" spans="1:9" x14ac:dyDescent="0.2">
      <c r="A57" s="27">
        <v>2.11</v>
      </c>
      <c r="B57" s="9" t="s">
        <v>245</v>
      </c>
      <c r="C57" s="18">
        <v>1.84</v>
      </c>
      <c r="D57" s="7" t="s">
        <v>699</v>
      </c>
      <c r="E57" s="137">
        <f t="shared" si="1"/>
        <v>50516.103260869568</v>
      </c>
      <c r="F57" s="8">
        <v>92949.63</v>
      </c>
      <c r="H57" s="147">
        <v>97052.4</v>
      </c>
      <c r="I57" s="146">
        <f t="shared" si="0"/>
        <v>-4102.7699999999895</v>
      </c>
    </row>
    <row r="58" spans="1:9" x14ac:dyDescent="0.2">
      <c r="A58" s="27"/>
      <c r="C58" s="6"/>
      <c r="D58" s="7"/>
      <c r="E58" s="8"/>
      <c r="H58" s="147"/>
    </row>
    <row r="59" spans="1:9" s="24" customFormat="1" ht="15.75" x14ac:dyDescent="0.25">
      <c r="B59" s="28" t="s">
        <v>246</v>
      </c>
      <c r="C59" s="17">
        <f>F59/F73</f>
        <v>0.90889569137438153</v>
      </c>
      <c r="D59" s="11"/>
      <c r="E59" s="12"/>
      <c r="F59" s="25">
        <f>SUM(F47:F58)</f>
        <v>6613211.7499999991</v>
      </c>
      <c r="G59" s="43"/>
      <c r="H59" s="148"/>
    </row>
    <row r="60" spans="1:9" x14ac:dyDescent="0.2">
      <c r="A60" s="27"/>
      <c r="B60" s="9"/>
      <c r="C60" s="6"/>
      <c r="D60" s="7"/>
      <c r="E60" s="8"/>
      <c r="F60" s="8"/>
      <c r="H60" s="147"/>
    </row>
    <row r="61" spans="1:9" x14ac:dyDescent="0.2">
      <c r="A61" s="27">
        <v>2.12</v>
      </c>
      <c r="B61" s="9" t="s">
        <v>131</v>
      </c>
      <c r="C61" s="8">
        <f>F59</f>
        <v>6613211.7499999991</v>
      </c>
      <c r="D61" s="7" t="s">
        <v>227</v>
      </c>
      <c r="E61" s="16">
        <f>F61/C61</f>
        <v>5.3057977464580665E-2</v>
      </c>
      <c r="F61" s="8">
        <v>350883.64</v>
      </c>
      <c r="H61" s="147">
        <v>331384.21999999776</v>
      </c>
      <c r="I61" s="146">
        <f>F61-H61</f>
        <v>19499.420000002254</v>
      </c>
    </row>
    <row r="62" spans="1:9" x14ac:dyDescent="0.2">
      <c r="A62" s="27"/>
      <c r="B62" s="9"/>
      <c r="D62" s="7"/>
      <c r="E62" s="8"/>
      <c r="F62" s="8"/>
      <c r="H62" s="147"/>
    </row>
    <row r="63" spans="1:9" s="24" customFormat="1" ht="15.75" x14ac:dyDescent="0.25">
      <c r="B63" s="28" t="s">
        <v>251</v>
      </c>
      <c r="C63" s="21">
        <f>F61/F73</f>
        <v>4.8224167110596398E-2</v>
      </c>
      <c r="D63" s="11"/>
      <c r="E63" s="12"/>
      <c r="F63" s="25">
        <f>F61+F59</f>
        <v>6964095.3899999987</v>
      </c>
      <c r="G63" s="43"/>
      <c r="H63" s="148">
        <f>SUM(H47:H62)</f>
        <v>5964030.9999999991</v>
      </c>
      <c r="I63" s="144">
        <f>(F63-H63)/H63</f>
        <v>0.16768262773952713</v>
      </c>
    </row>
    <row r="64" spans="1:9" x14ac:dyDescent="0.2">
      <c r="A64" s="30"/>
    </row>
    <row r="65" spans="1:7" ht="15.75" x14ac:dyDescent="0.2">
      <c r="A65" s="26">
        <v>3</v>
      </c>
      <c r="B65" s="1" t="s">
        <v>247</v>
      </c>
      <c r="C65" s="6"/>
      <c r="D65" s="7"/>
      <c r="E65" s="8"/>
      <c r="F65" s="8"/>
    </row>
    <row r="66" spans="1:7" x14ac:dyDescent="0.2">
      <c r="A66" s="27"/>
      <c r="B66" s="9"/>
      <c r="C66" s="16"/>
      <c r="D66" s="7"/>
      <c r="E66" s="8"/>
      <c r="F66" s="8"/>
    </row>
    <row r="67" spans="1:7" x14ac:dyDescent="0.2">
      <c r="A67" s="30"/>
    </row>
    <row r="68" spans="1:7" s="24" customFormat="1" ht="15.75" x14ac:dyDescent="0.25">
      <c r="B68" s="28" t="s">
        <v>249</v>
      </c>
      <c r="C68" s="17">
        <f>F68/F73</f>
        <v>0</v>
      </c>
      <c r="D68" s="11"/>
      <c r="E68" s="12"/>
      <c r="F68" s="25">
        <f>SUM(F66:F67)</f>
        <v>0</v>
      </c>
      <c r="G68" s="43"/>
    </row>
    <row r="69" spans="1:7" x14ac:dyDescent="0.2">
      <c r="A69" s="30"/>
    </row>
    <row r="70" spans="1:7" x14ac:dyDescent="0.2">
      <c r="A70" s="30"/>
    </row>
    <row r="71" spans="1:7" s="24" customFormat="1" ht="15.75" x14ac:dyDescent="0.25">
      <c r="B71" s="28" t="s">
        <v>133</v>
      </c>
      <c r="C71" s="10">
        <v>1.84</v>
      </c>
      <c r="D71" s="11" t="s">
        <v>231</v>
      </c>
      <c r="E71" s="12">
        <f>F71/C71</f>
        <v>3784834.4510869556</v>
      </c>
      <c r="F71" s="25">
        <f>F63+F68</f>
        <v>6964095.3899999987</v>
      </c>
      <c r="G71" s="43"/>
    </row>
    <row r="72" spans="1:7" x14ac:dyDescent="0.2">
      <c r="A72" s="30"/>
    </row>
    <row r="73" spans="1:7" s="24" customFormat="1" ht="15.75" x14ac:dyDescent="0.25">
      <c r="B73" s="28" t="s">
        <v>250</v>
      </c>
      <c r="C73" s="10"/>
      <c r="D73" s="11"/>
      <c r="E73" s="12"/>
      <c r="F73" s="25">
        <f>F68+F63+F44</f>
        <v>7276095.3899999987</v>
      </c>
      <c r="G73" s="43"/>
    </row>
  </sheetData>
  <mergeCells count="27">
    <mergeCell ref="B4:F4"/>
    <mergeCell ref="B5:F5"/>
    <mergeCell ref="B6:F6"/>
    <mergeCell ref="B7:F7"/>
    <mergeCell ref="B8:F8"/>
    <mergeCell ref="B9:F9"/>
    <mergeCell ref="B10:F10"/>
    <mergeCell ref="B11:F11"/>
    <mergeCell ref="B12:F12"/>
    <mergeCell ref="B13:F13"/>
    <mergeCell ref="B14:F14"/>
    <mergeCell ref="B15:F15"/>
    <mergeCell ref="B22:F22"/>
    <mergeCell ref="B24:F24"/>
    <mergeCell ref="B26:F26"/>
    <mergeCell ref="B16:F16"/>
    <mergeCell ref="B17:F17"/>
    <mergeCell ref="B18:F18"/>
    <mergeCell ref="B20:F20"/>
    <mergeCell ref="B19:F19"/>
    <mergeCell ref="B34:F34"/>
    <mergeCell ref="B31:F31"/>
    <mergeCell ref="B23:F23"/>
    <mergeCell ref="B29:F29"/>
    <mergeCell ref="B30:F30"/>
    <mergeCell ref="B32:F32"/>
    <mergeCell ref="B33:F33"/>
  </mergeCells>
  <phoneticPr fontId="0" type="noConversion"/>
  <pageMargins left="0.74803149606299213" right="0.74803149606299213" top="0.98425196850393704" bottom="0.98425196850393704" header="0.51181102362204722" footer="0.51181102362204722"/>
  <pageSetup paperSize="9" scale="63"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I77"/>
  <sheetViews>
    <sheetView view="pageBreakPreview" topLeftCell="A41" zoomScale="60" zoomScaleNormal="75" workbookViewId="0">
      <selection activeCell="E57" sqref="E57"/>
    </sheetView>
  </sheetViews>
  <sheetFormatPr defaultColWidth="9.140625" defaultRowHeight="15" x14ac:dyDescent="0.2"/>
  <cols>
    <col min="1" max="1" width="17" style="5" customWidth="1"/>
    <col min="2" max="2" width="56" style="5" bestFit="1" customWidth="1"/>
    <col min="3" max="3" width="17.5703125" style="13" bestFit="1" customWidth="1"/>
    <col min="4" max="4" width="6.5703125" style="14" customWidth="1"/>
    <col min="5" max="5" width="15.42578125" style="15" bestFit="1" customWidth="1"/>
    <col min="6" max="6" width="16.28515625" style="15" bestFit="1" customWidth="1"/>
    <col min="7" max="7" width="50.28515625" style="40" customWidth="1"/>
    <col min="8" max="8" width="14" style="5" customWidth="1"/>
    <col min="9" max="9" width="10.42578125" style="5" bestFit="1" customWidth="1"/>
    <col min="10" max="16384" width="9.140625" style="5"/>
  </cols>
  <sheetData>
    <row r="1" spans="1:7" ht="15.75" x14ac:dyDescent="0.25">
      <c r="A1" s="24" t="s">
        <v>590</v>
      </c>
    </row>
    <row r="4" spans="1:7" s="35" customFormat="1" ht="15.75" x14ac:dyDescent="0.25">
      <c r="A4" s="36" t="s">
        <v>135</v>
      </c>
      <c r="B4" s="349" t="s">
        <v>910</v>
      </c>
      <c r="C4" s="353"/>
      <c r="D4" s="353"/>
      <c r="E4" s="353"/>
      <c r="F4" s="353"/>
      <c r="G4" s="141"/>
    </row>
    <row r="5" spans="1:7" s="35" customFormat="1" ht="15.75" x14ac:dyDescent="0.25">
      <c r="A5" s="36" t="s">
        <v>136</v>
      </c>
      <c r="B5" s="349" t="s">
        <v>591</v>
      </c>
      <c r="C5" s="353"/>
      <c r="D5" s="353"/>
      <c r="E5" s="353"/>
      <c r="F5" s="353"/>
      <c r="G5" s="141"/>
    </row>
    <row r="6" spans="1:7" s="35" customFormat="1" ht="15.75" x14ac:dyDescent="0.25">
      <c r="A6" s="36"/>
      <c r="B6" s="349" t="s">
        <v>496</v>
      </c>
      <c r="C6" s="353"/>
      <c r="D6" s="353"/>
      <c r="E6" s="353"/>
      <c r="F6" s="353"/>
      <c r="G6" s="141"/>
    </row>
    <row r="7" spans="1:7" s="35" customFormat="1" ht="15.75" x14ac:dyDescent="0.25">
      <c r="A7" s="36"/>
      <c r="B7" s="349" t="s">
        <v>911</v>
      </c>
      <c r="C7" s="353"/>
      <c r="D7" s="353"/>
      <c r="E7" s="353"/>
      <c r="F7" s="353"/>
      <c r="G7" s="141"/>
    </row>
    <row r="8" spans="1:7" s="35" customFormat="1" ht="15.75" x14ac:dyDescent="0.25">
      <c r="A8" s="36" t="s">
        <v>815</v>
      </c>
      <c r="B8" s="349" t="s">
        <v>592</v>
      </c>
      <c r="C8" s="353"/>
      <c r="D8" s="353"/>
      <c r="E8" s="353"/>
      <c r="F8" s="353"/>
      <c r="G8" s="141"/>
    </row>
    <row r="9" spans="1:7" s="35" customFormat="1" ht="15.75" customHeight="1" x14ac:dyDescent="0.2">
      <c r="A9" s="51" t="s">
        <v>138</v>
      </c>
      <c r="B9" s="348" t="s">
        <v>774</v>
      </c>
      <c r="C9" s="368"/>
      <c r="D9" s="368"/>
      <c r="E9" s="368"/>
      <c r="F9" s="368"/>
      <c r="G9" s="142"/>
    </row>
    <row r="10" spans="1:7" s="35" customFormat="1" ht="15.75" x14ac:dyDescent="0.2">
      <c r="A10" s="51" t="s">
        <v>148</v>
      </c>
      <c r="B10" s="349" t="s">
        <v>933</v>
      </c>
      <c r="C10" s="353"/>
      <c r="D10" s="353"/>
      <c r="E10" s="353"/>
      <c r="F10" s="353"/>
      <c r="G10" s="141"/>
    </row>
    <row r="11" spans="1:7" s="35" customFormat="1" ht="15.75" x14ac:dyDescent="0.2">
      <c r="A11" s="51" t="s">
        <v>813</v>
      </c>
      <c r="B11" s="348" t="s">
        <v>934</v>
      </c>
      <c r="C11" s="348"/>
      <c r="D11" s="348"/>
      <c r="E11" s="348"/>
      <c r="F11" s="348"/>
      <c r="G11" s="141"/>
    </row>
    <row r="12" spans="1:7" s="35" customFormat="1" ht="15.75" customHeight="1" x14ac:dyDescent="0.2">
      <c r="A12" s="51" t="s">
        <v>817</v>
      </c>
      <c r="B12" s="349" t="s">
        <v>905</v>
      </c>
      <c r="C12" s="349"/>
      <c r="D12" s="349"/>
      <c r="E12" s="349"/>
      <c r="F12" s="349"/>
      <c r="G12" s="141"/>
    </row>
    <row r="13" spans="1:7" s="35" customFormat="1" ht="15.75" customHeight="1" x14ac:dyDescent="0.2">
      <c r="A13" s="51"/>
      <c r="B13" s="349" t="s">
        <v>907</v>
      </c>
      <c r="C13" s="349"/>
      <c r="D13" s="349"/>
      <c r="E13" s="349"/>
      <c r="F13" s="349"/>
      <c r="G13" s="141"/>
    </row>
    <row r="14" spans="1:7" s="35" customFormat="1" ht="15.75" customHeight="1" x14ac:dyDescent="0.2">
      <c r="A14" s="51"/>
      <c r="B14" s="349" t="s">
        <v>908</v>
      </c>
      <c r="C14" s="349"/>
      <c r="D14" s="349"/>
      <c r="E14" s="349"/>
      <c r="F14" s="349"/>
      <c r="G14" s="141"/>
    </row>
    <row r="15" spans="1:7" s="35" customFormat="1" ht="15.75" customHeight="1" x14ac:dyDescent="0.2">
      <c r="A15" s="51"/>
      <c r="B15" s="349" t="s">
        <v>906</v>
      </c>
      <c r="C15" s="349"/>
      <c r="D15" s="349"/>
      <c r="E15" s="349"/>
      <c r="F15" s="349"/>
      <c r="G15" s="141"/>
    </row>
    <row r="16" spans="1:7" s="35" customFormat="1" ht="15.75" x14ac:dyDescent="0.2">
      <c r="A16" s="51" t="s">
        <v>139</v>
      </c>
      <c r="B16" s="349" t="s">
        <v>935</v>
      </c>
      <c r="C16" s="353"/>
      <c r="D16" s="353"/>
      <c r="E16" s="353"/>
      <c r="F16" s="353"/>
      <c r="G16" s="141"/>
    </row>
    <row r="17" spans="1:7" s="35" customFormat="1" ht="15.75" x14ac:dyDescent="0.2">
      <c r="A17" s="51"/>
      <c r="B17" s="349" t="s">
        <v>936</v>
      </c>
      <c r="C17" s="353"/>
      <c r="D17" s="353"/>
      <c r="E17" s="353"/>
      <c r="F17" s="353"/>
      <c r="G17" s="141"/>
    </row>
    <row r="18" spans="1:7" s="35" customFormat="1" ht="15.75" x14ac:dyDescent="0.2">
      <c r="A18" s="51"/>
      <c r="B18" s="349" t="s">
        <v>912</v>
      </c>
      <c r="C18" s="353"/>
      <c r="D18" s="353"/>
      <c r="E18" s="353"/>
      <c r="F18" s="353"/>
      <c r="G18" s="141"/>
    </row>
    <row r="19" spans="1:7" s="35" customFormat="1" ht="15.75" x14ac:dyDescent="0.2">
      <c r="A19" s="51"/>
      <c r="B19" s="349" t="s">
        <v>913</v>
      </c>
      <c r="C19" s="353"/>
      <c r="D19" s="353"/>
      <c r="E19" s="353"/>
      <c r="F19" s="353"/>
      <c r="G19" s="141"/>
    </row>
    <row r="20" spans="1:7" s="35" customFormat="1" ht="15.75" x14ac:dyDescent="0.2">
      <c r="A20" s="51"/>
      <c r="B20" s="349" t="s">
        <v>914</v>
      </c>
      <c r="C20" s="353"/>
      <c r="D20" s="353"/>
      <c r="E20" s="353"/>
      <c r="F20" s="353"/>
      <c r="G20" s="141"/>
    </row>
    <row r="21" spans="1:7" s="35" customFormat="1" ht="15.75" x14ac:dyDescent="0.2">
      <c r="A21" s="51"/>
      <c r="B21" s="349" t="s">
        <v>915</v>
      </c>
      <c r="C21" s="353"/>
      <c r="D21" s="353"/>
      <c r="E21" s="353"/>
      <c r="F21" s="353"/>
      <c r="G21" s="141"/>
    </row>
    <row r="22" spans="1:7" s="35" customFormat="1" ht="16.5" customHeight="1" x14ac:dyDescent="0.2">
      <c r="A22" s="51"/>
      <c r="B22" s="348" t="s">
        <v>916</v>
      </c>
      <c r="C22" s="348"/>
      <c r="D22" s="348"/>
      <c r="E22" s="348"/>
      <c r="F22" s="348"/>
      <c r="G22" s="141"/>
    </row>
    <row r="23" spans="1:7" s="35" customFormat="1" ht="15.75" x14ac:dyDescent="0.2">
      <c r="A23" s="51" t="s">
        <v>818</v>
      </c>
      <c r="B23" s="349" t="s">
        <v>937</v>
      </c>
      <c r="C23" s="353"/>
      <c r="D23" s="353"/>
      <c r="E23" s="353"/>
      <c r="F23" s="353"/>
      <c r="G23" s="141"/>
    </row>
    <row r="24" spans="1:7" s="35" customFormat="1" ht="15.75" x14ac:dyDescent="0.2">
      <c r="A24" s="51"/>
      <c r="B24" s="134" t="s">
        <v>773</v>
      </c>
      <c r="C24" s="138"/>
      <c r="D24" s="139"/>
      <c r="E24" s="140"/>
      <c r="F24" s="140"/>
      <c r="G24" s="141"/>
    </row>
    <row r="25" spans="1:7" s="35" customFormat="1" ht="15.75" x14ac:dyDescent="0.2">
      <c r="A25" s="51" t="s">
        <v>137</v>
      </c>
      <c r="B25" s="349" t="s">
        <v>745</v>
      </c>
      <c r="C25" s="353"/>
      <c r="D25" s="353"/>
      <c r="E25" s="353"/>
      <c r="F25" s="353"/>
      <c r="G25" s="141"/>
    </row>
    <row r="26" spans="1:7" s="35" customFormat="1" ht="15" customHeight="1" x14ac:dyDescent="0.2">
      <c r="A26" s="51"/>
      <c r="B26" s="362" t="s">
        <v>746</v>
      </c>
      <c r="C26" s="362"/>
      <c r="D26" s="362"/>
      <c r="E26" s="362"/>
      <c r="F26" s="362"/>
      <c r="G26" s="141"/>
    </row>
    <row r="27" spans="1:7" s="35" customFormat="1" ht="15.75" x14ac:dyDescent="0.2">
      <c r="A27" s="51" t="s">
        <v>142</v>
      </c>
      <c r="B27" s="371" t="s">
        <v>917</v>
      </c>
      <c r="C27" s="355"/>
      <c r="D27" s="355"/>
      <c r="E27" s="355"/>
      <c r="F27" s="355"/>
      <c r="G27" s="141"/>
    </row>
    <row r="28" spans="1:7" s="35" customFormat="1" ht="15.75" x14ac:dyDescent="0.2">
      <c r="A28" s="51"/>
      <c r="B28" s="134" t="s">
        <v>918</v>
      </c>
      <c r="C28" s="138"/>
      <c r="D28" s="139"/>
      <c r="E28" s="140"/>
      <c r="F28" s="140"/>
      <c r="G28" s="141"/>
    </row>
    <row r="29" spans="1:7" s="35" customFormat="1" ht="15.75" x14ac:dyDescent="0.2">
      <c r="A29" s="51"/>
      <c r="B29" s="349" t="s">
        <v>940</v>
      </c>
      <c r="C29" s="353"/>
      <c r="D29" s="353"/>
      <c r="E29" s="353"/>
      <c r="F29" s="353"/>
      <c r="G29" s="141"/>
    </row>
    <row r="30" spans="1:7" s="35" customFormat="1" ht="15.75" x14ac:dyDescent="0.2">
      <c r="A30" s="51"/>
      <c r="B30" s="35" t="s">
        <v>941</v>
      </c>
      <c r="G30" s="141"/>
    </row>
    <row r="31" spans="1:7" s="35" customFormat="1" ht="15.75" x14ac:dyDescent="0.2">
      <c r="A31" s="51"/>
      <c r="B31" s="35" t="s">
        <v>942</v>
      </c>
      <c r="G31" s="141"/>
    </row>
    <row r="32" spans="1:7" s="35" customFormat="1" ht="15.75" x14ac:dyDescent="0.2">
      <c r="A32" s="51" t="s">
        <v>141</v>
      </c>
      <c r="B32" s="371" t="s">
        <v>775</v>
      </c>
      <c r="C32" s="353"/>
      <c r="D32" s="353"/>
      <c r="E32" s="353"/>
      <c r="F32" s="353"/>
      <c r="G32" s="141"/>
    </row>
    <row r="33" spans="1:9" s="35" customFormat="1" ht="15.75" x14ac:dyDescent="0.2">
      <c r="A33" s="51"/>
      <c r="B33" s="349" t="s">
        <v>909</v>
      </c>
      <c r="C33" s="353"/>
      <c r="D33" s="353"/>
      <c r="E33" s="353"/>
      <c r="F33" s="353"/>
      <c r="G33" s="141"/>
    </row>
    <row r="34" spans="1:9" s="35" customFormat="1" ht="15.75" x14ac:dyDescent="0.25">
      <c r="A34" s="36" t="s">
        <v>822</v>
      </c>
      <c r="B34" s="349">
        <v>1000</v>
      </c>
      <c r="C34" s="370"/>
      <c r="D34" s="370"/>
      <c r="E34" s="370"/>
      <c r="F34" s="370"/>
      <c r="G34" s="141"/>
    </row>
    <row r="35" spans="1:9" s="35" customFormat="1" ht="15.75" x14ac:dyDescent="0.25">
      <c r="A35" s="36" t="s">
        <v>143</v>
      </c>
      <c r="B35" s="349" t="s">
        <v>975</v>
      </c>
      <c r="C35" s="353"/>
      <c r="D35" s="353"/>
      <c r="E35" s="353"/>
      <c r="F35" s="353"/>
      <c r="G35" s="141"/>
    </row>
    <row r="36" spans="1:9" s="35" customFormat="1" ht="15.75" customHeight="1" x14ac:dyDescent="0.25">
      <c r="A36" s="36" t="s">
        <v>132</v>
      </c>
      <c r="B36" s="349" t="s">
        <v>938</v>
      </c>
      <c r="C36" s="353"/>
      <c r="D36" s="353"/>
      <c r="E36" s="353"/>
      <c r="F36" s="353"/>
      <c r="G36" s="141"/>
    </row>
    <row r="37" spans="1:9" s="35" customFormat="1" ht="15.75" customHeight="1" x14ac:dyDescent="0.25">
      <c r="A37" s="36"/>
      <c r="B37" s="348" t="s">
        <v>939</v>
      </c>
      <c r="C37" s="348"/>
      <c r="D37" s="348"/>
      <c r="E37" s="348"/>
      <c r="F37" s="348"/>
      <c r="G37" s="141"/>
    </row>
    <row r="38" spans="1:9" s="35" customFormat="1" ht="15.75" customHeight="1" x14ac:dyDescent="0.25">
      <c r="A38" s="36"/>
      <c r="B38" s="349" t="s">
        <v>944</v>
      </c>
      <c r="C38" s="349"/>
      <c r="D38" s="349"/>
      <c r="E38" s="349"/>
      <c r="F38" s="349"/>
      <c r="G38" s="141"/>
    </row>
    <row r="39" spans="1:9" s="35" customFormat="1" ht="15.75" x14ac:dyDescent="0.25">
      <c r="A39" s="36"/>
      <c r="B39" s="134" t="s">
        <v>945</v>
      </c>
      <c r="C39" s="138"/>
      <c r="D39" s="139"/>
      <c r="E39" s="140"/>
      <c r="F39" s="140"/>
      <c r="G39" s="141"/>
    </row>
    <row r="40" spans="1:9" s="31" customFormat="1" x14ac:dyDescent="0.2">
      <c r="C40" s="32"/>
      <c r="D40" s="33"/>
      <c r="E40" s="34"/>
      <c r="F40" s="34"/>
      <c r="G40" s="42"/>
    </row>
    <row r="43" spans="1:9" ht="15.75" x14ac:dyDescent="0.2">
      <c r="A43" s="26" t="s">
        <v>220</v>
      </c>
      <c r="B43" s="1" t="s">
        <v>221</v>
      </c>
      <c r="C43" s="2" t="s">
        <v>222</v>
      </c>
      <c r="D43" s="3" t="s">
        <v>223</v>
      </c>
      <c r="E43" s="4" t="s">
        <v>224</v>
      </c>
      <c r="F43" s="4" t="s">
        <v>225</v>
      </c>
      <c r="G43" s="40" t="s">
        <v>132</v>
      </c>
      <c r="H43" s="5" t="s">
        <v>995</v>
      </c>
      <c r="I43" s="5" t="s">
        <v>996</v>
      </c>
    </row>
    <row r="44" spans="1:9" ht="15.75" x14ac:dyDescent="0.2">
      <c r="A44" s="26">
        <v>1</v>
      </c>
      <c r="B44" s="1" t="s">
        <v>134</v>
      </c>
      <c r="C44" s="6"/>
      <c r="D44" s="7"/>
      <c r="E44" s="8"/>
      <c r="F44" s="8"/>
      <c r="H44" s="5" t="s">
        <v>997</v>
      </c>
    </row>
    <row r="45" spans="1:9" x14ac:dyDescent="0.2">
      <c r="A45" s="27">
        <v>1.1000000000000001</v>
      </c>
      <c r="B45" s="9" t="s">
        <v>226</v>
      </c>
      <c r="C45" s="8">
        <f>F$75</f>
        <v>18899826.91</v>
      </c>
      <c r="D45" s="7" t="s">
        <v>227</v>
      </c>
      <c r="E45" s="16">
        <f>F45/C45</f>
        <v>1.8518688116387624E-2</v>
      </c>
      <c r="F45" s="8">
        <v>350000</v>
      </c>
      <c r="G45" s="40" t="s">
        <v>919</v>
      </c>
    </row>
    <row r="46" spans="1:9" x14ac:dyDescent="0.2">
      <c r="A46" s="27">
        <v>1.2</v>
      </c>
      <c r="B46" s="9" t="s">
        <v>228</v>
      </c>
      <c r="C46" s="8">
        <f>F$75</f>
        <v>18899826.91</v>
      </c>
      <c r="D46" s="7" t="s">
        <v>227</v>
      </c>
      <c r="E46" s="16">
        <f>F46/C46</f>
        <v>4.6720004590772204E-2</v>
      </c>
      <c r="F46" s="8">
        <v>883000</v>
      </c>
    </row>
    <row r="47" spans="1:9" x14ac:dyDescent="0.2">
      <c r="A47" s="27">
        <v>1.3</v>
      </c>
      <c r="B47" s="9" t="s">
        <v>229</v>
      </c>
      <c r="C47" s="8">
        <f>F$75</f>
        <v>18899826.91</v>
      </c>
      <c r="D47" s="7" t="s">
        <v>227</v>
      </c>
      <c r="E47" s="16">
        <f>F47/C47</f>
        <v>4.4021567179527148E-2</v>
      </c>
      <c r="F47" s="8">
        <v>832000</v>
      </c>
    </row>
    <row r="48" spans="1:9" s="24" customFormat="1" ht="15.75" x14ac:dyDescent="0.25">
      <c r="B48" s="28" t="s">
        <v>248</v>
      </c>
      <c r="C48" s="17">
        <f>F48/F77</f>
        <v>9.8498309042323498E-2</v>
      </c>
      <c r="D48" s="11"/>
      <c r="E48" s="12"/>
      <c r="F48" s="23">
        <f>SUM(F45:F47)</f>
        <v>2065000</v>
      </c>
      <c r="G48" s="43"/>
    </row>
    <row r="49" spans="1:9" x14ac:dyDescent="0.2">
      <c r="A49" s="27"/>
      <c r="B49" s="9"/>
      <c r="C49" s="6"/>
      <c r="D49" s="7"/>
      <c r="E49" s="8"/>
      <c r="F49" s="8"/>
    </row>
    <row r="50" spans="1:9" ht="15.75" x14ac:dyDescent="0.2">
      <c r="A50" s="26">
        <v>2</v>
      </c>
      <c r="B50" s="1" t="s">
        <v>230</v>
      </c>
      <c r="C50" s="6"/>
      <c r="D50" s="7"/>
      <c r="E50" s="8"/>
      <c r="F50" s="8"/>
    </row>
    <row r="51" spans="1:9" x14ac:dyDescent="0.2">
      <c r="A51" s="27">
        <v>2.1</v>
      </c>
      <c r="B51" s="9" t="s">
        <v>236</v>
      </c>
      <c r="C51" s="18">
        <v>3.0049999999999999</v>
      </c>
      <c r="D51" s="7" t="s">
        <v>699</v>
      </c>
      <c r="E51" s="137">
        <f>F51/C51</f>
        <v>246.25623960066557</v>
      </c>
      <c r="F51" s="8">
        <v>740</v>
      </c>
      <c r="H51" s="147">
        <v>0</v>
      </c>
      <c r="I51" s="146">
        <f>F51-H51</f>
        <v>740</v>
      </c>
    </row>
    <row r="52" spans="1:9" x14ac:dyDescent="0.2">
      <c r="A52" s="27">
        <v>2.2000000000000002</v>
      </c>
      <c r="B52" s="9" t="s">
        <v>237</v>
      </c>
      <c r="C52" s="15">
        <v>55491</v>
      </c>
      <c r="D52" s="7" t="s">
        <v>218</v>
      </c>
      <c r="E52" s="137">
        <f>F52/C52</f>
        <v>43.845808149069221</v>
      </c>
      <c r="F52" s="145">
        <v>2433047.7400000002</v>
      </c>
      <c r="G52" s="40" t="s">
        <v>772</v>
      </c>
      <c r="H52" s="147">
        <v>1903016.51</v>
      </c>
      <c r="I52" s="146">
        <f>F52-H52</f>
        <v>530031.23000000021</v>
      </c>
    </row>
    <row r="53" spans="1:9" x14ac:dyDescent="0.2">
      <c r="A53" s="27">
        <v>2.2999999999999998</v>
      </c>
      <c r="B53" s="5" t="s">
        <v>238</v>
      </c>
      <c r="C53" s="136">
        <v>44575.666666666672</v>
      </c>
      <c r="D53" s="14" t="s">
        <v>811</v>
      </c>
      <c r="E53" s="137">
        <f>F53/C53</f>
        <v>16.706873406267992</v>
      </c>
      <c r="F53" s="8">
        <v>744720.02</v>
      </c>
      <c r="H53" s="147">
        <v>637238.63</v>
      </c>
      <c r="I53" s="146">
        <f t="shared" ref="I53:I61" si="0">F53-H53</f>
        <v>107481.39000000001</v>
      </c>
    </row>
    <row r="54" spans="1:9" x14ac:dyDescent="0.2">
      <c r="A54" s="27">
        <v>2.4</v>
      </c>
      <c r="B54" s="9" t="s">
        <v>239</v>
      </c>
      <c r="C54" s="18">
        <v>3.0049999999999999</v>
      </c>
      <c r="D54" s="7" t="s">
        <v>699</v>
      </c>
      <c r="E54" s="137">
        <f t="shared" ref="E54:E61" si="1">F54/C54</f>
        <v>324084.32612312812</v>
      </c>
      <c r="F54" s="8">
        <v>973873.4</v>
      </c>
      <c r="H54" s="147">
        <v>898328.75</v>
      </c>
      <c r="I54" s="146">
        <f t="shared" si="0"/>
        <v>75544.650000000023</v>
      </c>
    </row>
    <row r="55" spans="1:9" x14ac:dyDescent="0.2">
      <c r="A55" s="27">
        <v>2.5</v>
      </c>
      <c r="B55" s="9" t="s">
        <v>240</v>
      </c>
      <c r="C55" s="15">
        <v>26164</v>
      </c>
      <c r="D55" s="14" t="s">
        <v>811</v>
      </c>
      <c r="E55" s="137">
        <f t="shared" si="1"/>
        <v>46.947431967589054</v>
      </c>
      <c r="F55" s="22">
        <v>1228332.6100000001</v>
      </c>
      <c r="H55" s="147">
        <v>1052025.1399999999</v>
      </c>
      <c r="I55" s="146">
        <f t="shared" si="0"/>
        <v>176307.4700000002</v>
      </c>
    </row>
    <row r="56" spans="1:9" x14ac:dyDescent="0.2">
      <c r="A56" s="27" t="s">
        <v>234</v>
      </c>
      <c r="B56" s="9" t="s">
        <v>241</v>
      </c>
      <c r="C56" s="15">
        <v>5250</v>
      </c>
      <c r="D56" s="14" t="s">
        <v>811</v>
      </c>
      <c r="E56" s="137">
        <f t="shared" si="1"/>
        <v>1462.1907676190474</v>
      </c>
      <c r="F56" s="8">
        <v>7676501.5299999993</v>
      </c>
      <c r="H56" s="147">
        <v>7057885.4299999997</v>
      </c>
      <c r="I56" s="146">
        <f t="shared" si="0"/>
        <v>618616.09999999963</v>
      </c>
    </row>
    <row r="57" spans="1:9" x14ac:dyDescent="0.2">
      <c r="A57" s="27">
        <v>2.7</v>
      </c>
      <c r="B57" s="9" t="s">
        <v>242</v>
      </c>
      <c r="C57" s="15">
        <v>602.79999999999995</v>
      </c>
      <c r="D57" s="14" t="s">
        <v>811</v>
      </c>
      <c r="E57" s="137">
        <f t="shared" si="1"/>
        <v>313.89434306569348</v>
      </c>
      <c r="F57" s="15">
        <v>189215.51</v>
      </c>
      <c r="G57" s="40" t="s">
        <v>943</v>
      </c>
      <c r="H57" s="147">
        <v>122294.91</v>
      </c>
      <c r="I57" s="146">
        <f t="shared" si="0"/>
        <v>66920.600000000006</v>
      </c>
    </row>
    <row r="58" spans="1:9" x14ac:dyDescent="0.2">
      <c r="A58" s="27">
        <v>2.8</v>
      </c>
      <c r="B58" s="9" t="s">
        <v>243</v>
      </c>
      <c r="C58" s="18">
        <v>3.0049999999999999</v>
      </c>
      <c r="D58" s="7" t="s">
        <v>699</v>
      </c>
      <c r="E58" s="137">
        <f t="shared" si="1"/>
        <v>694298.67886855244</v>
      </c>
      <c r="F58" s="8">
        <v>2086367.53</v>
      </c>
      <c r="H58" s="147">
        <v>1210873.01</v>
      </c>
      <c r="I58" s="146">
        <f t="shared" si="0"/>
        <v>875494.52</v>
      </c>
    </row>
    <row r="59" spans="1:9" x14ac:dyDescent="0.2">
      <c r="A59" s="27">
        <v>2.9</v>
      </c>
      <c r="B59" s="9" t="s">
        <v>235</v>
      </c>
      <c r="C59" s="18">
        <v>3.0049999999999999</v>
      </c>
      <c r="D59" s="7" t="s">
        <v>699</v>
      </c>
      <c r="E59" s="137">
        <f t="shared" si="1"/>
        <v>102910.15973377705</v>
      </c>
      <c r="F59" s="8">
        <v>309245.03000000003</v>
      </c>
      <c r="H59" s="147">
        <v>230247.28</v>
      </c>
      <c r="I59" s="146">
        <f t="shared" si="0"/>
        <v>78997.750000000029</v>
      </c>
    </row>
    <row r="60" spans="1:9" x14ac:dyDescent="0.2">
      <c r="A60" s="29">
        <v>2.1</v>
      </c>
      <c r="B60" s="9" t="s">
        <v>244</v>
      </c>
      <c r="C60" s="18">
        <v>3.0049999999999999</v>
      </c>
      <c r="D60" s="7" t="s">
        <v>699</v>
      </c>
      <c r="E60" s="137">
        <f t="shared" si="1"/>
        <v>244491.19800332782</v>
      </c>
      <c r="F60" s="8">
        <v>734696.05</v>
      </c>
      <c r="H60" s="147">
        <v>622347.79</v>
      </c>
      <c r="I60" s="146">
        <f t="shared" si="0"/>
        <v>112348.26000000001</v>
      </c>
    </row>
    <row r="61" spans="1:9" x14ac:dyDescent="0.2">
      <c r="A61" s="27">
        <v>2.11</v>
      </c>
      <c r="B61" s="9" t="s">
        <v>245</v>
      </c>
      <c r="C61" s="18">
        <v>3.0049999999999999</v>
      </c>
      <c r="D61" s="7" t="s">
        <v>699</v>
      </c>
      <c r="E61" s="137">
        <f t="shared" si="1"/>
        <v>240332.31946755407</v>
      </c>
      <c r="F61" s="8">
        <v>722198.62</v>
      </c>
      <c r="H61" s="147">
        <v>654979.34</v>
      </c>
      <c r="I61" s="146">
        <f t="shared" si="0"/>
        <v>67219.280000000028</v>
      </c>
    </row>
    <row r="62" spans="1:9" x14ac:dyDescent="0.2">
      <c r="A62" s="27"/>
      <c r="C62" s="6"/>
      <c r="D62" s="7"/>
      <c r="E62" s="8"/>
      <c r="H62" s="147"/>
    </row>
    <row r="63" spans="1:9" s="24" customFormat="1" ht="15.75" x14ac:dyDescent="0.25">
      <c r="B63" s="28" t="s">
        <v>246</v>
      </c>
      <c r="C63" s="17">
        <f>F63/F77</f>
        <v>0.81560120259538071</v>
      </c>
      <c r="D63" s="11"/>
      <c r="E63" s="12"/>
      <c r="F63" s="25">
        <f>SUM(F51:F62)</f>
        <v>17098938.039999999</v>
      </c>
      <c r="G63" s="43"/>
      <c r="H63" s="148"/>
    </row>
    <row r="64" spans="1:9" x14ac:dyDescent="0.2">
      <c r="A64" s="27"/>
      <c r="B64" s="9"/>
      <c r="C64" s="6"/>
      <c r="D64" s="7"/>
      <c r="E64" s="8"/>
      <c r="F64" s="8"/>
      <c r="H64" s="147"/>
    </row>
    <row r="65" spans="1:9" x14ac:dyDescent="0.2">
      <c r="A65" s="27">
        <v>2.12</v>
      </c>
      <c r="B65" s="9" t="s">
        <v>131</v>
      </c>
      <c r="C65" s="8">
        <f>F63</f>
        <v>17098938.039999999</v>
      </c>
      <c r="D65" s="7" t="s">
        <v>227</v>
      </c>
      <c r="E65" s="16">
        <f>F65/C65</f>
        <v>0.10532167938073891</v>
      </c>
      <c r="F65" s="8">
        <v>1800888.87</v>
      </c>
      <c r="H65" s="147">
        <v>1798107.43</v>
      </c>
      <c r="I65" s="146">
        <f>F65-H65</f>
        <v>2781.440000000177</v>
      </c>
    </row>
    <row r="66" spans="1:9" x14ac:dyDescent="0.2">
      <c r="A66" s="27"/>
      <c r="B66" s="9"/>
      <c r="D66" s="7"/>
      <c r="E66" s="8"/>
      <c r="F66" s="8"/>
      <c r="H66" s="147"/>
    </row>
    <row r="67" spans="1:9" s="24" customFormat="1" ht="15.75" x14ac:dyDescent="0.25">
      <c r="B67" s="28" t="s">
        <v>251</v>
      </c>
      <c r="C67" s="21">
        <f>F65/F77</f>
        <v>8.590048836229576E-2</v>
      </c>
      <c r="D67" s="11"/>
      <c r="E67" s="12"/>
      <c r="F67" s="25">
        <f>F65+F63</f>
        <v>18899826.91</v>
      </c>
      <c r="G67" s="43"/>
      <c r="H67" s="148">
        <f>SUM(H51:H66)</f>
        <v>16187344.219999999</v>
      </c>
      <c r="I67" s="144">
        <f>(F67-H67)/H67</f>
        <v>0.16756811081144735</v>
      </c>
    </row>
    <row r="68" spans="1:9" x14ac:dyDescent="0.2">
      <c r="A68" s="30"/>
    </row>
    <row r="69" spans="1:9" ht="15.75" x14ac:dyDescent="0.2">
      <c r="A69" s="26">
        <v>3</v>
      </c>
      <c r="B69" s="1" t="s">
        <v>247</v>
      </c>
      <c r="C69" s="6"/>
      <c r="D69" s="7"/>
      <c r="E69" s="8"/>
      <c r="F69" s="8"/>
    </row>
    <row r="70" spans="1:9" x14ac:dyDescent="0.2">
      <c r="A70" s="27"/>
      <c r="B70" s="9"/>
      <c r="C70" s="16"/>
      <c r="D70" s="7"/>
      <c r="E70" s="8"/>
      <c r="F70" s="8"/>
    </row>
    <row r="71" spans="1:9" x14ac:dyDescent="0.2">
      <c r="A71" s="30"/>
    </row>
    <row r="72" spans="1:9" s="24" customFormat="1" ht="15.75" x14ac:dyDescent="0.25">
      <c r="B72" s="28" t="s">
        <v>249</v>
      </c>
      <c r="C72" s="17">
        <f>F72/F77</f>
        <v>0</v>
      </c>
      <c r="D72" s="11"/>
      <c r="E72" s="12"/>
      <c r="F72" s="25">
        <f>SUM(F70:F71)</f>
        <v>0</v>
      </c>
      <c r="G72" s="43"/>
    </row>
    <row r="73" spans="1:9" x14ac:dyDescent="0.2">
      <c r="A73" s="30"/>
    </row>
    <row r="74" spans="1:9" x14ac:dyDescent="0.2">
      <c r="A74" s="30"/>
    </row>
    <row r="75" spans="1:9" s="24" customFormat="1" ht="15.75" x14ac:dyDescent="0.25">
      <c r="B75" s="28" t="s">
        <v>133</v>
      </c>
      <c r="C75" s="10">
        <v>3.0049999999999999</v>
      </c>
      <c r="D75" s="11" t="s">
        <v>231</v>
      </c>
      <c r="E75" s="12">
        <f>F75/C75</f>
        <v>6289459.8702163063</v>
      </c>
      <c r="F75" s="25">
        <f>F67+F72</f>
        <v>18899826.91</v>
      </c>
      <c r="G75" s="43"/>
    </row>
    <row r="76" spans="1:9" x14ac:dyDescent="0.2">
      <c r="A76" s="30"/>
    </row>
    <row r="77" spans="1:9" s="24" customFormat="1" ht="15.75" x14ac:dyDescent="0.25">
      <c r="B77" s="28" t="s">
        <v>250</v>
      </c>
      <c r="C77" s="10"/>
      <c r="D77" s="11"/>
      <c r="E77" s="12"/>
      <c r="F77" s="25">
        <f>F72+F67+F48</f>
        <v>20964826.91</v>
      </c>
      <c r="G77" s="43"/>
    </row>
  </sheetData>
  <mergeCells count="31">
    <mergeCell ref="B37:F37"/>
    <mergeCell ref="B38:F38"/>
    <mergeCell ref="B34:F34"/>
    <mergeCell ref="B35:F35"/>
    <mergeCell ref="B36:F36"/>
    <mergeCell ref="B29:F29"/>
    <mergeCell ref="B32:F32"/>
    <mergeCell ref="B33:F33"/>
    <mergeCell ref="B25:F25"/>
    <mergeCell ref="B26:F26"/>
    <mergeCell ref="B27:F27"/>
    <mergeCell ref="B19:F19"/>
    <mergeCell ref="B20:F20"/>
    <mergeCell ref="B21:F21"/>
    <mergeCell ref="B22:F22"/>
    <mergeCell ref="B23:F23"/>
    <mergeCell ref="B18:F18"/>
    <mergeCell ref="B8:F8"/>
    <mergeCell ref="B9:F9"/>
    <mergeCell ref="B10:F10"/>
    <mergeCell ref="B11:F11"/>
    <mergeCell ref="B14:F14"/>
    <mergeCell ref="B13:F13"/>
    <mergeCell ref="B15:F15"/>
    <mergeCell ref="B12:F12"/>
    <mergeCell ref="B17:F17"/>
    <mergeCell ref="B4:F4"/>
    <mergeCell ref="B5:F5"/>
    <mergeCell ref="B6:F6"/>
    <mergeCell ref="B7:F7"/>
    <mergeCell ref="B16:F16"/>
  </mergeCells>
  <phoneticPr fontId="0" type="noConversion"/>
  <pageMargins left="0.75" right="0.75" top="1" bottom="1" header="0.5" footer="0.5"/>
  <pageSetup paperSize="9" scale="60"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S65"/>
  <sheetViews>
    <sheetView view="pageBreakPreview" topLeftCell="A9" zoomScale="60" zoomScaleNormal="75" workbookViewId="0">
      <selection activeCell="E57" sqref="E57"/>
    </sheetView>
  </sheetViews>
  <sheetFormatPr defaultColWidth="9.140625" defaultRowHeight="15" x14ac:dyDescent="0.2"/>
  <cols>
    <col min="1" max="1" width="17" style="9" customWidth="1"/>
    <col min="2" max="2" width="56" style="9" bestFit="1" customWidth="1"/>
    <col min="3" max="3" width="17.5703125" style="6" bestFit="1" customWidth="1"/>
    <col min="4" max="4" width="6.5703125" style="7" customWidth="1"/>
    <col min="5" max="5" width="15.42578125" style="8" bestFit="1" customWidth="1"/>
    <col min="6" max="6" width="16.28515625" style="8" bestFit="1" customWidth="1"/>
    <col min="7" max="7" width="37.42578125" style="55" bestFit="1" customWidth="1"/>
    <col min="8" max="8" width="16.85546875" style="72" bestFit="1" customWidth="1"/>
    <col min="9" max="9" width="10.85546875" style="72" customWidth="1"/>
    <col min="10" max="10" width="16.140625" style="22" bestFit="1" customWidth="1"/>
    <col min="11" max="11" width="12.85546875" style="22" bestFit="1" customWidth="1"/>
    <col min="12" max="12" width="9.140625" style="22"/>
    <col min="13" max="13" width="11.28515625" style="22" bestFit="1" customWidth="1"/>
    <col min="14" max="14" width="15" style="22" bestFit="1" customWidth="1"/>
    <col min="15" max="16" width="15" style="22" customWidth="1"/>
    <col min="17" max="18" width="12.7109375" style="22" hidden="1" customWidth="1"/>
    <col min="19" max="19" width="14" style="9" hidden="1" customWidth="1"/>
    <col min="20" max="16384" width="9.140625" style="9"/>
  </cols>
  <sheetData>
    <row r="1" spans="1:18" ht="15.75" x14ac:dyDescent="0.2">
      <c r="A1" s="1" t="s">
        <v>602</v>
      </c>
    </row>
    <row r="4" spans="1:18" s="52" customFormat="1" ht="15.75" x14ac:dyDescent="0.2">
      <c r="A4" s="51" t="s">
        <v>135</v>
      </c>
      <c r="B4" s="80" t="s">
        <v>603</v>
      </c>
      <c r="C4" s="81"/>
      <c r="D4" s="82"/>
      <c r="E4" s="83"/>
      <c r="F4" s="83"/>
      <c r="G4" s="84"/>
      <c r="H4" s="85"/>
      <c r="I4" s="85"/>
      <c r="J4" s="68"/>
      <c r="K4" s="68"/>
      <c r="L4" s="68"/>
      <c r="M4" s="68"/>
      <c r="N4" s="68"/>
      <c r="O4" s="68"/>
      <c r="P4" s="68"/>
      <c r="Q4" s="68"/>
      <c r="R4" s="68"/>
    </row>
    <row r="5" spans="1:18" s="52" customFormat="1" ht="15.75" x14ac:dyDescent="0.2">
      <c r="A5" s="51" t="s">
        <v>136</v>
      </c>
      <c r="B5" s="52" t="s">
        <v>1136</v>
      </c>
      <c r="C5" s="56"/>
      <c r="D5" s="57"/>
      <c r="E5" s="58"/>
      <c r="F5" s="58"/>
      <c r="G5" s="59"/>
      <c r="H5" s="73"/>
      <c r="I5" s="73"/>
      <c r="J5" s="68"/>
      <c r="K5" s="68"/>
      <c r="L5" s="68"/>
      <c r="M5" s="68"/>
      <c r="N5" s="68"/>
      <c r="O5" s="68"/>
      <c r="P5" s="68"/>
      <c r="Q5" s="68"/>
      <c r="R5" s="68"/>
    </row>
    <row r="6" spans="1:18" s="52" customFormat="1" ht="15.75" x14ac:dyDescent="0.2">
      <c r="A6" s="51"/>
      <c r="B6" s="52" t="s">
        <v>604</v>
      </c>
      <c r="C6" s="56"/>
      <c r="D6" s="57"/>
      <c r="E6" s="58"/>
      <c r="F6" s="58"/>
      <c r="G6" s="59"/>
      <c r="H6" s="73"/>
      <c r="I6" s="73"/>
      <c r="J6" s="68"/>
      <c r="K6" s="68"/>
      <c r="L6" s="68"/>
      <c r="M6" s="68"/>
      <c r="N6" s="68"/>
      <c r="O6" s="68"/>
      <c r="P6" s="68"/>
      <c r="Q6" s="68"/>
      <c r="R6" s="68"/>
    </row>
    <row r="7" spans="1:18" s="52" customFormat="1" ht="15.75" x14ac:dyDescent="0.2">
      <c r="A7" s="51"/>
      <c r="B7" s="52" t="s">
        <v>605</v>
      </c>
      <c r="C7" s="95"/>
      <c r="D7" s="57"/>
      <c r="E7" s="95"/>
      <c r="F7" s="95"/>
      <c r="G7" s="59"/>
      <c r="H7" s="73"/>
      <c r="I7" s="73"/>
      <c r="J7" s="68"/>
      <c r="K7" s="68"/>
      <c r="L7" s="68"/>
      <c r="M7" s="68"/>
      <c r="N7" s="68"/>
      <c r="O7" s="68"/>
      <c r="P7" s="68"/>
      <c r="Q7" s="68"/>
      <c r="R7" s="68"/>
    </row>
    <row r="8" spans="1:18" s="52" customFormat="1" ht="30" x14ac:dyDescent="0.2">
      <c r="A8" s="51"/>
      <c r="B8" s="153" t="s">
        <v>653</v>
      </c>
      <c r="C8" s="81"/>
      <c r="D8" s="82"/>
      <c r="E8" s="83"/>
      <c r="F8" s="83"/>
      <c r="G8" s="84"/>
      <c r="H8" s="85"/>
      <c r="I8" s="85"/>
      <c r="J8" s="68"/>
      <c r="K8" s="68"/>
      <c r="L8" s="68"/>
      <c r="M8" s="68"/>
      <c r="N8" s="68"/>
      <c r="O8" s="68"/>
      <c r="P8" s="68"/>
      <c r="Q8" s="68"/>
      <c r="R8" s="68"/>
    </row>
    <row r="9" spans="1:18" s="52" customFormat="1" ht="15.75" x14ac:dyDescent="0.2">
      <c r="A9" s="51" t="s">
        <v>815</v>
      </c>
      <c r="B9" s="80" t="s">
        <v>392</v>
      </c>
      <c r="C9" s="81"/>
      <c r="D9" s="82"/>
      <c r="E9" s="83"/>
      <c r="F9" s="83"/>
      <c r="G9" s="84"/>
      <c r="H9" s="85"/>
      <c r="I9" s="85"/>
      <c r="J9" s="68"/>
      <c r="K9" s="68"/>
      <c r="L9" s="68"/>
      <c r="M9" s="68"/>
      <c r="N9" s="68"/>
      <c r="O9" s="68"/>
      <c r="P9" s="68"/>
      <c r="Q9" s="68"/>
      <c r="R9" s="68"/>
    </row>
    <row r="10" spans="1:18" s="52" customFormat="1" ht="15.75" x14ac:dyDescent="0.2">
      <c r="A10" s="51" t="s">
        <v>138</v>
      </c>
      <c r="B10" s="80" t="s">
        <v>654</v>
      </c>
      <c r="C10" s="81"/>
      <c r="D10" s="82"/>
      <c r="E10" s="83"/>
      <c r="F10" s="83"/>
      <c r="G10" s="84"/>
      <c r="H10" s="85"/>
      <c r="I10" s="85"/>
      <c r="J10" s="68"/>
      <c r="K10" s="68"/>
      <c r="L10" s="68"/>
      <c r="M10" s="68"/>
      <c r="N10" s="68"/>
      <c r="O10" s="68"/>
      <c r="P10" s="68"/>
      <c r="Q10" s="68"/>
      <c r="R10" s="68"/>
    </row>
    <row r="11" spans="1:18" s="52" customFormat="1" ht="15.75" x14ac:dyDescent="0.2">
      <c r="A11" s="51" t="s">
        <v>148</v>
      </c>
      <c r="B11" s="88" t="s">
        <v>655</v>
      </c>
      <c r="C11" s="89"/>
      <c r="D11" s="90"/>
      <c r="E11" s="91"/>
      <c r="F11" s="91"/>
      <c r="G11" s="92"/>
      <c r="H11" s="93"/>
      <c r="I11" s="93"/>
      <c r="J11" s="68"/>
      <c r="K11" s="68"/>
      <c r="L11" s="68"/>
      <c r="M11" s="68"/>
      <c r="N11" s="68"/>
      <c r="O11" s="68"/>
      <c r="P11" s="68"/>
      <c r="Q11" s="68"/>
      <c r="R11" s="68"/>
    </row>
    <row r="12" spans="1:18" s="52" customFormat="1" ht="15.75" x14ac:dyDescent="0.2">
      <c r="A12" s="51" t="s">
        <v>813</v>
      </c>
      <c r="B12" s="88" t="s">
        <v>656</v>
      </c>
      <c r="C12" s="89"/>
      <c r="D12" s="90"/>
      <c r="E12" s="91"/>
      <c r="F12" s="91"/>
      <c r="G12" s="92"/>
      <c r="H12" s="93"/>
      <c r="I12" s="93"/>
      <c r="J12" s="68"/>
      <c r="K12" s="68"/>
      <c r="L12" s="68"/>
      <c r="M12" s="68"/>
      <c r="N12" s="68"/>
      <c r="O12" s="68"/>
      <c r="P12" s="68"/>
      <c r="Q12" s="68"/>
      <c r="R12" s="68"/>
    </row>
    <row r="13" spans="1:18" s="52" customFormat="1" ht="15.75" x14ac:dyDescent="0.2">
      <c r="A13" s="51" t="s">
        <v>817</v>
      </c>
      <c r="B13" s="88" t="s">
        <v>371</v>
      </c>
      <c r="C13" s="89"/>
      <c r="D13" s="90"/>
      <c r="E13" s="91"/>
      <c r="F13" s="91"/>
      <c r="G13" s="92"/>
      <c r="H13" s="93"/>
      <c r="I13" s="93"/>
      <c r="J13" s="68"/>
      <c r="K13" s="68"/>
      <c r="L13" s="68"/>
      <c r="M13" s="68"/>
      <c r="N13" s="68"/>
      <c r="O13" s="68"/>
      <c r="P13" s="68"/>
      <c r="Q13" s="68"/>
      <c r="R13" s="68"/>
    </row>
    <row r="14" spans="1:18" s="52" customFormat="1" ht="105.75" customHeight="1" x14ac:dyDescent="0.2">
      <c r="A14" s="51" t="s">
        <v>139</v>
      </c>
      <c r="B14" s="365" t="s">
        <v>286</v>
      </c>
      <c r="C14" s="365"/>
      <c r="D14" s="365"/>
      <c r="E14" s="365"/>
      <c r="F14" s="365"/>
      <c r="G14" s="365"/>
      <c r="H14" s="365"/>
      <c r="I14" s="73"/>
      <c r="J14" s="68"/>
      <c r="K14" s="68"/>
      <c r="L14" s="68"/>
      <c r="M14" s="68"/>
      <c r="N14" s="68"/>
      <c r="O14" s="68"/>
      <c r="P14" s="68"/>
      <c r="Q14" s="68"/>
      <c r="R14" s="68"/>
    </row>
    <row r="15" spans="1:18" s="52" customFormat="1" ht="15.75" customHeight="1" x14ac:dyDescent="0.2">
      <c r="A15" s="51" t="s">
        <v>818</v>
      </c>
      <c r="B15" s="365" t="s">
        <v>287</v>
      </c>
      <c r="C15" s="365"/>
      <c r="D15" s="365"/>
      <c r="E15" s="365"/>
      <c r="F15" s="365"/>
      <c r="G15" s="365"/>
      <c r="H15" s="365"/>
      <c r="I15" s="365"/>
      <c r="J15" s="68"/>
      <c r="K15" s="68"/>
      <c r="L15" s="68"/>
      <c r="M15" s="68"/>
      <c r="N15" s="68"/>
      <c r="O15" s="68"/>
      <c r="P15" s="68"/>
      <c r="Q15" s="68"/>
      <c r="R15" s="68"/>
    </row>
    <row r="16" spans="1:18" s="52" customFormat="1" ht="15.75" x14ac:dyDescent="0.2">
      <c r="A16" s="51" t="s">
        <v>142</v>
      </c>
      <c r="B16" s="51" t="s">
        <v>288</v>
      </c>
      <c r="C16" s="56"/>
      <c r="D16" s="57"/>
      <c r="E16" s="58"/>
      <c r="F16" s="58"/>
      <c r="G16" s="59"/>
      <c r="H16" s="73"/>
      <c r="I16" s="73"/>
      <c r="J16" s="68"/>
      <c r="K16" s="68"/>
      <c r="L16" s="68"/>
      <c r="M16" s="68"/>
      <c r="N16" s="68"/>
      <c r="O16" s="68"/>
      <c r="P16" s="68"/>
      <c r="Q16" s="68"/>
      <c r="R16" s="68"/>
    </row>
    <row r="17" spans="1:18" s="52" customFormat="1" ht="15.75" x14ac:dyDescent="0.2">
      <c r="A17" s="51"/>
      <c r="B17" s="51" t="s">
        <v>289</v>
      </c>
      <c r="C17" s="56"/>
      <c r="D17" s="57"/>
      <c r="E17" s="58"/>
      <c r="F17" s="58"/>
      <c r="G17" s="59"/>
      <c r="H17" s="73"/>
      <c r="I17" s="73"/>
      <c r="J17" s="68"/>
      <c r="K17" s="68"/>
      <c r="L17" s="68"/>
      <c r="M17" s="68"/>
      <c r="N17" s="68"/>
      <c r="O17" s="68"/>
      <c r="P17" s="68"/>
      <c r="Q17" s="68"/>
      <c r="R17" s="68"/>
    </row>
    <row r="18" spans="1:18" s="52" customFormat="1" ht="15.75" x14ac:dyDescent="0.2">
      <c r="A18" s="51"/>
      <c r="B18" s="51" t="s">
        <v>290</v>
      </c>
      <c r="C18" s="56"/>
      <c r="D18" s="57"/>
      <c r="E18" s="58"/>
      <c r="F18" s="58"/>
      <c r="G18" s="59"/>
      <c r="H18" s="73"/>
      <c r="I18" s="73"/>
      <c r="J18" s="68"/>
      <c r="K18" s="68"/>
      <c r="L18" s="68"/>
      <c r="M18" s="68"/>
      <c r="N18" s="68"/>
      <c r="O18" s="68"/>
      <c r="P18" s="68"/>
      <c r="Q18" s="68"/>
      <c r="R18" s="68"/>
    </row>
    <row r="19" spans="1:18" s="52" customFormat="1" ht="15.75" x14ac:dyDescent="0.2">
      <c r="A19" s="51"/>
      <c r="B19" s="86" t="s">
        <v>291</v>
      </c>
      <c r="C19" s="81"/>
      <c r="D19" s="82"/>
      <c r="E19" s="83"/>
      <c r="F19" s="83"/>
      <c r="G19" s="84"/>
      <c r="H19" s="85"/>
      <c r="I19" s="85"/>
      <c r="J19" s="68"/>
      <c r="K19" s="68"/>
      <c r="L19" s="68"/>
      <c r="M19" s="68"/>
      <c r="N19" s="68"/>
      <c r="O19" s="68"/>
      <c r="P19" s="68"/>
      <c r="Q19" s="68"/>
      <c r="R19" s="68"/>
    </row>
    <row r="20" spans="1:18" s="52" customFormat="1" ht="15.75" x14ac:dyDescent="0.2">
      <c r="A20" s="51" t="s">
        <v>141</v>
      </c>
      <c r="B20" s="52" t="s">
        <v>292</v>
      </c>
      <c r="C20" s="87"/>
      <c r="D20" s="57"/>
      <c r="E20" s="58"/>
      <c r="F20" s="58"/>
      <c r="G20" s="59"/>
      <c r="H20" s="73"/>
      <c r="I20" s="73"/>
      <c r="J20" s="68"/>
      <c r="K20" s="68"/>
      <c r="L20" s="68"/>
      <c r="M20" s="68"/>
      <c r="N20" s="68"/>
      <c r="O20" s="68"/>
      <c r="P20" s="68"/>
      <c r="Q20" s="68"/>
      <c r="R20" s="68"/>
    </row>
    <row r="21" spans="1:18" s="52" customFormat="1" ht="15.75" x14ac:dyDescent="0.2">
      <c r="A21" s="51"/>
      <c r="B21" s="52" t="s">
        <v>293</v>
      </c>
      <c r="D21" s="57"/>
      <c r="E21" s="58"/>
      <c r="F21" s="58"/>
      <c r="G21" s="59"/>
      <c r="H21" s="73"/>
      <c r="I21" s="73"/>
      <c r="J21" s="68"/>
      <c r="K21" s="68"/>
      <c r="L21" s="68"/>
      <c r="M21" s="68"/>
      <c r="N21" s="68"/>
      <c r="O21" s="68"/>
      <c r="P21" s="68"/>
      <c r="Q21" s="68"/>
      <c r="R21" s="68"/>
    </row>
    <row r="22" spans="1:18" s="52" customFormat="1" ht="15.75" x14ac:dyDescent="0.2">
      <c r="A22" s="51"/>
      <c r="B22" s="52" t="s">
        <v>294</v>
      </c>
      <c r="D22" s="57"/>
      <c r="E22" s="58"/>
      <c r="F22" s="58"/>
      <c r="G22" s="59"/>
      <c r="H22" s="73"/>
      <c r="I22" s="73"/>
      <c r="J22" s="68"/>
      <c r="K22" s="68"/>
      <c r="L22" s="68"/>
      <c r="M22" s="68"/>
      <c r="N22" s="68"/>
      <c r="O22" s="68"/>
      <c r="P22" s="68"/>
      <c r="Q22" s="68"/>
      <c r="R22" s="68"/>
    </row>
    <row r="23" spans="1:18" s="52" customFormat="1" ht="15.75" x14ac:dyDescent="0.2">
      <c r="A23" s="51"/>
      <c r="B23" s="80" t="s">
        <v>369</v>
      </c>
      <c r="C23" s="81"/>
      <c r="D23" s="82"/>
      <c r="E23" s="83"/>
      <c r="F23" s="83"/>
      <c r="G23" s="84"/>
      <c r="H23" s="85"/>
      <c r="I23" s="85"/>
      <c r="J23" s="68"/>
      <c r="K23" s="68"/>
      <c r="L23" s="68"/>
      <c r="M23" s="68"/>
      <c r="N23" s="68"/>
      <c r="O23" s="68"/>
      <c r="P23" s="68"/>
      <c r="Q23" s="68"/>
      <c r="R23" s="68"/>
    </row>
    <row r="24" spans="1:18" s="52" customFormat="1" ht="15.75" x14ac:dyDescent="0.2">
      <c r="A24" s="51" t="s">
        <v>822</v>
      </c>
      <c r="B24" s="80">
        <v>996</v>
      </c>
      <c r="C24" s="81"/>
      <c r="D24" s="82"/>
      <c r="E24" s="83"/>
      <c r="F24" s="83"/>
      <c r="G24" s="84"/>
      <c r="H24" s="85"/>
      <c r="I24" s="85"/>
      <c r="J24" s="68"/>
      <c r="K24" s="68"/>
      <c r="L24" s="68"/>
      <c r="M24" s="68"/>
      <c r="N24" s="68"/>
      <c r="O24" s="68"/>
      <c r="P24" s="68"/>
      <c r="Q24" s="68"/>
      <c r="R24" s="68"/>
    </row>
    <row r="25" spans="1:18" s="52" customFormat="1" ht="15.75" x14ac:dyDescent="0.2">
      <c r="A25" s="51" t="s">
        <v>143</v>
      </c>
      <c r="B25" s="367" t="s">
        <v>674</v>
      </c>
      <c r="C25" s="367"/>
      <c r="D25" s="367"/>
      <c r="E25" s="367"/>
      <c r="F25" s="367"/>
      <c r="G25" s="367"/>
      <c r="H25" s="367"/>
      <c r="I25" s="367"/>
      <c r="J25" s="68"/>
      <c r="K25" s="68"/>
      <c r="L25" s="68"/>
      <c r="M25" s="68"/>
      <c r="N25" s="68"/>
      <c r="O25" s="68"/>
      <c r="P25" s="68"/>
      <c r="Q25" s="68"/>
      <c r="R25" s="68"/>
    </row>
    <row r="26" spans="1:18" s="52" customFormat="1" ht="15.75" x14ac:dyDescent="0.2">
      <c r="A26" s="51" t="s">
        <v>132</v>
      </c>
      <c r="B26" s="365" t="s">
        <v>1132</v>
      </c>
      <c r="C26" s="365"/>
      <c r="D26" s="365"/>
      <c r="E26" s="365"/>
      <c r="F26" s="365"/>
      <c r="G26" s="365"/>
      <c r="H26" s="365"/>
      <c r="I26" s="365"/>
      <c r="J26" s="68"/>
      <c r="K26" s="68"/>
      <c r="L26" s="68"/>
      <c r="M26" s="68"/>
      <c r="N26" s="68"/>
      <c r="O26" s="68"/>
      <c r="P26" s="68"/>
      <c r="Q26" s="68"/>
      <c r="R26" s="68"/>
    </row>
    <row r="27" spans="1:18" s="52" customFormat="1" x14ac:dyDescent="0.2">
      <c r="A27" s="361" t="s">
        <v>363</v>
      </c>
      <c r="B27" s="348" t="s">
        <v>1132</v>
      </c>
      <c r="C27" s="348"/>
      <c r="D27" s="348"/>
      <c r="E27" s="348"/>
      <c r="F27" s="348"/>
      <c r="G27" s="348"/>
      <c r="H27" s="348"/>
      <c r="I27" s="348"/>
      <c r="J27" s="68"/>
      <c r="K27" s="68"/>
      <c r="L27" s="68"/>
      <c r="M27" s="68"/>
      <c r="N27" s="68"/>
      <c r="O27" s="68"/>
      <c r="P27" s="68"/>
      <c r="Q27" s="68"/>
      <c r="R27" s="68"/>
    </row>
    <row r="28" spans="1:18" s="52" customFormat="1" ht="15.75" customHeight="1" x14ac:dyDescent="0.2">
      <c r="A28" s="361"/>
      <c r="B28" s="362"/>
      <c r="C28" s="362"/>
      <c r="D28" s="362"/>
      <c r="E28" s="362"/>
      <c r="F28" s="362"/>
      <c r="G28" s="362"/>
      <c r="H28" s="362"/>
      <c r="I28" s="362"/>
      <c r="J28" s="68"/>
      <c r="K28" s="68"/>
      <c r="L28" s="68"/>
      <c r="M28" s="68"/>
      <c r="N28" s="68"/>
      <c r="O28" s="68"/>
      <c r="P28" s="68"/>
      <c r="Q28" s="68"/>
      <c r="R28" s="68"/>
    </row>
    <row r="29" spans="1:18" s="54" customFormat="1" x14ac:dyDescent="0.2">
      <c r="C29" s="60"/>
      <c r="D29" s="61"/>
      <c r="E29" s="62"/>
      <c r="F29" s="62"/>
      <c r="G29" s="63"/>
      <c r="H29" s="74"/>
      <c r="I29" s="74"/>
      <c r="J29" s="69"/>
      <c r="K29" s="69"/>
      <c r="L29" s="69"/>
      <c r="M29" s="69"/>
      <c r="N29" s="69"/>
      <c r="O29" s="69"/>
      <c r="P29" s="69"/>
      <c r="Q29" s="69"/>
      <c r="R29" s="69"/>
    </row>
    <row r="32" spans="1:18" ht="15.75" x14ac:dyDescent="0.2">
      <c r="A32" s="26" t="s">
        <v>220</v>
      </c>
      <c r="B32" s="1" t="s">
        <v>221</v>
      </c>
      <c r="C32" s="2" t="s">
        <v>222</v>
      </c>
      <c r="D32" s="3" t="s">
        <v>223</v>
      </c>
      <c r="E32" s="4" t="s">
        <v>224</v>
      </c>
      <c r="F32" s="4" t="s">
        <v>225</v>
      </c>
    </row>
    <row r="33" spans="1:18" ht="15.75" x14ac:dyDescent="0.2">
      <c r="A33" s="26">
        <v>1</v>
      </c>
      <c r="B33" s="1" t="s">
        <v>134</v>
      </c>
    </row>
    <row r="34" spans="1:18" x14ac:dyDescent="0.2">
      <c r="A34" s="27">
        <v>1.1000000000000001</v>
      </c>
      <c r="B34" s="9" t="s">
        <v>226</v>
      </c>
      <c r="C34" s="8">
        <f>F$63</f>
        <v>13028819.729458615</v>
      </c>
      <c r="D34" s="7" t="s">
        <v>227</v>
      </c>
      <c r="E34" s="16">
        <f>F34/C34</f>
        <v>1.5350584638744601E-2</v>
      </c>
      <c r="F34" s="8">
        <v>200000</v>
      </c>
      <c r="L34" s="65"/>
    </row>
    <row r="35" spans="1:18" x14ac:dyDescent="0.2">
      <c r="A35" s="27">
        <v>1.2</v>
      </c>
      <c r="B35" s="9" t="s">
        <v>228</v>
      </c>
      <c r="C35" s="8">
        <f>F$63</f>
        <v>13028819.729458615</v>
      </c>
      <c r="D35" s="7" t="s">
        <v>227</v>
      </c>
      <c r="E35" s="16">
        <f>F35/C35</f>
        <v>4.9528584583986263E-2</v>
      </c>
      <c r="F35" s="8">
        <v>645299</v>
      </c>
      <c r="L35" s="65"/>
    </row>
    <row r="36" spans="1:18" x14ac:dyDescent="0.2">
      <c r="A36" s="27">
        <v>1.3</v>
      </c>
      <c r="B36" s="9" t="s">
        <v>868</v>
      </c>
      <c r="C36" s="8">
        <f>F$63</f>
        <v>13028819.729458615</v>
      </c>
      <c r="D36" s="7" t="s">
        <v>227</v>
      </c>
      <c r="E36" s="16">
        <f>F36/C36</f>
        <v>4.5194039999543946E-2</v>
      </c>
      <c r="F36" s="8">
        <v>588825</v>
      </c>
      <c r="L36" s="65"/>
    </row>
    <row r="37" spans="1:18" s="1" customFormat="1" ht="15.75" x14ac:dyDescent="0.2">
      <c r="B37" s="28" t="s">
        <v>248</v>
      </c>
      <c r="C37" s="17">
        <f>F37/F65</f>
        <v>9.9158513427589953E-2</v>
      </c>
      <c r="D37" s="11"/>
      <c r="E37" s="12"/>
      <c r="F37" s="23">
        <f>SUM(F34:F36)</f>
        <v>1434124</v>
      </c>
      <c r="G37" s="64"/>
      <c r="H37" s="75"/>
      <c r="I37" s="75"/>
      <c r="J37" s="22"/>
      <c r="K37" s="22"/>
      <c r="L37" s="71"/>
      <c r="M37" s="70"/>
      <c r="N37" s="70"/>
      <c r="O37" s="70"/>
      <c r="P37" s="70"/>
      <c r="Q37" s="70"/>
      <c r="R37" s="70"/>
    </row>
    <row r="38" spans="1:18" x14ac:dyDescent="0.2">
      <c r="A38" s="27"/>
      <c r="H38" s="72" t="s">
        <v>379</v>
      </c>
      <c r="I38" s="72" t="s">
        <v>383</v>
      </c>
      <c r="L38" s="65"/>
    </row>
    <row r="39" spans="1:18" ht="15.75" x14ac:dyDescent="0.2">
      <c r="A39" s="26">
        <v>2</v>
      </c>
      <c r="B39" s="1" t="s">
        <v>230</v>
      </c>
      <c r="L39" s="65"/>
    </row>
    <row r="40" spans="1:18" x14ac:dyDescent="0.2">
      <c r="A40" s="27">
        <v>2.1</v>
      </c>
      <c r="B40" s="9" t="s">
        <v>236</v>
      </c>
      <c r="C40" s="18">
        <f>C43</f>
        <v>3.7</v>
      </c>
      <c r="D40" s="7" t="s">
        <v>699</v>
      </c>
      <c r="F40" s="8">
        <v>26150.055802986943</v>
      </c>
      <c r="H40" s="76">
        <v>22565.746256326616</v>
      </c>
      <c r="I40" s="77"/>
      <c r="L40" s="65"/>
    </row>
    <row r="41" spans="1:18" x14ac:dyDescent="0.2">
      <c r="A41" s="27">
        <v>2.2000000000000002</v>
      </c>
      <c r="B41" s="9" t="s">
        <v>237</v>
      </c>
      <c r="C41" s="8">
        <v>589448.19999999995</v>
      </c>
      <c r="D41" s="7" t="s">
        <v>232</v>
      </c>
      <c r="E41" s="6">
        <f>F41/C41</f>
        <v>6.4217488849661368</v>
      </c>
      <c r="F41" s="8">
        <v>3785288.3210952962</v>
      </c>
      <c r="H41" s="76">
        <v>2308865.9095934224</v>
      </c>
      <c r="I41" s="77">
        <f t="shared" ref="I41:I50" si="0">(F41-H41)/H41</f>
        <v>0.63945784177733511</v>
      </c>
      <c r="L41" s="65"/>
    </row>
    <row r="42" spans="1:18" x14ac:dyDescent="0.2">
      <c r="A42" s="27">
        <v>2.2999999999999998</v>
      </c>
      <c r="B42" s="9" t="s">
        <v>238</v>
      </c>
      <c r="C42" s="8">
        <v>42484.7</v>
      </c>
      <c r="D42" s="7" t="s">
        <v>811</v>
      </c>
      <c r="E42" s="6">
        <f>F42/C42</f>
        <v>6.0977702561157319</v>
      </c>
      <c r="F42" s="8">
        <v>259061.94</v>
      </c>
      <c r="H42" s="76">
        <v>171253.79668487894</v>
      </c>
      <c r="I42" s="77">
        <f t="shared" si="0"/>
        <v>0.51273691453798986</v>
      </c>
      <c r="L42" s="65"/>
    </row>
    <row r="43" spans="1:18" x14ac:dyDescent="0.2">
      <c r="A43" s="27">
        <v>2.4</v>
      </c>
      <c r="B43" s="9" t="s">
        <v>239</v>
      </c>
      <c r="C43" s="18">
        <v>3.7</v>
      </c>
      <c r="D43" s="7" t="s">
        <v>231</v>
      </c>
      <c r="E43" s="8">
        <f>F43/C43</f>
        <v>357720.18128859496</v>
      </c>
      <c r="F43" s="8">
        <v>1323564.6707678013</v>
      </c>
      <c r="H43" s="76">
        <v>1233168.3957505373</v>
      </c>
      <c r="I43" s="77">
        <f t="shared" si="0"/>
        <v>7.330408022843192E-2</v>
      </c>
      <c r="L43" s="65"/>
    </row>
    <row r="44" spans="1:18" x14ac:dyDescent="0.2">
      <c r="A44" s="27">
        <v>2.5</v>
      </c>
      <c r="B44" s="9" t="s">
        <v>240</v>
      </c>
      <c r="C44" s="8">
        <v>94000</v>
      </c>
      <c r="D44" s="7" t="s">
        <v>233</v>
      </c>
      <c r="E44" s="8">
        <f>F44/C44</f>
        <v>24.418588252167737</v>
      </c>
      <c r="F44" s="22">
        <v>2295347.2957037673</v>
      </c>
      <c r="H44" s="76">
        <v>3029839.1469802782</v>
      </c>
      <c r="I44" s="77">
        <f t="shared" si="0"/>
        <v>-0.2424194208489748</v>
      </c>
      <c r="L44" s="65"/>
    </row>
    <row r="45" spans="1:18" x14ac:dyDescent="0.2">
      <c r="A45" s="27" t="s">
        <v>234</v>
      </c>
      <c r="B45" s="9" t="s">
        <v>241</v>
      </c>
      <c r="C45" s="8">
        <v>2559.0949999999998</v>
      </c>
      <c r="D45" s="7" t="s">
        <v>233</v>
      </c>
      <c r="E45" s="8">
        <f>F45/C45</f>
        <v>1018.8263436339308</v>
      </c>
      <c r="F45" s="8">
        <v>2607273.4018618739</v>
      </c>
      <c r="H45" s="76">
        <v>2492124.8305036123</v>
      </c>
      <c r="I45" s="77">
        <f t="shared" si="0"/>
        <v>4.6204977354602349E-2</v>
      </c>
      <c r="L45" s="65"/>
    </row>
    <row r="46" spans="1:18" x14ac:dyDescent="0.2">
      <c r="A46" s="27">
        <v>2.7</v>
      </c>
      <c r="B46" s="9" t="s">
        <v>242</v>
      </c>
      <c r="C46" s="8"/>
      <c r="H46" s="76"/>
      <c r="I46" s="77"/>
      <c r="L46" s="65"/>
    </row>
    <row r="47" spans="1:18" x14ac:dyDescent="0.2">
      <c r="A47" s="27">
        <v>2.8</v>
      </c>
      <c r="B47" s="9" t="s">
        <v>243</v>
      </c>
      <c r="C47" s="18">
        <f>C43</f>
        <v>3.7</v>
      </c>
      <c r="D47" s="7" t="s">
        <v>231</v>
      </c>
      <c r="E47" s="8">
        <f>F47/C47</f>
        <v>233403.25115318206</v>
      </c>
      <c r="F47" s="8">
        <v>863592.02926677372</v>
      </c>
      <c r="H47" s="76">
        <v>698429.38564648852</v>
      </c>
      <c r="I47" s="77">
        <f t="shared" si="0"/>
        <v>0.23647722592228188</v>
      </c>
      <c r="L47" s="65"/>
    </row>
    <row r="48" spans="1:18" x14ac:dyDescent="0.2">
      <c r="A48" s="27">
        <v>2.9</v>
      </c>
      <c r="B48" s="9" t="s">
        <v>235</v>
      </c>
      <c r="C48" s="18">
        <f>C43</f>
        <v>3.7</v>
      </c>
      <c r="D48" s="7" t="s">
        <v>231</v>
      </c>
      <c r="E48" s="8">
        <f>F48/C48</f>
        <v>45991.038845668467</v>
      </c>
      <c r="F48" s="8">
        <v>170166.84372897333</v>
      </c>
      <c r="H48" s="76">
        <v>112293.87023118451</v>
      </c>
      <c r="I48" s="77">
        <f t="shared" si="0"/>
        <v>0.51537072663577344</v>
      </c>
      <c r="L48" s="65"/>
    </row>
    <row r="49" spans="1:18" x14ac:dyDescent="0.2">
      <c r="A49" s="29">
        <v>2.1</v>
      </c>
      <c r="B49" s="9" t="s">
        <v>244</v>
      </c>
      <c r="C49" s="18">
        <f>C43</f>
        <v>3.7</v>
      </c>
      <c r="D49" s="7" t="s">
        <v>231</v>
      </c>
      <c r="E49" s="8">
        <f>F49/C49</f>
        <v>200552.30765749523</v>
      </c>
      <c r="F49" s="8">
        <v>742043.53833273239</v>
      </c>
      <c r="H49" s="76">
        <v>699498.88401203428</v>
      </c>
      <c r="I49" s="77">
        <f t="shared" si="0"/>
        <v>6.082161858026091E-2</v>
      </c>
      <c r="L49" s="65"/>
    </row>
    <row r="50" spans="1:18" x14ac:dyDescent="0.2">
      <c r="A50" s="27">
        <v>2.11</v>
      </c>
      <c r="B50" s="9" t="s">
        <v>245</v>
      </c>
      <c r="C50" s="20">
        <f>C43</f>
        <v>3.7</v>
      </c>
      <c r="D50" s="7" t="s">
        <v>231</v>
      </c>
      <c r="E50" s="8">
        <f>F50/C50</f>
        <v>19519.482779696507</v>
      </c>
      <c r="F50" s="8">
        <v>72222.086284877078</v>
      </c>
      <c r="H50" s="104">
        <v>57258.986190879979</v>
      </c>
      <c r="I50" s="77">
        <f t="shared" si="0"/>
        <v>0.26132317544211725</v>
      </c>
      <c r="L50" s="65"/>
    </row>
    <row r="51" spans="1:18" x14ac:dyDescent="0.2">
      <c r="A51" s="27"/>
      <c r="H51" s="76"/>
      <c r="I51" s="77"/>
      <c r="L51" s="65"/>
    </row>
    <row r="52" spans="1:18" s="1" customFormat="1" ht="15.75" x14ac:dyDescent="0.2">
      <c r="B52" s="28" t="s">
        <v>246</v>
      </c>
      <c r="C52" s="17">
        <f>F52/F65</f>
        <v>0.83971219206974623</v>
      </c>
      <c r="D52" s="11"/>
      <c r="E52" s="12"/>
      <c r="F52" s="25">
        <f>SUM(F40:F51)</f>
        <v>12144710.182845084</v>
      </c>
      <c r="G52" s="66"/>
      <c r="H52" s="76"/>
      <c r="I52" s="77"/>
      <c r="K52" s="22"/>
      <c r="L52" s="65"/>
      <c r="M52" s="70"/>
      <c r="N52" s="70"/>
      <c r="O52" s="70"/>
      <c r="P52" s="70"/>
      <c r="Q52" s="70"/>
      <c r="R52" s="70"/>
    </row>
    <row r="53" spans="1:18" x14ac:dyDescent="0.2">
      <c r="A53" s="27"/>
      <c r="H53" s="76"/>
      <c r="I53" s="77"/>
      <c r="L53" s="65"/>
    </row>
    <row r="54" spans="1:18" x14ac:dyDescent="0.2">
      <c r="A54" s="27">
        <v>2.12</v>
      </c>
      <c r="B54" s="9" t="s">
        <v>131</v>
      </c>
      <c r="C54" s="8">
        <f>F52</f>
        <v>12144710.182845084</v>
      </c>
      <c r="D54" s="7" t="s">
        <v>227</v>
      </c>
      <c r="E54" s="16">
        <f>F54/C54</f>
        <v>6.3110009160823988E-2</v>
      </c>
      <c r="F54" s="8">
        <v>766452.77089490567</v>
      </c>
      <c r="H54" s="76">
        <v>1002378.6155855887</v>
      </c>
      <c r="I54" s="77">
        <f>(F54-H54)/H54</f>
        <v>-0.23536599945605921</v>
      </c>
      <c r="L54" s="65"/>
    </row>
    <row r="55" spans="1:18" x14ac:dyDescent="0.2">
      <c r="A55" s="27"/>
      <c r="H55" s="76"/>
      <c r="I55" s="77"/>
      <c r="L55" s="65"/>
    </row>
    <row r="56" spans="1:18" s="1" customFormat="1" ht="15.75" x14ac:dyDescent="0.2">
      <c r="B56" s="28" t="s">
        <v>251</v>
      </c>
      <c r="C56" s="21">
        <f>F54/F65</f>
        <v>5.2994244133977277E-2</v>
      </c>
      <c r="D56" s="11"/>
      <c r="E56" s="12"/>
      <c r="F56" s="25">
        <f>F54+F52</f>
        <v>12911162.95373999</v>
      </c>
      <c r="G56" s="363"/>
      <c r="H56" s="78">
        <f>SUM(H40:H54)</f>
        <v>11827677.567435231</v>
      </c>
      <c r="I56" s="77">
        <f>(F56-H56)/H56</f>
        <v>9.1605928562669345E-2</v>
      </c>
      <c r="K56" s="22"/>
      <c r="L56" s="65"/>
      <c r="M56" s="70"/>
      <c r="N56" s="70"/>
      <c r="O56" s="70"/>
      <c r="P56" s="70"/>
      <c r="Q56" s="70"/>
      <c r="R56" s="70"/>
    </row>
    <row r="57" spans="1:18" x14ac:dyDescent="0.2">
      <c r="A57" s="27"/>
      <c r="G57" s="363"/>
      <c r="L57" s="65"/>
    </row>
    <row r="58" spans="1:18" ht="15.75" x14ac:dyDescent="0.2">
      <c r="A58" s="26">
        <v>3</v>
      </c>
      <c r="B58" s="1" t="s">
        <v>247</v>
      </c>
      <c r="F58" s="8">
        <v>117656.7757186254</v>
      </c>
      <c r="G58" s="55" t="s">
        <v>295</v>
      </c>
      <c r="H58" s="158">
        <v>74346.722564769239</v>
      </c>
      <c r="I58" s="77">
        <f>(F58-H58)/H58</f>
        <v>0.58254152516441315</v>
      </c>
      <c r="L58" s="65"/>
    </row>
    <row r="59" spans="1:18" x14ac:dyDescent="0.2">
      <c r="A59" s="27"/>
      <c r="L59" s="65"/>
    </row>
    <row r="60" spans="1:18" s="1" customFormat="1" ht="15.75" x14ac:dyDescent="0.2">
      <c r="B60" s="28" t="s">
        <v>249</v>
      </c>
      <c r="C60" s="17">
        <f>F60/F65</f>
        <v>8.1350503686865687E-3</v>
      </c>
      <c r="D60" s="11"/>
      <c r="E60" s="12"/>
      <c r="F60" s="25">
        <f>F58</f>
        <v>117656.7757186254</v>
      </c>
      <c r="G60" s="66"/>
      <c r="H60" s="75"/>
      <c r="I60" s="75"/>
      <c r="J60" s="70"/>
      <c r="K60" s="22"/>
      <c r="L60" s="65"/>
      <c r="M60" s="70"/>
      <c r="N60" s="70"/>
      <c r="O60" s="70"/>
      <c r="P60" s="70"/>
      <c r="Q60" s="70"/>
      <c r="R60" s="70"/>
    </row>
    <row r="61" spans="1:18" x14ac:dyDescent="0.2">
      <c r="A61" s="27"/>
      <c r="G61" s="67"/>
      <c r="L61" s="65"/>
    </row>
    <row r="62" spans="1:18" x14ac:dyDescent="0.2">
      <c r="A62" s="27"/>
      <c r="L62" s="65"/>
    </row>
    <row r="63" spans="1:18" s="1" customFormat="1" ht="15.75" x14ac:dyDescent="0.2">
      <c r="B63" s="28" t="s">
        <v>133</v>
      </c>
      <c r="C63" s="10">
        <f>C50</f>
        <v>3.7</v>
      </c>
      <c r="D63" s="11" t="s">
        <v>231</v>
      </c>
      <c r="E63" s="12">
        <f>F63/C63</f>
        <v>3521302.6295834095</v>
      </c>
      <c r="F63" s="25">
        <f>F56+F60</f>
        <v>13028819.729458615</v>
      </c>
      <c r="G63" s="64"/>
      <c r="H63" s="75"/>
      <c r="I63" s="75"/>
      <c r="J63" s="70"/>
      <c r="K63" s="22"/>
      <c r="L63" s="65"/>
      <c r="M63" s="70"/>
      <c r="N63" s="70"/>
      <c r="O63" s="70"/>
      <c r="P63" s="70"/>
      <c r="Q63" s="70"/>
      <c r="R63" s="70"/>
    </row>
    <row r="64" spans="1:18" x14ac:dyDescent="0.2">
      <c r="A64" s="27"/>
      <c r="L64" s="65"/>
    </row>
    <row r="65" spans="2:18" s="1" customFormat="1" ht="15.75" x14ac:dyDescent="0.2">
      <c r="B65" s="28" t="s">
        <v>250</v>
      </c>
      <c r="C65" s="10"/>
      <c r="D65" s="11"/>
      <c r="E65" s="12"/>
      <c r="F65" s="25">
        <f>F60+F56+F37</f>
        <v>14462943.729458615</v>
      </c>
      <c r="G65" s="64"/>
      <c r="H65" s="75"/>
      <c r="I65" s="75"/>
      <c r="J65" s="70"/>
      <c r="K65" s="22"/>
      <c r="L65" s="65"/>
      <c r="M65" s="70"/>
      <c r="N65" s="70"/>
      <c r="O65" s="70"/>
      <c r="P65" s="70"/>
      <c r="Q65" s="70"/>
      <c r="R65" s="70"/>
    </row>
  </sheetData>
  <mergeCells count="8">
    <mergeCell ref="A27:A28"/>
    <mergeCell ref="B27:I27"/>
    <mergeCell ref="B28:I28"/>
    <mergeCell ref="G56:G57"/>
    <mergeCell ref="B14:H14"/>
    <mergeCell ref="B15:I15"/>
    <mergeCell ref="B25:I25"/>
    <mergeCell ref="B26:I26"/>
  </mergeCells>
  <phoneticPr fontId="0" type="noConversion"/>
  <pageMargins left="0.75" right="0.75" top="1" bottom="1" header="0.5" footer="0.5"/>
  <pageSetup paperSize="9" scale="62"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1">
    <pageSetUpPr fitToPage="1"/>
  </sheetPr>
  <dimension ref="A1:S69"/>
  <sheetViews>
    <sheetView view="pageBreakPreview" topLeftCell="A10" zoomScale="75" zoomScaleNormal="100" workbookViewId="0">
      <selection activeCell="E57" sqref="E57"/>
    </sheetView>
  </sheetViews>
  <sheetFormatPr defaultColWidth="9.140625" defaultRowHeight="15" x14ac:dyDescent="0.2"/>
  <cols>
    <col min="1" max="1" width="17" style="9" customWidth="1"/>
    <col min="2" max="2" width="56" style="9" bestFit="1" customWidth="1"/>
    <col min="3" max="3" width="17.5703125" style="6" bestFit="1" customWidth="1"/>
    <col min="4" max="4" width="6.5703125" style="7" customWidth="1"/>
    <col min="5" max="5" width="15.42578125" style="8" bestFit="1" customWidth="1"/>
    <col min="6" max="6" width="16.28515625" style="8" bestFit="1" customWidth="1"/>
    <col min="7" max="7" width="37.42578125" style="55" bestFit="1" customWidth="1"/>
    <col min="8" max="8" width="16.85546875" style="72" bestFit="1" customWidth="1"/>
    <col min="9" max="9" width="10.85546875" style="72" customWidth="1"/>
    <col min="10" max="10" width="16.140625" style="22" bestFit="1" customWidth="1"/>
    <col min="11" max="11" width="12.85546875" style="22" bestFit="1" customWidth="1"/>
    <col min="12" max="12" width="9.140625" style="22"/>
    <col min="13" max="13" width="11.28515625" style="22" bestFit="1" customWidth="1"/>
    <col min="14" max="14" width="15" style="22" bestFit="1" customWidth="1"/>
    <col min="15" max="16" width="15" style="22" customWidth="1"/>
    <col min="17" max="18" width="12.7109375" style="22" hidden="1" customWidth="1"/>
    <col min="19" max="19" width="14" style="9" hidden="1" customWidth="1"/>
    <col min="20" max="16384" width="9.140625" style="9"/>
  </cols>
  <sheetData>
    <row r="1" spans="1:18" ht="15.75" x14ac:dyDescent="0.2">
      <c r="A1" s="1" t="s">
        <v>534</v>
      </c>
    </row>
    <row r="4" spans="1:18" s="52" customFormat="1" ht="15.75" x14ac:dyDescent="0.2">
      <c r="A4" s="51" t="s">
        <v>135</v>
      </c>
      <c r="B4" s="80" t="s">
        <v>535</v>
      </c>
      <c r="C4" s="81"/>
      <c r="D4" s="82"/>
      <c r="E4" s="83"/>
      <c r="F4" s="83"/>
      <c r="G4" s="84"/>
      <c r="H4" s="85"/>
      <c r="I4" s="85"/>
      <c r="J4" s="68"/>
      <c r="K4" s="68"/>
      <c r="L4" s="68"/>
      <c r="M4" s="68"/>
      <c r="N4" s="68"/>
      <c r="O4" s="68"/>
      <c r="P4" s="68"/>
      <c r="Q4" s="68"/>
      <c r="R4" s="68"/>
    </row>
    <row r="5" spans="1:18" s="52" customFormat="1" ht="15.75" x14ac:dyDescent="0.2">
      <c r="A5" s="51" t="s">
        <v>136</v>
      </c>
      <c r="B5" s="51" t="s">
        <v>536</v>
      </c>
      <c r="C5" s="56"/>
      <c r="D5" s="57"/>
      <c r="E5" s="58"/>
      <c r="F5" s="58"/>
      <c r="G5" s="59"/>
      <c r="H5" s="73"/>
      <c r="I5" s="73"/>
      <c r="J5" s="68"/>
      <c r="K5" s="68"/>
      <c r="L5" s="68"/>
      <c r="M5" s="68"/>
      <c r="N5" s="68"/>
      <c r="O5" s="68"/>
      <c r="P5" s="68"/>
      <c r="Q5" s="68"/>
      <c r="R5" s="68"/>
    </row>
    <row r="6" spans="1:18" s="52" customFormat="1" ht="15.75" x14ac:dyDescent="0.2">
      <c r="A6" s="51"/>
      <c r="B6" s="51" t="s">
        <v>537</v>
      </c>
      <c r="C6" s="56"/>
      <c r="D6" s="57"/>
      <c r="E6" s="58"/>
      <c r="F6" s="58"/>
      <c r="G6" s="59"/>
      <c r="H6" s="73"/>
      <c r="I6" s="73"/>
      <c r="J6" s="68"/>
      <c r="K6" s="68"/>
      <c r="L6" s="68"/>
      <c r="M6" s="68"/>
      <c r="N6" s="68"/>
      <c r="O6" s="68"/>
      <c r="P6" s="68"/>
      <c r="Q6" s="68"/>
      <c r="R6" s="68"/>
    </row>
    <row r="7" spans="1:18" s="52" customFormat="1" ht="15.75" x14ac:dyDescent="0.2">
      <c r="A7" s="51"/>
      <c r="B7" s="86" t="s">
        <v>538</v>
      </c>
      <c r="C7" s="97"/>
      <c r="D7" s="82"/>
      <c r="E7" s="97"/>
      <c r="F7" s="97"/>
      <c r="G7" s="84"/>
      <c r="H7" s="85"/>
      <c r="I7" s="85"/>
      <c r="J7" s="68"/>
      <c r="K7" s="68"/>
      <c r="L7" s="68"/>
      <c r="M7" s="68"/>
      <c r="N7" s="68"/>
      <c r="O7" s="68"/>
      <c r="P7" s="68"/>
      <c r="Q7" s="68"/>
      <c r="R7" s="68"/>
    </row>
    <row r="8" spans="1:18" s="52" customFormat="1" ht="15.75" x14ac:dyDescent="0.2">
      <c r="A8" s="51" t="s">
        <v>815</v>
      </c>
      <c r="B8" s="80" t="s">
        <v>542</v>
      </c>
      <c r="C8" s="81"/>
      <c r="D8" s="82"/>
      <c r="E8" s="83"/>
      <c r="F8" s="83"/>
      <c r="G8" s="84"/>
      <c r="H8" s="85"/>
      <c r="I8" s="85"/>
      <c r="J8" s="68"/>
      <c r="K8" s="68"/>
      <c r="L8" s="68"/>
      <c r="M8" s="68"/>
      <c r="N8" s="68"/>
      <c r="O8" s="68"/>
      <c r="P8" s="68"/>
      <c r="Q8" s="68"/>
      <c r="R8" s="68"/>
    </row>
    <row r="9" spans="1:18" s="52" customFormat="1" ht="15.75" x14ac:dyDescent="0.2">
      <c r="A9" s="51" t="s">
        <v>138</v>
      </c>
      <c r="B9" s="80" t="s">
        <v>543</v>
      </c>
      <c r="C9" s="81"/>
      <c r="D9" s="82"/>
      <c r="E9" s="83"/>
      <c r="F9" s="83"/>
      <c r="G9" s="84"/>
      <c r="H9" s="85"/>
      <c r="I9" s="85"/>
      <c r="J9" s="68"/>
      <c r="K9" s="68"/>
      <c r="L9" s="68"/>
      <c r="M9" s="68"/>
      <c r="N9" s="68"/>
      <c r="O9" s="68"/>
      <c r="P9" s="68"/>
      <c r="Q9" s="68"/>
      <c r="R9" s="68"/>
    </row>
    <row r="10" spans="1:18" s="52" customFormat="1" ht="15.75" x14ac:dyDescent="0.2">
      <c r="A10" s="51" t="s">
        <v>148</v>
      </c>
      <c r="B10" s="88" t="s">
        <v>544</v>
      </c>
      <c r="C10" s="89"/>
      <c r="D10" s="90"/>
      <c r="E10" s="91"/>
      <c r="F10" s="91"/>
      <c r="G10" s="92"/>
      <c r="H10" s="93"/>
      <c r="I10" s="93"/>
      <c r="J10" s="68"/>
      <c r="K10" s="68"/>
      <c r="L10" s="68"/>
      <c r="M10" s="68"/>
      <c r="N10" s="68"/>
      <c r="O10" s="68"/>
      <c r="P10" s="68"/>
      <c r="Q10" s="68"/>
      <c r="R10" s="68"/>
    </row>
    <row r="11" spans="1:18" s="52" customFormat="1" ht="15.75" x14ac:dyDescent="0.2">
      <c r="A11" s="51" t="s">
        <v>813</v>
      </c>
      <c r="B11" s="52" t="s">
        <v>545</v>
      </c>
      <c r="C11" s="56"/>
      <c r="D11" s="57"/>
      <c r="E11" s="58"/>
      <c r="F11" s="58"/>
      <c r="G11" s="59"/>
      <c r="H11" s="73"/>
      <c r="I11" s="73"/>
      <c r="J11" s="68"/>
      <c r="K11" s="68"/>
      <c r="L11" s="68"/>
      <c r="M11" s="68"/>
      <c r="N11" s="68"/>
      <c r="O11" s="68"/>
      <c r="P11" s="68"/>
      <c r="Q11" s="68"/>
      <c r="R11" s="68"/>
    </row>
    <row r="12" spans="1:18" s="52" customFormat="1" ht="15.75" x14ac:dyDescent="0.2">
      <c r="A12" s="51" t="s">
        <v>817</v>
      </c>
      <c r="B12" s="98" t="s">
        <v>546</v>
      </c>
      <c r="C12" s="99"/>
      <c r="D12" s="100"/>
      <c r="E12" s="101"/>
      <c r="F12" s="101"/>
      <c r="G12" s="102"/>
      <c r="H12" s="103"/>
      <c r="I12" s="103"/>
      <c r="J12" s="68"/>
      <c r="K12" s="68"/>
      <c r="L12" s="68"/>
      <c r="M12" s="68"/>
      <c r="N12" s="68"/>
      <c r="O12" s="68"/>
      <c r="P12" s="68"/>
      <c r="Q12" s="68"/>
      <c r="R12" s="68"/>
    </row>
    <row r="13" spans="1:18" s="52" customFormat="1" ht="15.75" x14ac:dyDescent="0.2">
      <c r="A13" s="51"/>
      <c r="B13" s="80"/>
      <c r="C13" s="81"/>
      <c r="D13" s="82"/>
      <c r="E13" s="83"/>
      <c r="F13" s="83"/>
      <c r="G13" s="84"/>
      <c r="H13" s="85"/>
      <c r="I13" s="85"/>
      <c r="J13" s="68"/>
      <c r="K13" s="68"/>
      <c r="L13" s="68"/>
      <c r="M13" s="68"/>
      <c r="N13" s="68"/>
      <c r="O13" s="68"/>
      <c r="P13" s="68"/>
      <c r="Q13" s="68"/>
      <c r="R13" s="68"/>
    </row>
    <row r="14" spans="1:18" s="52" customFormat="1" ht="15.75" x14ac:dyDescent="0.2">
      <c r="A14" s="51" t="s">
        <v>139</v>
      </c>
      <c r="B14" s="52" t="s">
        <v>547</v>
      </c>
      <c r="C14" s="56"/>
      <c r="D14" s="57"/>
      <c r="E14" s="58"/>
      <c r="F14" s="58"/>
      <c r="G14" s="59"/>
      <c r="H14" s="73"/>
      <c r="I14" s="73"/>
      <c r="J14" s="68"/>
      <c r="K14" s="68"/>
      <c r="L14" s="68"/>
      <c r="M14" s="68"/>
      <c r="N14" s="68"/>
      <c r="O14" s="68"/>
      <c r="P14" s="68"/>
      <c r="Q14" s="68"/>
      <c r="R14" s="68"/>
    </row>
    <row r="15" spans="1:18" s="52" customFormat="1" ht="15.75" x14ac:dyDescent="0.2">
      <c r="A15" s="51"/>
      <c r="B15" s="52" t="s">
        <v>548</v>
      </c>
      <c r="C15" s="56"/>
      <c r="D15" s="57"/>
      <c r="E15" s="58"/>
      <c r="F15" s="58"/>
      <c r="G15" s="59"/>
      <c r="H15" s="73"/>
      <c r="I15" s="73"/>
      <c r="J15" s="68"/>
      <c r="K15" s="68"/>
      <c r="L15" s="68"/>
      <c r="M15" s="68"/>
      <c r="N15" s="68"/>
      <c r="O15" s="68"/>
      <c r="P15" s="68"/>
      <c r="Q15" s="68"/>
      <c r="R15" s="68"/>
    </row>
    <row r="16" spans="1:18" s="52" customFormat="1" ht="15.75" x14ac:dyDescent="0.2">
      <c r="A16" s="51"/>
      <c r="B16" s="52" t="s">
        <v>549</v>
      </c>
      <c r="C16" s="56"/>
      <c r="D16" s="57"/>
      <c r="E16" s="58"/>
      <c r="F16" s="58"/>
      <c r="G16" s="59"/>
      <c r="H16" s="73"/>
      <c r="I16" s="73"/>
      <c r="J16" s="68"/>
      <c r="K16" s="68"/>
      <c r="L16" s="68"/>
      <c r="M16" s="68"/>
      <c r="N16" s="68"/>
      <c r="O16" s="68"/>
      <c r="P16" s="68"/>
      <c r="Q16" s="68"/>
      <c r="R16" s="68"/>
    </row>
    <row r="17" spans="1:18" s="52" customFormat="1" ht="15.75" customHeight="1" x14ac:dyDescent="0.2">
      <c r="A17" s="51" t="s">
        <v>818</v>
      </c>
      <c r="B17" s="365" t="s">
        <v>550</v>
      </c>
      <c r="C17" s="365"/>
      <c r="D17" s="365"/>
      <c r="E17" s="365"/>
      <c r="F17" s="365"/>
      <c r="G17" s="365"/>
      <c r="H17" s="365"/>
      <c r="I17" s="365"/>
      <c r="J17" s="68"/>
      <c r="K17" s="68"/>
      <c r="L17" s="68"/>
      <c r="M17" s="68"/>
      <c r="N17" s="68"/>
      <c r="O17" s="68"/>
      <c r="P17" s="68"/>
      <c r="Q17" s="68"/>
      <c r="R17" s="68"/>
    </row>
    <row r="18" spans="1:18" s="52" customFormat="1" ht="15.75" x14ac:dyDescent="0.2">
      <c r="A18" s="51" t="s">
        <v>142</v>
      </c>
      <c r="B18" s="51" t="s">
        <v>551</v>
      </c>
      <c r="C18" s="56"/>
      <c r="D18" s="57"/>
      <c r="E18" s="58"/>
      <c r="F18" s="58"/>
      <c r="G18" s="59"/>
      <c r="H18" s="73"/>
      <c r="I18" s="73"/>
      <c r="J18" s="68"/>
      <c r="K18" s="68"/>
      <c r="L18" s="68"/>
      <c r="M18" s="68"/>
      <c r="N18" s="68"/>
      <c r="O18" s="68"/>
      <c r="P18" s="68"/>
      <c r="Q18" s="68"/>
      <c r="R18" s="68"/>
    </row>
    <row r="19" spans="1:18" s="52" customFormat="1" ht="15.75" x14ac:dyDescent="0.2">
      <c r="A19" s="51"/>
      <c r="B19" s="51" t="s">
        <v>552</v>
      </c>
      <c r="C19" s="56"/>
      <c r="D19" s="57"/>
      <c r="E19" s="58"/>
      <c r="F19" s="58"/>
      <c r="G19" s="59"/>
      <c r="H19" s="73"/>
      <c r="I19" s="73"/>
      <c r="J19" s="68"/>
      <c r="K19" s="68"/>
      <c r="L19" s="68"/>
      <c r="M19" s="68"/>
      <c r="N19" s="68"/>
      <c r="O19" s="68"/>
      <c r="P19" s="68"/>
      <c r="Q19" s="68"/>
      <c r="R19" s="68"/>
    </row>
    <row r="20" spans="1:18" s="52" customFormat="1" ht="15.75" x14ac:dyDescent="0.2">
      <c r="A20" s="51"/>
      <c r="B20" s="51" t="s">
        <v>553</v>
      </c>
      <c r="C20" s="56"/>
      <c r="D20" s="57"/>
      <c r="E20" s="58"/>
      <c r="F20" s="58"/>
      <c r="G20" s="59"/>
      <c r="H20" s="73"/>
      <c r="I20" s="73"/>
      <c r="J20" s="68"/>
      <c r="K20" s="68"/>
      <c r="L20" s="68"/>
      <c r="M20" s="68"/>
      <c r="N20" s="68"/>
      <c r="O20" s="68"/>
      <c r="P20" s="68"/>
      <c r="Q20" s="68"/>
      <c r="R20" s="68"/>
    </row>
    <row r="21" spans="1:18" s="52" customFormat="1" ht="15.75" x14ac:dyDescent="0.2">
      <c r="A21" s="51"/>
      <c r="B21" s="86" t="s">
        <v>554</v>
      </c>
      <c r="C21" s="81"/>
      <c r="D21" s="82"/>
      <c r="E21" s="83"/>
      <c r="F21" s="83"/>
      <c r="G21" s="84"/>
      <c r="H21" s="85"/>
      <c r="I21" s="85"/>
      <c r="J21" s="68"/>
      <c r="K21" s="68"/>
      <c r="L21" s="68"/>
      <c r="M21" s="68"/>
      <c r="N21" s="68"/>
      <c r="O21" s="68"/>
      <c r="P21" s="68"/>
      <c r="Q21" s="68"/>
      <c r="R21" s="68"/>
    </row>
    <row r="22" spans="1:18" s="52" customFormat="1" ht="15.75" x14ac:dyDescent="0.2">
      <c r="A22" s="51" t="s">
        <v>141</v>
      </c>
      <c r="B22" s="51" t="s">
        <v>555</v>
      </c>
      <c r="C22" s="87"/>
      <c r="D22" s="57"/>
      <c r="E22" s="58"/>
      <c r="F22" s="58"/>
      <c r="G22" s="59"/>
      <c r="H22" s="73"/>
      <c r="I22" s="73"/>
      <c r="J22" s="68"/>
      <c r="K22" s="68"/>
      <c r="L22" s="68"/>
      <c r="M22" s="68"/>
      <c r="N22" s="68"/>
      <c r="O22" s="68"/>
      <c r="P22" s="68"/>
      <c r="Q22" s="68"/>
      <c r="R22" s="68"/>
    </row>
    <row r="23" spans="1:18" s="52" customFormat="1" ht="15.75" x14ac:dyDescent="0.2">
      <c r="A23" s="51"/>
      <c r="B23" s="51" t="s">
        <v>556</v>
      </c>
      <c r="D23" s="57"/>
      <c r="E23" s="58"/>
      <c r="F23" s="58"/>
      <c r="G23" s="59"/>
      <c r="H23" s="73"/>
      <c r="I23" s="73"/>
      <c r="J23" s="68"/>
      <c r="K23" s="68"/>
      <c r="L23" s="68"/>
      <c r="M23" s="68"/>
      <c r="N23" s="68"/>
      <c r="O23" s="68"/>
      <c r="P23" s="68"/>
      <c r="Q23" s="68"/>
      <c r="R23" s="68"/>
    </row>
    <row r="24" spans="1:18" s="52" customFormat="1" ht="15.75" x14ac:dyDescent="0.2">
      <c r="A24" s="51"/>
      <c r="B24" s="86" t="s">
        <v>557</v>
      </c>
      <c r="C24" s="80"/>
      <c r="D24" s="82"/>
      <c r="E24" s="83"/>
      <c r="F24" s="83"/>
      <c r="G24" s="84"/>
      <c r="H24" s="85"/>
      <c r="I24" s="85"/>
      <c r="J24" s="68"/>
      <c r="K24" s="68"/>
      <c r="L24" s="68"/>
      <c r="M24" s="68"/>
      <c r="N24" s="68"/>
      <c r="O24" s="68"/>
      <c r="P24" s="68"/>
      <c r="Q24" s="68"/>
      <c r="R24" s="68"/>
    </row>
    <row r="25" spans="1:18" s="52" customFormat="1" ht="15.75" x14ac:dyDescent="0.2">
      <c r="A25" s="51" t="s">
        <v>822</v>
      </c>
      <c r="B25" s="80">
        <v>970</v>
      </c>
      <c r="C25" s="81"/>
      <c r="D25" s="82"/>
      <c r="E25" s="83"/>
      <c r="F25" s="83"/>
      <c r="G25" s="84"/>
      <c r="H25" s="85"/>
      <c r="I25" s="85"/>
      <c r="J25" s="68"/>
      <c r="K25" s="68"/>
      <c r="L25" s="68"/>
      <c r="M25" s="68"/>
      <c r="N25" s="68"/>
      <c r="O25" s="68"/>
      <c r="P25" s="68"/>
      <c r="Q25" s="68"/>
      <c r="R25" s="68"/>
    </row>
    <row r="26" spans="1:18" s="52" customFormat="1" ht="15.75" x14ac:dyDescent="0.2">
      <c r="A26" s="51" t="s">
        <v>143</v>
      </c>
      <c r="B26" s="367" t="s">
        <v>674</v>
      </c>
      <c r="C26" s="367"/>
      <c r="D26" s="367"/>
      <c r="E26" s="367"/>
      <c r="F26" s="367"/>
      <c r="G26" s="367"/>
      <c r="H26" s="367"/>
      <c r="I26" s="367"/>
      <c r="J26" s="68"/>
      <c r="K26" s="68"/>
      <c r="L26" s="68"/>
      <c r="M26" s="68"/>
      <c r="N26" s="68"/>
      <c r="O26" s="68"/>
      <c r="P26" s="68"/>
      <c r="Q26" s="68"/>
      <c r="R26" s="68"/>
    </row>
    <row r="27" spans="1:18" s="52" customFormat="1" ht="36.75" customHeight="1" x14ac:dyDescent="0.2">
      <c r="A27" s="51" t="s">
        <v>132</v>
      </c>
      <c r="B27" s="366" t="s">
        <v>946</v>
      </c>
      <c r="C27" s="366"/>
      <c r="D27" s="366"/>
      <c r="E27" s="366"/>
      <c r="F27" s="366"/>
      <c r="G27" s="366"/>
      <c r="H27" s="366"/>
      <c r="I27" s="366"/>
      <c r="J27" s="68"/>
      <c r="K27" s="68"/>
      <c r="L27" s="68"/>
      <c r="M27" s="68"/>
      <c r="N27" s="68"/>
      <c r="O27" s="68"/>
      <c r="P27" s="68"/>
      <c r="Q27" s="68"/>
      <c r="R27" s="68"/>
    </row>
    <row r="28" spans="1:18" s="52" customFormat="1" x14ac:dyDescent="0.2">
      <c r="A28" s="361" t="s">
        <v>363</v>
      </c>
      <c r="B28" s="52" t="s">
        <v>558</v>
      </c>
      <c r="J28" s="68"/>
      <c r="K28" s="68"/>
      <c r="L28" s="68"/>
      <c r="M28" s="68"/>
      <c r="N28" s="68"/>
      <c r="O28" s="68"/>
      <c r="P28" s="68"/>
      <c r="Q28" s="68"/>
      <c r="R28" s="68"/>
    </row>
    <row r="29" spans="1:18" s="52" customFormat="1" ht="15.75" customHeight="1" x14ac:dyDescent="0.2">
      <c r="A29" s="361"/>
      <c r="B29" s="362" t="s">
        <v>559</v>
      </c>
      <c r="C29" s="362"/>
      <c r="D29" s="362"/>
      <c r="E29" s="362"/>
      <c r="F29" s="362"/>
      <c r="G29" s="362"/>
      <c r="H29" s="362"/>
      <c r="I29" s="362"/>
      <c r="J29" s="68"/>
      <c r="K29" s="68"/>
      <c r="L29" s="68"/>
      <c r="M29" s="68"/>
      <c r="N29" s="68"/>
      <c r="O29" s="68"/>
      <c r="P29" s="68"/>
      <c r="Q29" s="68"/>
      <c r="R29" s="68"/>
    </row>
    <row r="30" spans="1:18" s="52" customFormat="1" ht="15.75" customHeight="1" x14ac:dyDescent="0.2">
      <c r="A30" s="53"/>
      <c r="B30" s="52" t="s">
        <v>584</v>
      </c>
      <c r="J30" s="68"/>
      <c r="K30" s="68"/>
      <c r="L30" s="68"/>
      <c r="M30" s="68"/>
      <c r="N30" s="68"/>
      <c r="O30" s="68"/>
      <c r="P30" s="68"/>
      <c r="Q30" s="68"/>
      <c r="R30" s="68"/>
    </row>
    <row r="31" spans="1:18" s="52" customFormat="1" ht="15.75" customHeight="1" x14ac:dyDescent="0.2">
      <c r="A31" s="53"/>
      <c r="B31" s="52" t="s">
        <v>585</v>
      </c>
      <c r="J31" s="68"/>
      <c r="K31" s="68"/>
      <c r="L31" s="68"/>
      <c r="M31" s="68"/>
      <c r="N31" s="68"/>
      <c r="O31" s="68"/>
      <c r="P31" s="68"/>
      <c r="Q31" s="68"/>
      <c r="R31" s="68"/>
    </row>
    <row r="32" spans="1:18" s="52" customFormat="1" ht="15.75" customHeight="1" x14ac:dyDescent="0.2">
      <c r="A32" s="53"/>
      <c r="B32" s="52" t="s">
        <v>586</v>
      </c>
      <c r="J32" s="68"/>
      <c r="K32" s="68"/>
      <c r="L32" s="68"/>
      <c r="M32" s="68"/>
      <c r="N32" s="68"/>
      <c r="O32" s="68"/>
      <c r="P32" s="68"/>
      <c r="Q32" s="68"/>
      <c r="R32" s="68"/>
    </row>
    <row r="33" spans="1:18" s="54" customFormat="1" x14ac:dyDescent="0.2">
      <c r="C33" s="60"/>
      <c r="D33" s="61"/>
      <c r="E33" s="62"/>
      <c r="F33" s="62"/>
      <c r="G33" s="63"/>
      <c r="H33" s="74"/>
      <c r="I33" s="74"/>
      <c r="J33" s="69"/>
      <c r="K33" s="69"/>
      <c r="L33" s="69"/>
      <c r="M33" s="69"/>
      <c r="N33" s="69"/>
      <c r="O33" s="69"/>
      <c r="P33" s="69"/>
      <c r="Q33" s="69"/>
      <c r="R33" s="69"/>
    </row>
    <row r="36" spans="1:18" ht="15.75" x14ac:dyDescent="0.2">
      <c r="A36" s="26" t="s">
        <v>220</v>
      </c>
      <c r="B36" s="1" t="s">
        <v>221</v>
      </c>
      <c r="C36" s="2" t="s">
        <v>222</v>
      </c>
      <c r="D36" s="3" t="s">
        <v>223</v>
      </c>
      <c r="E36" s="4" t="s">
        <v>224</v>
      </c>
      <c r="F36" s="4" t="s">
        <v>225</v>
      </c>
    </row>
    <row r="37" spans="1:18" ht="15.75" x14ac:dyDescent="0.2">
      <c r="A37" s="26">
        <v>1</v>
      </c>
      <c r="B37" s="1" t="s">
        <v>134</v>
      </c>
    </row>
    <row r="38" spans="1:18" x14ac:dyDescent="0.2">
      <c r="A38" s="27">
        <v>1.1000000000000001</v>
      </c>
      <c r="B38" s="9" t="s">
        <v>226</v>
      </c>
      <c r="C38" s="8">
        <f>F$67</f>
        <v>11000688.369999997</v>
      </c>
      <c r="D38" s="7" t="s">
        <v>227</v>
      </c>
      <c r="E38" s="16">
        <f>F38/C38</f>
        <v>1.5453578383658916E-2</v>
      </c>
      <c r="F38" s="8">
        <v>170000</v>
      </c>
      <c r="G38" s="55" t="s">
        <v>587</v>
      </c>
      <c r="L38" s="65"/>
    </row>
    <row r="39" spans="1:18" x14ac:dyDescent="0.2">
      <c r="A39" s="27">
        <v>1.2</v>
      </c>
      <c r="B39" s="9" t="s">
        <v>228</v>
      </c>
      <c r="C39" s="8">
        <f>F$67</f>
        <v>11000688.369999997</v>
      </c>
      <c r="D39" s="7" t="s">
        <v>227</v>
      </c>
      <c r="E39" s="16">
        <f>F39/C39</f>
        <v>5.4542041354090291E-2</v>
      </c>
      <c r="F39" s="8">
        <v>600000</v>
      </c>
      <c r="G39" s="55" t="s">
        <v>588</v>
      </c>
      <c r="L39" s="65"/>
    </row>
    <row r="40" spans="1:18" x14ac:dyDescent="0.2">
      <c r="A40" s="27">
        <v>1.3</v>
      </c>
      <c r="B40" s="9" t="s">
        <v>868</v>
      </c>
      <c r="C40" s="8">
        <f>F$67</f>
        <v>11000688.369999997</v>
      </c>
      <c r="D40" s="7" t="s">
        <v>227</v>
      </c>
      <c r="E40" s="16">
        <f>F40/C40</f>
        <v>6.363238157977201E-2</v>
      </c>
      <c r="F40" s="8">
        <v>700000</v>
      </c>
      <c r="G40" s="55" t="s">
        <v>588</v>
      </c>
      <c r="L40" s="65"/>
    </row>
    <row r="41" spans="1:18" s="1" customFormat="1" ht="15.75" x14ac:dyDescent="0.2">
      <c r="B41" s="28" t="s">
        <v>248</v>
      </c>
      <c r="C41" s="17">
        <f>F41/F69</f>
        <v>0.1178764119818993</v>
      </c>
      <c r="D41" s="11"/>
      <c r="E41" s="12"/>
      <c r="F41" s="23">
        <f>SUM(F38:F40)</f>
        <v>1470000</v>
      </c>
      <c r="G41" s="64"/>
      <c r="H41" s="75"/>
      <c r="I41" s="75"/>
      <c r="J41" s="22"/>
      <c r="K41" s="22"/>
      <c r="L41" s="71"/>
      <c r="M41" s="70"/>
      <c r="N41" s="70"/>
      <c r="O41" s="70"/>
      <c r="P41" s="70"/>
      <c r="Q41" s="70"/>
      <c r="R41" s="70"/>
    </row>
    <row r="42" spans="1:18" x14ac:dyDescent="0.2">
      <c r="A42" s="27"/>
      <c r="H42" s="72" t="s">
        <v>379</v>
      </c>
      <c r="I42" s="72" t="s">
        <v>383</v>
      </c>
      <c r="L42" s="65"/>
    </row>
    <row r="43" spans="1:18" ht="15.75" x14ac:dyDescent="0.2">
      <c r="A43" s="26">
        <v>2</v>
      </c>
      <c r="B43" s="1" t="s">
        <v>230</v>
      </c>
      <c r="L43" s="65"/>
    </row>
    <row r="44" spans="1:18" x14ac:dyDescent="0.2">
      <c r="A44" s="27">
        <v>2.1</v>
      </c>
      <c r="B44" s="9" t="s">
        <v>236</v>
      </c>
      <c r="C44" s="18"/>
      <c r="H44" s="76"/>
      <c r="I44" s="77"/>
      <c r="L44" s="65"/>
    </row>
    <row r="45" spans="1:18" x14ac:dyDescent="0.2">
      <c r="A45" s="27">
        <v>2.2000000000000002</v>
      </c>
      <c r="B45" s="9" t="s">
        <v>237</v>
      </c>
      <c r="C45" s="8">
        <f>42190+126077+107516+223441+21648+10257+4186+23630+3050+1600+7031+199500+15382+6851+1833+17116+12866+7483+13581+3771+5978+11323</f>
        <v>866310</v>
      </c>
      <c r="D45" s="7" t="s">
        <v>232</v>
      </c>
      <c r="E45" s="6">
        <f t="shared" ref="E45:E54" si="0">F45/C45</f>
        <v>4.2300402280938689</v>
      </c>
      <c r="F45" s="8">
        <v>3664526.15</v>
      </c>
      <c r="H45" s="76">
        <v>1240701.7950364393</v>
      </c>
      <c r="I45" s="77">
        <f t="shared" ref="I45:I53" si="1">(F45-H45)/H45</f>
        <v>1.9535913985619511</v>
      </c>
      <c r="L45" s="65"/>
    </row>
    <row r="46" spans="1:18" x14ac:dyDescent="0.2">
      <c r="A46" s="27">
        <v>2.2999999999999998</v>
      </c>
      <c r="B46" s="9" t="s">
        <v>238</v>
      </c>
      <c r="C46" s="8">
        <v>740</v>
      </c>
      <c r="D46" s="7" t="s">
        <v>811</v>
      </c>
      <c r="E46" s="6">
        <f t="shared" si="0"/>
        <v>1047.8085270270271</v>
      </c>
      <c r="F46" s="8">
        <v>775378.31</v>
      </c>
      <c r="H46" s="76">
        <v>299074.84492345952</v>
      </c>
      <c r="I46" s="77">
        <f t="shared" si="1"/>
        <v>1.5925895245333592</v>
      </c>
      <c r="L46" s="65"/>
    </row>
    <row r="47" spans="1:18" x14ac:dyDescent="0.2">
      <c r="A47" s="27">
        <v>2.4</v>
      </c>
      <c r="B47" s="9" t="s">
        <v>239</v>
      </c>
      <c r="C47" s="18">
        <v>4.3499999999999996</v>
      </c>
      <c r="D47" s="7" t="s">
        <v>231</v>
      </c>
      <c r="E47" s="8">
        <f t="shared" si="0"/>
        <v>276778.17931034486</v>
      </c>
      <c r="F47" s="8">
        <v>1203985.08</v>
      </c>
      <c r="H47" s="76">
        <v>1233737.7377256427</v>
      </c>
      <c r="I47" s="77">
        <f t="shared" si="1"/>
        <v>-2.4115869050492667E-2</v>
      </c>
      <c r="L47" s="65"/>
    </row>
    <row r="48" spans="1:18" x14ac:dyDescent="0.2">
      <c r="A48" s="27">
        <v>2.5</v>
      </c>
      <c r="B48" s="9" t="s">
        <v>240</v>
      </c>
      <c r="C48" s="8">
        <v>120000</v>
      </c>
      <c r="D48" s="7" t="s">
        <v>233</v>
      </c>
      <c r="E48" s="8">
        <f t="shared" si="0"/>
        <v>17.13406925</v>
      </c>
      <c r="F48" s="22">
        <v>2056088.31</v>
      </c>
      <c r="H48" s="76">
        <v>2044777.4797784018</v>
      </c>
      <c r="I48" s="77">
        <f t="shared" si="1"/>
        <v>5.5315702238778837E-3</v>
      </c>
      <c r="L48" s="65"/>
    </row>
    <row r="49" spans="1:18" x14ac:dyDescent="0.2">
      <c r="A49" s="27" t="s">
        <v>234</v>
      </c>
      <c r="B49" s="9" t="s">
        <v>241</v>
      </c>
      <c r="C49" s="8">
        <v>960</v>
      </c>
      <c r="D49" s="7" t="s">
        <v>233</v>
      </c>
      <c r="E49" s="8">
        <f t="shared" si="0"/>
        <v>681.20111458333326</v>
      </c>
      <c r="F49" s="8">
        <v>653953.06999999995</v>
      </c>
      <c r="H49" s="76">
        <v>712809.04789524141</v>
      </c>
      <c r="I49" s="77">
        <f t="shared" si="1"/>
        <v>-8.2569066805520244E-2</v>
      </c>
      <c r="L49" s="65"/>
    </row>
    <row r="50" spans="1:18" x14ac:dyDescent="0.2">
      <c r="A50" s="27">
        <v>2.7</v>
      </c>
      <c r="B50" s="9" t="s">
        <v>242</v>
      </c>
      <c r="C50" s="8">
        <v>900</v>
      </c>
      <c r="D50" s="7" t="s">
        <v>233</v>
      </c>
      <c r="E50" s="8">
        <f t="shared" si="0"/>
        <v>355.43613333333337</v>
      </c>
      <c r="F50" s="8">
        <v>319892.52</v>
      </c>
      <c r="H50" s="76">
        <v>290242.87222393684</v>
      </c>
      <c r="I50" s="77">
        <f t="shared" si="1"/>
        <v>0.10215461123602375</v>
      </c>
      <c r="L50" s="65"/>
    </row>
    <row r="51" spans="1:18" x14ac:dyDescent="0.2">
      <c r="A51" s="27">
        <v>2.8</v>
      </c>
      <c r="B51" s="9" t="s">
        <v>243</v>
      </c>
      <c r="C51" s="18">
        <f>C47</f>
        <v>4.3499999999999996</v>
      </c>
      <c r="D51" s="7" t="s">
        <v>231</v>
      </c>
      <c r="E51" s="8">
        <f t="shared" si="0"/>
        <v>187158.58390804598</v>
      </c>
      <c r="F51" s="8">
        <v>814139.84</v>
      </c>
      <c r="H51" s="76">
        <v>644549.98273590615</v>
      </c>
      <c r="I51" s="77">
        <f t="shared" si="1"/>
        <v>0.26311358592275458</v>
      </c>
      <c r="L51" s="65"/>
    </row>
    <row r="52" spans="1:18" x14ac:dyDescent="0.2">
      <c r="A52" s="27">
        <v>2.9</v>
      </c>
      <c r="B52" s="9" t="s">
        <v>235</v>
      </c>
      <c r="C52" s="18">
        <f>C47</f>
        <v>4.3499999999999996</v>
      </c>
      <c r="D52" s="7" t="s">
        <v>231</v>
      </c>
      <c r="E52" s="8">
        <f t="shared" si="0"/>
        <v>23539.581609195404</v>
      </c>
      <c r="F52" s="8">
        <v>102397.18</v>
      </c>
      <c r="H52" s="76">
        <v>38153.160763516949</v>
      </c>
      <c r="I52" s="77">
        <f t="shared" si="1"/>
        <v>1.6838452686707639</v>
      </c>
      <c r="L52" s="65"/>
    </row>
    <row r="53" spans="1:18" x14ac:dyDescent="0.2">
      <c r="A53" s="29">
        <v>2.1</v>
      </c>
      <c r="B53" s="9" t="s">
        <v>244</v>
      </c>
      <c r="C53" s="18">
        <f>C47</f>
        <v>4.3499999999999996</v>
      </c>
      <c r="D53" s="7" t="s">
        <v>231</v>
      </c>
      <c r="E53" s="8">
        <f t="shared" si="0"/>
        <v>121443.70574712644</v>
      </c>
      <c r="F53" s="8">
        <v>528280.12</v>
      </c>
      <c r="H53" s="76">
        <v>243822.63195813462</v>
      </c>
      <c r="I53" s="77">
        <f t="shared" si="1"/>
        <v>1.1666574417534299</v>
      </c>
      <c r="L53" s="65"/>
    </row>
    <row r="54" spans="1:18" x14ac:dyDescent="0.2">
      <c r="A54" s="27">
        <v>2.11</v>
      </c>
      <c r="B54" s="9" t="s">
        <v>245</v>
      </c>
      <c r="C54" s="20">
        <f>C47</f>
        <v>4.3499999999999996</v>
      </c>
      <c r="D54" s="7" t="s">
        <v>231</v>
      </c>
      <c r="E54" s="8">
        <f t="shared" si="0"/>
        <v>34165.563218390809</v>
      </c>
      <c r="F54" s="8">
        <v>148620.20000000001</v>
      </c>
      <c r="H54" s="104">
        <v>138535.40114807099</v>
      </c>
      <c r="I54" s="77"/>
      <c r="L54" s="65"/>
    </row>
    <row r="55" spans="1:18" x14ac:dyDescent="0.2">
      <c r="A55" s="27"/>
      <c r="H55" s="76"/>
      <c r="I55" s="77"/>
      <c r="L55" s="65"/>
    </row>
    <row r="56" spans="1:18" s="1" customFormat="1" ht="15.75" x14ac:dyDescent="0.2">
      <c r="B56" s="28" t="s">
        <v>246</v>
      </c>
      <c r="C56" s="17">
        <f>F56/F69</f>
        <v>0.82331147049583431</v>
      </c>
      <c r="D56" s="11"/>
      <c r="E56" s="12"/>
      <c r="F56" s="25">
        <f>SUM(F45:F55)</f>
        <v>10267260.779999997</v>
      </c>
      <c r="G56" s="66"/>
      <c r="H56" s="76"/>
      <c r="I56" s="77"/>
      <c r="K56" s="22"/>
      <c r="L56" s="65"/>
      <c r="M56" s="70"/>
      <c r="N56" s="70"/>
      <c r="O56" s="70"/>
      <c r="P56" s="70"/>
      <c r="Q56" s="70"/>
      <c r="R56" s="70"/>
    </row>
    <row r="57" spans="1:18" x14ac:dyDescent="0.2">
      <c r="A57" s="27"/>
      <c r="H57" s="76"/>
      <c r="I57" s="77"/>
      <c r="L57" s="65"/>
    </row>
    <row r="58" spans="1:18" x14ac:dyDescent="0.2">
      <c r="A58" s="27">
        <v>2.12</v>
      </c>
      <c r="B58" s="9" t="s">
        <v>131</v>
      </c>
      <c r="C58" s="8">
        <f>F56</f>
        <v>10267260.779999997</v>
      </c>
      <c r="D58" s="7" t="s">
        <v>227</v>
      </c>
      <c r="E58" s="16">
        <f>F58/C58</f>
        <v>7.143361853910174E-2</v>
      </c>
      <c r="F58" s="8">
        <v>733427.59</v>
      </c>
      <c r="H58" s="76">
        <v>238659.83581124869</v>
      </c>
      <c r="I58" s="77">
        <f>(F58-H58)/H58</f>
        <v>2.0731085836330383</v>
      </c>
      <c r="L58" s="65"/>
    </row>
    <row r="59" spans="1:18" x14ac:dyDescent="0.2">
      <c r="A59" s="27"/>
      <c r="H59" s="76"/>
      <c r="I59" s="77"/>
      <c r="L59" s="65"/>
    </row>
    <row r="60" spans="1:18" s="1" customFormat="1" ht="15.75" x14ac:dyDescent="0.2">
      <c r="B60" s="28" t="s">
        <v>251</v>
      </c>
      <c r="C60" s="21">
        <f>F58/F69</f>
        <v>5.8812117522266345E-2</v>
      </c>
      <c r="D60" s="11"/>
      <c r="E60" s="12"/>
      <c r="F60" s="25">
        <f>F58+F56</f>
        <v>11000688.369999997</v>
      </c>
      <c r="G60" s="363"/>
      <c r="H60" s="78">
        <v>7125064.7899999982</v>
      </c>
      <c r="I60" s="77">
        <f>(F60-H60)/H60</f>
        <v>0.54394222287486038</v>
      </c>
      <c r="K60" s="22"/>
      <c r="L60" s="65"/>
      <c r="M60" s="70"/>
      <c r="N60" s="70"/>
      <c r="O60" s="70"/>
      <c r="P60" s="70"/>
      <c r="Q60" s="70"/>
      <c r="R60" s="70"/>
    </row>
    <row r="61" spans="1:18" x14ac:dyDescent="0.2">
      <c r="A61" s="27"/>
      <c r="G61" s="363"/>
      <c r="L61" s="65"/>
    </row>
    <row r="62" spans="1:18" ht="15.75" x14ac:dyDescent="0.2">
      <c r="A62" s="26">
        <v>3</v>
      </c>
      <c r="B62" s="1" t="s">
        <v>247</v>
      </c>
      <c r="F62" s="8">
        <v>0</v>
      </c>
      <c r="L62" s="65"/>
    </row>
    <row r="63" spans="1:18" x14ac:dyDescent="0.2">
      <c r="A63" s="27"/>
      <c r="L63" s="65"/>
    </row>
    <row r="64" spans="1:18" s="1" customFormat="1" ht="15.75" x14ac:dyDescent="0.2">
      <c r="B64" s="28" t="s">
        <v>249</v>
      </c>
      <c r="C64" s="17">
        <f>F64/F69</f>
        <v>0</v>
      </c>
      <c r="D64" s="11"/>
      <c r="E64" s="12"/>
      <c r="F64" s="25">
        <f>SUM(F63:F63)</f>
        <v>0</v>
      </c>
      <c r="G64" s="66"/>
      <c r="H64" s="75"/>
      <c r="I64" s="75"/>
      <c r="J64" s="70"/>
      <c r="K64" s="22"/>
      <c r="L64" s="65"/>
      <c r="M64" s="70"/>
      <c r="N64" s="70"/>
      <c r="O64" s="70"/>
      <c r="P64" s="70"/>
      <c r="Q64" s="70"/>
      <c r="R64" s="70"/>
    </row>
    <row r="65" spans="1:18" x14ac:dyDescent="0.2">
      <c r="A65" s="27"/>
      <c r="G65" s="67"/>
      <c r="L65" s="65"/>
    </row>
    <row r="66" spans="1:18" x14ac:dyDescent="0.2">
      <c r="A66" s="27"/>
      <c r="L66" s="65"/>
    </row>
    <row r="67" spans="1:18" s="1" customFormat="1" ht="15.75" x14ac:dyDescent="0.2">
      <c r="B67" s="28" t="s">
        <v>133</v>
      </c>
      <c r="C67" s="10">
        <f>C54</f>
        <v>4.3499999999999996</v>
      </c>
      <c r="D67" s="11" t="s">
        <v>231</v>
      </c>
      <c r="E67" s="12">
        <f>F67/C67</f>
        <v>2528893.8781609191</v>
      </c>
      <c r="F67" s="25">
        <f>F60+F64</f>
        <v>11000688.369999997</v>
      </c>
      <c r="G67" s="64"/>
      <c r="H67" s="75"/>
      <c r="I67" s="75"/>
      <c r="J67" s="70"/>
      <c r="K67" s="22"/>
      <c r="L67" s="65"/>
      <c r="M67" s="70"/>
      <c r="N67" s="70"/>
      <c r="O67" s="70"/>
      <c r="P67" s="70"/>
      <c r="Q67" s="70"/>
      <c r="R67" s="70"/>
    </row>
    <row r="68" spans="1:18" x14ac:dyDescent="0.2">
      <c r="A68" s="27"/>
      <c r="L68" s="65"/>
    </row>
    <row r="69" spans="1:18" s="1" customFormat="1" ht="15.75" x14ac:dyDescent="0.2">
      <c r="B69" s="28" t="s">
        <v>250</v>
      </c>
      <c r="C69" s="10"/>
      <c r="D69" s="11"/>
      <c r="E69" s="12"/>
      <c r="F69" s="25">
        <f>F64+F60+F41</f>
        <v>12470688.369999997</v>
      </c>
      <c r="G69" s="64"/>
      <c r="H69" s="75"/>
      <c r="I69" s="75"/>
      <c r="J69" s="70"/>
      <c r="K69" s="22"/>
      <c r="L69" s="65"/>
      <c r="M69" s="70"/>
      <c r="N69" s="70"/>
      <c r="O69" s="70"/>
      <c r="P69" s="70"/>
      <c r="Q69" s="70"/>
      <c r="R69" s="70"/>
    </row>
  </sheetData>
  <mergeCells count="6">
    <mergeCell ref="G60:G61"/>
    <mergeCell ref="A28:A29"/>
    <mergeCell ref="B17:I17"/>
    <mergeCell ref="B26:I26"/>
    <mergeCell ref="B27:I27"/>
    <mergeCell ref="B29:I29"/>
  </mergeCells>
  <phoneticPr fontId="0" type="noConversion"/>
  <pageMargins left="0.24" right="0.28999999999999998" top="0.47" bottom="0.68" header="0.22" footer="0.24"/>
  <pageSetup paperSize="9" scale="51" orientation="portrait" r:id="rId1"/>
  <headerFooter alignWithMargins="0">
    <oddFooter>&amp;L&amp;F - &amp;A&amp;RPrinted: &amp;D -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425D5-690A-4521-8FA0-6FA8D30FC704}">
  <sheetPr>
    <tabColor rgb="FF92D050"/>
  </sheetPr>
  <dimension ref="A1:M87"/>
  <sheetViews>
    <sheetView topLeftCell="A23" workbookViewId="0">
      <selection activeCell="H47" sqref="H47"/>
    </sheetView>
  </sheetViews>
  <sheetFormatPr defaultColWidth="9.140625" defaultRowHeight="15" x14ac:dyDescent="0.2"/>
  <cols>
    <col min="1" max="1" width="22" style="5" customWidth="1"/>
    <col min="2" max="2" width="56.140625" style="5" bestFit="1" customWidth="1"/>
    <col min="3" max="3" width="18" style="13" bestFit="1" customWidth="1"/>
    <col min="4" max="4" width="6.5703125" style="14" customWidth="1"/>
    <col min="5" max="5" width="19.5703125" style="15" bestFit="1" customWidth="1"/>
    <col min="6" max="6" width="17.85546875" style="15" bestFit="1" customWidth="1"/>
    <col min="7" max="7" width="47.5703125" style="40" customWidth="1"/>
    <col min="8" max="8" width="17.5703125" style="5" customWidth="1"/>
    <col min="9" max="9" width="10.140625" style="5" bestFit="1" customWidth="1"/>
    <col min="10" max="16384" width="9.140625" style="5"/>
  </cols>
  <sheetData>
    <row r="1" spans="1:7" ht="15.75" x14ac:dyDescent="0.25">
      <c r="A1" s="24" t="s">
        <v>1488</v>
      </c>
    </row>
    <row r="4" spans="1:7" s="35" customFormat="1" ht="15.75" x14ac:dyDescent="0.25">
      <c r="A4" s="36" t="s">
        <v>135</v>
      </c>
      <c r="B4" s="35" t="s">
        <v>1489</v>
      </c>
      <c r="C4" s="37"/>
      <c r="D4" s="38"/>
      <c r="E4" s="39"/>
      <c r="F4" s="39"/>
      <c r="G4" s="41"/>
    </row>
    <row r="5" spans="1:7" s="35" customFormat="1" ht="15.75" x14ac:dyDescent="0.25">
      <c r="A5" s="36" t="s">
        <v>136</v>
      </c>
      <c r="B5" s="35" t="s">
        <v>1490</v>
      </c>
      <c r="C5" s="37"/>
      <c r="D5" s="38"/>
      <c r="E5" s="39"/>
      <c r="F5" s="39"/>
      <c r="G5" s="41"/>
    </row>
    <row r="6" spans="1:7" s="35" customFormat="1" ht="15.75" x14ac:dyDescent="0.25">
      <c r="A6" s="36"/>
      <c r="B6" s="35" t="s">
        <v>1491</v>
      </c>
      <c r="C6" s="37"/>
      <c r="D6" s="38"/>
      <c r="E6" s="39"/>
      <c r="F6" s="39"/>
      <c r="G6" s="41"/>
    </row>
    <row r="7" spans="1:7" s="35" customFormat="1" ht="15.75" x14ac:dyDescent="0.25">
      <c r="A7" s="36"/>
      <c r="B7" s="35" t="s">
        <v>1492</v>
      </c>
      <c r="C7" s="139"/>
      <c r="D7" s="139"/>
      <c r="E7" s="139"/>
      <c r="F7" s="139"/>
      <c r="G7" s="41"/>
    </row>
    <row r="8" spans="1:7" s="35" customFormat="1" ht="15.75" customHeight="1" x14ac:dyDescent="0.25">
      <c r="A8" s="36" t="s">
        <v>815</v>
      </c>
      <c r="B8" s="349" t="s">
        <v>1493</v>
      </c>
      <c r="C8" s="350"/>
      <c r="D8" s="350"/>
      <c r="E8" s="350"/>
      <c r="F8" s="350"/>
      <c r="G8" s="41"/>
    </row>
    <row r="9" spans="1:7" s="35" customFormat="1" ht="15.75" customHeight="1" x14ac:dyDescent="0.2">
      <c r="A9" s="51" t="s">
        <v>138</v>
      </c>
      <c r="B9" s="348" t="s">
        <v>1494</v>
      </c>
      <c r="C9" s="348"/>
      <c r="D9" s="182"/>
      <c r="E9" s="182"/>
      <c r="F9" s="182"/>
      <c r="G9" s="142"/>
    </row>
    <row r="10" spans="1:7" s="35" customFormat="1" ht="16.5" customHeight="1" x14ac:dyDescent="0.25">
      <c r="A10" s="36" t="s">
        <v>148</v>
      </c>
      <c r="B10" s="35" t="s">
        <v>1495</v>
      </c>
      <c r="C10" s="37"/>
      <c r="D10" s="38"/>
      <c r="E10" s="39"/>
      <c r="F10" s="39"/>
      <c r="G10" s="41"/>
    </row>
    <row r="11" spans="1:7" s="35" customFormat="1" ht="18.75" customHeight="1" x14ac:dyDescent="0.2">
      <c r="A11" s="51" t="s">
        <v>813</v>
      </c>
      <c r="B11" s="79" t="s">
        <v>1496</v>
      </c>
      <c r="C11" s="37"/>
      <c r="D11" s="38"/>
      <c r="E11" s="39"/>
      <c r="F11" s="39"/>
      <c r="G11" s="41"/>
    </row>
    <row r="12" spans="1:7" s="35" customFormat="1" ht="15.75" x14ac:dyDescent="0.25">
      <c r="A12" s="36" t="s">
        <v>817</v>
      </c>
      <c r="B12" s="168" t="s">
        <v>1497</v>
      </c>
      <c r="C12" s="37"/>
      <c r="D12" s="38"/>
      <c r="E12" s="39"/>
      <c r="F12" s="39"/>
      <c r="G12" s="41"/>
    </row>
    <row r="13" spans="1:7" s="35" customFormat="1" ht="15.75" x14ac:dyDescent="0.25">
      <c r="A13" s="36"/>
      <c r="B13" s="168" t="s">
        <v>1498</v>
      </c>
      <c r="C13" s="37"/>
      <c r="D13" s="38"/>
      <c r="E13" s="39"/>
      <c r="F13" s="39"/>
      <c r="G13" s="41"/>
    </row>
    <row r="14" spans="1:7" s="35" customFormat="1" ht="15.75" x14ac:dyDescent="0.25">
      <c r="A14" s="36"/>
      <c r="B14" s="168" t="s">
        <v>1499</v>
      </c>
      <c r="C14" s="37"/>
      <c r="D14" s="38"/>
      <c r="E14" s="39"/>
      <c r="F14" s="39"/>
      <c r="G14" s="41"/>
    </row>
    <row r="15" spans="1:7" s="35" customFormat="1" ht="15.75" x14ac:dyDescent="0.25">
      <c r="A15" s="36"/>
      <c r="B15" s="35" t="s">
        <v>1500</v>
      </c>
      <c r="C15" s="37"/>
      <c r="D15" s="38"/>
      <c r="E15" s="39"/>
      <c r="F15" s="39"/>
      <c r="G15" s="41"/>
    </row>
    <row r="16" spans="1:7" s="35" customFormat="1" ht="15.75" x14ac:dyDescent="0.25">
      <c r="A16" s="36" t="s">
        <v>139</v>
      </c>
      <c r="B16" s="152" t="s">
        <v>1501</v>
      </c>
      <c r="C16" s="37"/>
      <c r="D16" s="38"/>
      <c r="E16" s="39"/>
      <c r="F16" s="39"/>
      <c r="G16" s="41"/>
    </row>
    <row r="17" spans="1:7" s="35" customFormat="1" ht="15.75" x14ac:dyDescent="0.25">
      <c r="A17" s="36"/>
      <c r="B17" s="152" t="s">
        <v>1502</v>
      </c>
      <c r="C17" s="37"/>
      <c r="D17" s="38"/>
      <c r="E17" s="39"/>
      <c r="F17" s="39"/>
      <c r="G17" s="41"/>
    </row>
    <row r="18" spans="1:7" s="35" customFormat="1" ht="15.75" x14ac:dyDescent="0.25">
      <c r="A18" s="36"/>
      <c r="B18" s="152" t="s">
        <v>1503</v>
      </c>
      <c r="C18" s="37"/>
      <c r="D18" s="38"/>
      <c r="E18" s="39"/>
      <c r="F18" s="39"/>
      <c r="G18" s="41"/>
    </row>
    <row r="19" spans="1:7" s="35" customFormat="1" ht="15.75" x14ac:dyDescent="0.25">
      <c r="A19" s="36"/>
      <c r="B19" s="152" t="s">
        <v>1504</v>
      </c>
      <c r="C19" s="37"/>
      <c r="D19" s="38"/>
      <c r="E19" s="39"/>
      <c r="F19" s="39"/>
      <c r="G19" s="41"/>
    </row>
    <row r="20" spans="1:7" s="35" customFormat="1" ht="15.75" x14ac:dyDescent="0.25">
      <c r="A20" s="36"/>
      <c r="B20" s="152" t="s">
        <v>1505</v>
      </c>
      <c r="C20" s="37"/>
      <c r="D20" s="38"/>
      <c r="E20" s="39"/>
      <c r="F20" s="39"/>
      <c r="G20" s="41"/>
    </row>
    <row r="21" spans="1:7" s="35" customFormat="1" ht="15.75" x14ac:dyDescent="0.25">
      <c r="A21" s="36"/>
      <c r="B21" s="152" t="s">
        <v>1506</v>
      </c>
      <c r="C21" s="37"/>
      <c r="D21" s="38"/>
      <c r="E21" s="39"/>
      <c r="F21" s="39"/>
      <c r="G21" s="41"/>
    </row>
    <row r="22" spans="1:7" s="35" customFormat="1" ht="15.75" x14ac:dyDescent="0.25">
      <c r="A22" s="36"/>
      <c r="B22" s="152" t="s">
        <v>1507</v>
      </c>
      <c r="C22" s="37"/>
      <c r="D22" s="38"/>
      <c r="E22" s="39"/>
      <c r="F22" s="39"/>
      <c r="G22" s="41"/>
    </row>
    <row r="23" spans="1:7" s="35" customFormat="1" ht="15.75" x14ac:dyDescent="0.25">
      <c r="A23" s="36"/>
      <c r="B23" s="152" t="s">
        <v>1508</v>
      </c>
      <c r="C23" s="37"/>
      <c r="D23" s="38"/>
      <c r="E23" s="39"/>
      <c r="F23" s="39"/>
      <c r="G23" s="41"/>
    </row>
    <row r="24" spans="1:7" s="35" customFormat="1" ht="15.75" x14ac:dyDescent="0.25">
      <c r="A24" s="36"/>
      <c r="B24" s="152" t="s">
        <v>1509</v>
      </c>
      <c r="C24" s="37"/>
      <c r="D24" s="38"/>
      <c r="E24" s="39"/>
      <c r="F24" s="39"/>
      <c r="G24" s="41"/>
    </row>
    <row r="25" spans="1:7" s="35" customFormat="1" ht="15.75" x14ac:dyDescent="0.25">
      <c r="A25" s="36"/>
      <c r="B25" s="152" t="s">
        <v>1510</v>
      </c>
      <c r="C25" s="37"/>
      <c r="D25" s="38"/>
      <c r="E25" s="39"/>
      <c r="F25" s="39"/>
      <c r="G25" s="41"/>
    </row>
    <row r="26" spans="1:7" s="35" customFormat="1" ht="15.75" x14ac:dyDescent="0.25">
      <c r="A26" s="36"/>
      <c r="B26" s="152" t="s">
        <v>1511</v>
      </c>
      <c r="C26" s="37"/>
      <c r="D26" s="38"/>
      <c r="E26" s="39"/>
      <c r="F26" s="39"/>
      <c r="G26" s="41"/>
    </row>
    <row r="27" spans="1:7" s="35" customFormat="1" ht="15.75" x14ac:dyDescent="0.25">
      <c r="A27" s="36"/>
      <c r="B27" s="152" t="s">
        <v>1512</v>
      </c>
      <c r="C27" s="37"/>
      <c r="D27" s="38"/>
      <c r="E27" s="39"/>
      <c r="F27" s="39"/>
      <c r="G27" s="41"/>
    </row>
    <row r="28" spans="1:7" s="35" customFormat="1" ht="15.75" x14ac:dyDescent="0.25">
      <c r="A28" s="36" t="s">
        <v>818</v>
      </c>
      <c r="B28" s="35" t="s">
        <v>1513</v>
      </c>
      <c r="C28" s="37"/>
      <c r="D28" s="38"/>
      <c r="E28" s="39"/>
      <c r="F28" s="39"/>
      <c r="G28" s="41"/>
    </row>
    <row r="29" spans="1:7" s="35" customFormat="1" ht="15.75" x14ac:dyDescent="0.25">
      <c r="A29" s="36"/>
      <c r="B29" s="35" t="s">
        <v>1514</v>
      </c>
      <c r="C29" s="37"/>
      <c r="D29" s="38"/>
      <c r="E29" s="39"/>
      <c r="F29" s="39"/>
      <c r="G29" s="41"/>
    </row>
    <row r="30" spans="1:7" s="35" customFormat="1" ht="15.75" x14ac:dyDescent="0.25">
      <c r="A30" s="36"/>
      <c r="B30" s="35" t="s">
        <v>1515</v>
      </c>
      <c r="C30" s="37"/>
      <c r="D30" s="38"/>
      <c r="E30" s="39"/>
      <c r="F30" s="39"/>
      <c r="G30" s="41"/>
    </row>
    <row r="31" spans="1:7" s="35" customFormat="1" ht="15.75" x14ac:dyDescent="0.25">
      <c r="A31" s="36"/>
      <c r="B31" s="35" t="s">
        <v>1516</v>
      </c>
      <c r="C31" s="37"/>
      <c r="D31" s="38"/>
      <c r="E31" s="39"/>
      <c r="F31" s="39"/>
      <c r="G31" s="41"/>
    </row>
    <row r="32" spans="1:7" s="35" customFormat="1" ht="15.75" x14ac:dyDescent="0.25">
      <c r="A32" s="36"/>
      <c r="B32" s="35" t="s">
        <v>1517</v>
      </c>
      <c r="C32" s="37"/>
      <c r="D32" s="38"/>
      <c r="E32" s="39"/>
      <c r="F32" s="39"/>
      <c r="G32" s="41"/>
    </row>
    <row r="33" spans="1:13" s="35" customFormat="1" ht="15.75" x14ac:dyDescent="0.25">
      <c r="A33" s="36"/>
      <c r="B33" s="35" t="s">
        <v>1518</v>
      </c>
      <c r="C33" s="37"/>
      <c r="D33" s="38"/>
      <c r="E33" s="39"/>
      <c r="F33" s="39"/>
      <c r="G33" s="41"/>
    </row>
    <row r="34" spans="1:13" s="35" customFormat="1" ht="15.75" x14ac:dyDescent="0.25">
      <c r="A34" s="36" t="s">
        <v>1208</v>
      </c>
      <c r="B34" s="35" t="s">
        <v>1519</v>
      </c>
      <c r="C34" s="37"/>
      <c r="D34" s="38"/>
      <c r="E34" s="39"/>
      <c r="F34" s="39"/>
      <c r="G34" s="41"/>
    </row>
    <row r="35" spans="1:13" s="35" customFormat="1" ht="15.75" x14ac:dyDescent="0.25">
      <c r="A35" s="36" t="s">
        <v>142</v>
      </c>
      <c r="B35" s="36" t="s">
        <v>1520</v>
      </c>
      <c r="C35" s="37"/>
      <c r="D35" s="38"/>
      <c r="E35" s="39"/>
      <c r="F35" s="39"/>
      <c r="G35" s="41"/>
    </row>
    <row r="36" spans="1:13" s="35" customFormat="1" ht="15.75" x14ac:dyDescent="0.25">
      <c r="A36" s="36"/>
      <c r="B36" s="36" t="s">
        <v>1521</v>
      </c>
      <c r="C36" s="37"/>
      <c r="D36" s="38"/>
      <c r="E36" s="39"/>
      <c r="F36" s="39"/>
      <c r="G36" s="41"/>
    </row>
    <row r="37" spans="1:13" s="35" customFormat="1" ht="15.75" x14ac:dyDescent="0.25">
      <c r="A37" s="36"/>
      <c r="B37" s="36" t="s">
        <v>1522</v>
      </c>
      <c r="C37" s="37"/>
      <c r="D37" s="38"/>
      <c r="E37" s="39"/>
      <c r="F37" s="39"/>
      <c r="G37" s="41"/>
    </row>
    <row r="38" spans="1:13" s="35" customFormat="1" ht="15.75" x14ac:dyDescent="0.25">
      <c r="A38" s="36" t="s">
        <v>141</v>
      </c>
      <c r="B38" s="36" t="s">
        <v>1523</v>
      </c>
      <c r="C38" s="37"/>
      <c r="D38" s="38"/>
      <c r="E38" s="39"/>
      <c r="F38" s="39"/>
      <c r="G38" s="41"/>
    </row>
    <row r="39" spans="1:13" s="35" customFormat="1" ht="15.75" x14ac:dyDescent="0.25">
      <c r="A39" s="36"/>
      <c r="B39" s="36" t="s">
        <v>1524</v>
      </c>
      <c r="C39" s="37"/>
      <c r="D39" s="38"/>
      <c r="E39" s="39"/>
      <c r="F39" s="39"/>
      <c r="G39" s="41"/>
    </row>
    <row r="40" spans="1:13" s="35" customFormat="1" ht="15.75" x14ac:dyDescent="0.25">
      <c r="A40" s="36"/>
      <c r="B40" s="36" t="s">
        <v>1525</v>
      </c>
      <c r="C40" s="37"/>
      <c r="D40" s="38"/>
      <c r="E40" s="39"/>
      <c r="F40" s="39"/>
      <c r="G40" s="41"/>
    </row>
    <row r="41" spans="1:13" s="35" customFormat="1" ht="15.75" x14ac:dyDescent="0.25">
      <c r="A41" s="36"/>
      <c r="B41" s="35" t="s">
        <v>1526</v>
      </c>
      <c r="C41" s="37"/>
      <c r="D41" s="38"/>
      <c r="E41" s="39"/>
      <c r="F41" s="39"/>
      <c r="G41" s="41"/>
    </row>
    <row r="42" spans="1:13" s="35" customFormat="1" ht="15.75" x14ac:dyDescent="0.25">
      <c r="A42" s="36"/>
      <c r="B42" s="35" t="s">
        <v>1527</v>
      </c>
      <c r="C42" s="37"/>
      <c r="D42" s="38"/>
      <c r="E42" s="39"/>
      <c r="F42" s="39"/>
      <c r="G42" s="41"/>
    </row>
    <row r="43" spans="1:13" s="35" customFormat="1" ht="15.75" x14ac:dyDescent="0.25">
      <c r="A43" s="36"/>
      <c r="B43" s="35" t="s">
        <v>1528</v>
      </c>
      <c r="C43" s="37"/>
      <c r="D43" s="38"/>
      <c r="E43" s="39"/>
      <c r="F43" s="39"/>
      <c r="G43" s="41"/>
    </row>
    <row r="44" spans="1:13" s="35" customFormat="1" ht="15.75" x14ac:dyDescent="0.25">
      <c r="A44" s="36" t="s">
        <v>822</v>
      </c>
      <c r="B44" s="35" t="s">
        <v>1633</v>
      </c>
      <c r="C44" s="179"/>
      <c r="D44" s="331"/>
      <c r="E44" s="39"/>
      <c r="F44" s="39"/>
      <c r="G44" s="41"/>
    </row>
    <row r="45" spans="1:13" s="35" customFormat="1" ht="15.75" x14ac:dyDescent="0.25">
      <c r="A45" s="36" t="s">
        <v>143</v>
      </c>
      <c r="B45" s="35" t="s">
        <v>1227</v>
      </c>
      <c r="C45" s="37"/>
      <c r="D45" s="38"/>
      <c r="E45" s="39"/>
      <c r="F45" s="39"/>
      <c r="G45" s="41"/>
    </row>
    <row r="46" spans="1:13" s="35" customFormat="1" ht="16.5" customHeight="1" x14ac:dyDescent="0.2">
      <c r="A46" s="51" t="s">
        <v>132</v>
      </c>
      <c r="B46" s="348" t="s">
        <v>1529</v>
      </c>
      <c r="C46" s="348"/>
      <c r="D46" s="348"/>
      <c r="E46" s="348"/>
      <c r="F46" s="348"/>
      <c r="G46" s="59"/>
      <c r="H46" s="52"/>
      <c r="I46" s="52"/>
      <c r="J46" s="52"/>
      <c r="K46" s="52"/>
      <c r="L46" s="52"/>
      <c r="M46" s="52"/>
    </row>
    <row r="47" spans="1:13" s="35" customFormat="1" ht="15.75" x14ac:dyDescent="0.25">
      <c r="A47" s="36"/>
      <c r="B47" s="348" t="s">
        <v>1530</v>
      </c>
      <c r="C47" s="348"/>
      <c r="D47" s="348"/>
      <c r="E47" s="348"/>
      <c r="F47" s="348"/>
      <c r="G47" s="41"/>
    </row>
    <row r="48" spans="1:13" s="35" customFormat="1" ht="15.75" x14ac:dyDescent="0.25">
      <c r="A48" s="36"/>
      <c r="B48" s="52" t="s">
        <v>1531</v>
      </c>
      <c r="C48" s="79"/>
      <c r="D48" s="79"/>
      <c r="E48" s="79"/>
      <c r="F48" s="79"/>
      <c r="G48" s="41"/>
    </row>
    <row r="49" spans="1:9" s="35" customFormat="1" ht="15.75" x14ac:dyDescent="0.25">
      <c r="A49" s="36"/>
      <c r="B49" s="195" t="s">
        <v>1532</v>
      </c>
      <c r="C49" s="37"/>
      <c r="D49" s="38"/>
      <c r="E49" s="39"/>
      <c r="F49" s="39"/>
      <c r="G49" s="41"/>
    </row>
    <row r="50" spans="1:9" s="35" customFormat="1" ht="15.75" x14ac:dyDescent="0.25">
      <c r="A50" s="36"/>
      <c r="B50" s="180"/>
      <c r="C50" s="332"/>
      <c r="D50" s="331"/>
      <c r="E50" s="333"/>
      <c r="F50" s="333"/>
      <c r="G50" s="41"/>
    </row>
    <row r="51" spans="1:9" s="31" customFormat="1" x14ac:dyDescent="0.2">
      <c r="C51" s="32"/>
      <c r="D51" s="33"/>
      <c r="E51" s="34"/>
      <c r="F51" s="34"/>
      <c r="G51" s="42"/>
    </row>
    <row r="54" spans="1:9" ht="15.75" x14ac:dyDescent="0.25">
      <c r="A54" s="26" t="s">
        <v>220</v>
      </c>
      <c r="B54" s="1" t="s">
        <v>221</v>
      </c>
      <c r="C54" s="2" t="s">
        <v>222</v>
      </c>
      <c r="D54" s="3" t="s">
        <v>223</v>
      </c>
      <c r="E54" s="4" t="s">
        <v>224</v>
      </c>
      <c r="F54" s="4" t="s">
        <v>225</v>
      </c>
      <c r="G54" s="24" t="s">
        <v>132</v>
      </c>
      <c r="H54" s="72" t="s">
        <v>379</v>
      </c>
      <c r="I54" s="72" t="s">
        <v>383</v>
      </c>
    </row>
    <row r="55" spans="1:9" ht="15.75" x14ac:dyDescent="0.2">
      <c r="A55" s="26">
        <v>1</v>
      </c>
      <c r="B55" s="1" t="s">
        <v>134</v>
      </c>
      <c r="C55" s="6"/>
      <c r="D55" s="7"/>
      <c r="E55" s="8"/>
      <c r="F55" s="8"/>
      <c r="G55" s="334"/>
    </row>
    <row r="56" spans="1:9" x14ac:dyDescent="0.2">
      <c r="A56" s="27">
        <v>1.1000000000000001</v>
      </c>
      <c r="B56" s="9" t="s">
        <v>226</v>
      </c>
      <c r="C56" s="8">
        <f>F$85</f>
        <v>330363259.95018053</v>
      </c>
      <c r="D56" s="7" t="s">
        <v>227</v>
      </c>
      <c r="E56" s="16">
        <f>F56/C56</f>
        <v>1.3748502181159439E-2</v>
      </c>
      <c r="F56" s="8">
        <v>4542000</v>
      </c>
      <c r="G56" s="334"/>
    </row>
    <row r="57" spans="1:9" x14ac:dyDescent="0.2">
      <c r="A57" s="27">
        <v>1.2</v>
      </c>
      <c r="B57" s="9" t="s">
        <v>228</v>
      </c>
      <c r="C57" s="8">
        <f>F$85</f>
        <v>330363259.95018053</v>
      </c>
      <c r="D57" s="7" t="s">
        <v>227</v>
      </c>
      <c r="E57" s="16">
        <f>F57/C57</f>
        <v>7.3856175016168063E-2</v>
      </c>
      <c r="F57" s="171">
        <f>(H57+758893)*(1+12981982/345399947)+4685000</f>
        <v>24399366.745792359</v>
      </c>
      <c r="G57" s="334" t="s">
        <v>1533</v>
      </c>
      <c r="H57" s="76">
        <v>18241343</v>
      </c>
      <c r="I57" s="77">
        <f t="shared" ref="I57:I58" si="0">(F57-H57)/H57</f>
        <v>0.33758609471859385</v>
      </c>
    </row>
    <row r="58" spans="1:9" x14ac:dyDescent="0.2">
      <c r="A58" s="27">
        <v>1.3</v>
      </c>
      <c r="B58" s="9" t="s">
        <v>229</v>
      </c>
      <c r="C58" s="8">
        <f>F$85</f>
        <v>330363259.95018053</v>
      </c>
      <c r="D58" s="7" t="s">
        <v>227</v>
      </c>
      <c r="E58" s="16">
        <f>F58/C58</f>
        <v>5.7512167047923841E-2</v>
      </c>
      <c r="F58" s="171">
        <f>(H58+1279435)*(1+12981982/345399947)+10695605</f>
        <v>18999906.992751472</v>
      </c>
      <c r="G58" s="334" t="s">
        <v>1533</v>
      </c>
      <c r="H58" s="76">
        <v>6724053</v>
      </c>
      <c r="I58" s="77">
        <f t="shared" si="0"/>
        <v>1.8256628840896214</v>
      </c>
    </row>
    <row r="59" spans="1:9" s="24" customFormat="1" ht="15.75" x14ac:dyDescent="0.25">
      <c r="B59" s="28" t="s">
        <v>248</v>
      </c>
      <c r="C59" s="17">
        <f>F59/F87</f>
        <v>0.12672666983682188</v>
      </c>
      <c r="D59" s="11"/>
      <c r="E59" s="12"/>
      <c r="F59" s="23">
        <f>SUM(F56:F58)</f>
        <v>47941273.738543831</v>
      </c>
      <c r="G59" s="335"/>
      <c r="H59" s="76"/>
      <c r="I59" s="77"/>
    </row>
    <row r="60" spans="1:9" x14ac:dyDescent="0.2">
      <c r="A60" s="27"/>
      <c r="B60" s="9"/>
      <c r="C60" s="6"/>
      <c r="D60" s="7"/>
      <c r="E60" s="8"/>
      <c r="F60" s="8"/>
      <c r="G60" s="334"/>
      <c r="H60" s="72"/>
      <c r="I60" s="72"/>
    </row>
    <row r="61" spans="1:9" ht="15.75" x14ac:dyDescent="0.2">
      <c r="A61" s="26">
        <v>2</v>
      </c>
      <c r="B61" s="1" t="s">
        <v>230</v>
      </c>
      <c r="C61" s="6"/>
      <c r="D61" s="7"/>
      <c r="E61" s="8"/>
      <c r="F61" s="8"/>
      <c r="G61" s="334"/>
      <c r="H61" s="72"/>
      <c r="I61" s="72"/>
    </row>
    <row r="62" spans="1:9" x14ac:dyDescent="0.2">
      <c r="A62" s="27">
        <v>2.1</v>
      </c>
      <c r="B62" s="9" t="s">
        <v>236</v>
      </c>
      <c r="C62" s="172">
        <v>15.6</v>
      </c>
      <c r="D62" s="7" t="s">
        <v>231</v>
      </c>
      <c r="E62" s="137">
        <f>F62/C62</f>
        <v>277558.40757421276</v>
      </c>
      <c r="F62" s="171">
        <f>(H62-221751)*(1+12981982/345399947)</f>
        <v>4329911.1581577193</v>
      </c>
      <c r="G62" s="334"/>
      <c r="H62" s="177">
        <v>4394816</v>
      </c>
      <c r="I62" s="77">
        <f t="shared" ref="I62:I72" si="1">(F62-H62)/H62</f>
        <v>-1.4768500397350129E-2</v>
      </c>
    </row>
    <row r="63" spans="1:9" x14ac:dyDescent="0.2">
      <c r="A63" s="27">
        <v>2.2000000000000002</v>
      </c>
      <c r="B63" s="9" t="s">
        <v>237</v>
      </c>
      <c r="C63" s="173">
        <v>3500000</v>
      </c>
      <c r="D63" s="7" t="s">
        <v>232</v>
      </c>
      <c r="E63" s="6">
        <f>F63/C63</f>
        <v>19.889421033177051</v>
      </c>
      <c r="F63" s="171">
        <f>(H63+9591059)*(1+12981982/345399947)</f>
        <v>69612973.616119683</v>
      </c>
      <c r="G63" s="334" t="s">
        <v>1534</v>
      </c>
      <c r="H63" s="177">
        <f>52620193-1800000+6680070</f>
        <v>57500263</v>
      </c>
      <c r="I63" s="77">
        <f t="shared" si="1"/>
        <v>0.21065487328500884</v>
      </c>
    </row>
    <row r="64" spans="1:9" x14ac:dyDescent="0.2">
      <c r="A64" s="27">
        <v>2.2999999999999998</v>
      </c>
      <c r="B64" s="5" t="s">
        <v>238</v>
      </c>
      <c r="C64" s="173">
        <v>900000</v>
      </c>
      <c r="D64" s="14" t="s">
        <v>233</v>
      </c>
      <c r="E64" s="6">
        <f>F64/C64</f>
        <v>10.761092923409434</v>
      </c>
      <c r="F64" s="171">
        <f>(H64+446271)*(1+12981982/345399947)</f>
        <v>9684983.6310684904</v>
      </c>
      <c r="G64" s="334"/>
      <c r="H64" s="177">
        <v>8887885</v>
      </c>
      <c r="I64" s="77">
        <f t="shared" si="1"/>
        <v>8.9683724650857929E-2</v>
      </c>
    </row>
    <row r="65" spans="1:9" x14ac:dyDescent="0.2">
      <c r="A65" s="27">
        <v>2.4</v>
      </c>
      <c r="B65" s="9" t="s">
        <v>239</v>
      </c>
      <c r="C65" s="174">
        <f>C62</f>
        <v>15.6</v>
      </c>
      <c r="D65" s="7" t="s">
        <v>231</v>
      </c>
      <c r="E65" s="137">
        <f t="shared" ref="E65:E72" si="2">F65/C65</f>
        <v>1008544.3253219101</v>
      </c>
      <c r="F65" s="171">
        <f>(H65+193275.7)*(1+12981982/345399947)</f>
        <v>15733291.475021796</v>
      </c>
      <c r="G65" s="334"/>
      <c r="H65" s="177">
        <v>14970095</v>
      </c>
      <c r="I65" s="77">
        <f t="shared" si="1"/>
        <v>5.0981404929080029E-2</v>
      </c>
    </row>
    <row r="66" spans="1:9" x14ac:dyDescent="0.2">
      <c r="A66" s="27">
        <v>2.5</v>
      </c>
      <c r="B66" s="9" t="s">
        <v>1535</v>
      </c>
      <c r="C66" s="173">
        <v>520000</v>
      </c>
      <c r="D66" s="7" t="s">
        <v>233</v>
      </c>
      <c r="E66" s="137">
        <f t="shared" si="2"/>
        <v>95.961327621961473</v>
      </c>
      <c r="F66" s="175">
        <f>(H66+15973941)*(1+12981982/345399947)</f>
        <v>49899890.363419965</v>
      </c>
      <c r="G66" s="334" t="s">
        <v>1536</v>
      </c>
      <c r="H66" s="177">
        <v>32118382</v>
      </c>
      <c r="I66" s="77">
        <f t="shared" si="1"/>
        <v>0.55362403882673683</v>
      </c>
    </row>
    <row r="67" spans="1:9" x14ac:dyDescent="0.2">
      <c r="A67" s="27">
        <v>2.6</v>
      </c>
      <c r="B67" s="9" t="s">
        <v>241</v>
      </c>
      <c r="C67" s="173">
        <f>3100+310+300+2600+500+2080+300+1770+2500</f>
        <v>13460</v>
      </c>
      <c r="D67" s="7" t="s">
        <v>233</v>
      </c>
      <c r="E67" s="137">
        <f t="shared" si="2"/>
        <v>3843.3226369557556</v>
      </c>
      <c r="F67" s="171">
        <f>(H67+369707)*(1+12981982/345399947)</f>
        <v>51731122.693424471</v>
      </c>
      <c r="G67" s="334"/>
      <c r="H67" s="177">
        <v>49487514</v>
      </c>
      <c r="I67" s="77">
        <f t="shared" si="1"/>
        <v>4.5336864030479908E-2</v>
      </c>
    </row>
    <row r="68" spans="1:9" x14ac:dyDescent="0.2">
      <c r="A68" s="27">
        <v>2.7</v>
      </c>
      <c r="B68" s="9" t="s">
        <v>242</v>
      </c>
      <c r="C68" s="173">
        <v>455</v>
      </c>
      <c r="D68" s="7" t="s">
        <v>233</v>
      </c>
      <c r="E68" s="137">
        <f t="shared" si="2"/>
        <v>664.2758311174473</v>
      </c>
      <c r="F68" s="173">
        <f>H68*(1+12981982/345399947)</f>
        <v>302245.50315843854</v>
      </c>
      <c r="G68" s="334"/>
      <c r="H68" s="177">
        <v>291297</v>
      </c>
      <c r="I68" s="77">
        <f t="shared" si="1"/>
        <v>3.7585361876155757E-2</v>
      </c>
    </row>
    <row r="69" spans="1:9" x14ac:dyDescent="0.2">
      <c r="A69" s="27">
        <v>2.8</v>
      </c>
      <c r="B69" s="9" t="s">
        <v>243</v>
      </c>
      <c r="C69" s="174">
        <f>C62</f>
        <v>15.6</v>
      </c>
      <c r="D69" s="7" t="s">
        <v>231</v>
      </c>
      <c r="E69" s="137">
        <f t="shared" si="2"/>
        <v>537453.1215763631</v>
      </c>
      <c r="F69" s="171">
        <f>(H69+264463)*(1+12981982/345399947)</f>
        <v>8384268.6965912646</v>
      </c>
      <c r="G69" s="334"/>
      <c r="H69" s="177">
        <v>7816095</v>
      </c>
      <c r="I69" s="77">
        <f t="shared" si="1"/>
        <v>7.2692782852724361E-2</v>
      </c>
    </row>
    <row r="70" spans="1:9" x14ac:dyDescent="0.2">
      <c r="A70" s="27">
        <v>2.9</v>
      </c>
      <c r="B70" s="9" t="s">
        <v>235</v>
      </c>
      <c r="C70" s="174">
        <f>C62</f>
        <v>15.6</v>
      </c>
      <c r="D70" s="7" t="s">
        <v>231</v>
      </c>
      <c r="E70" s="137">
        <f t="shared" si="2"/>
        <v>142933.56920348239</v>
      </c>
      <c r="F70" s="171">
        <f>(H70+11700)*(1+12981982/345399947)</f>
        <v>2229763.6795743252</v>
      </c>
      <c r="G70" s="334"/>
      <c r="H70" s="177">
        <v>2137293</v>
      </c>
      <c r="I70" s="77">
        <f t="shared" si="1"/>
        <v>4.3265326548266994E-2</v>
      </c>
    </row>
    <row r="71" spans="1:9" x14ac:dyDescent="0.2">
      <c r="A71" s="29">
        <v>2.1</v>
      </c>
      <c r="B71" s="9" t="s">
        <v>244</v>
      </c>
      <c r="C71" s="174">
        <f>C62</f>
        <v>15.6</v>
      </c>
      <c r="D71" s="7" t="s">
        <v>231</v>
      </c>
      <c r="E71" s="137">
        <f t="shared" si="2"/>
        <v>731586.87255668186</v>
      </c>
      <c r="F71" s="171">
        <f>(H71+842429)*(1+12981982/345399947)</f>
        <v>11412755.211884236</v>
      </c>
      <c r="G71" s="334"/>
      <c r="H71" s="177">
        <v>10156912</v>
      </c>
      <c r="I71" s="77">
        <f t="shared" si="1"/>
        <v>0.12364419538972435</v>
      </c>
    </row>
    <row r="72" spans="1:9" x14ac:dyDescent="0.2">
      <c r="A72" s="27">
        <v>2.11</v>
      </c>
      <c r="B72" s="9" t="s">
        <v>245</v>
      </c>
      <c r="C72" s="176">
        <f>C62</f>
        <v>15.6</v>
      </c>
      <c r="D72" s="7" t="s">
        <v>231</v>
      </c>
      <c r="E72" s="137">
        <f t="shared" si="2"/>
        <v>560895.70003090054</v>
      </c>
      <c r="F72" s="171">
        <f>(H72+717655)*(1+12981982/345399947)</f>
        <v>8749972.9204820488</v>
      </c>
      <c r="G72" s="334"/>
      <c r="H72" s="178">
        <f>8017360-302000</f>
        <v>7715360</v>
      </c>
      <c r="I72" s="77">
        <f t="shared" si="1"/>
        <v>0.13409781532968634</v>
      </c>
    </row>
    <row r="73" spans="1:9" x14ac:dyDescent="0.2">
      <c r="A73" s="27"/>
      <c r="C73" s="6"/>
      <c r="D73" s="7"/>
      <c r="E73" s="8"/>
      <c r="G73" s="334"/>
      <c r="H73" s="76"/>
      <c r="I73" s="77"/>
    </row>
    <row r="74" spans="1:9" s="24" customFormat="1" ht="15.75" x14ac:dyDescent="0.25">
      <c r="B74" s="28" t="s">
        <v>246</v>
      </c>
      <c r="C74" s="17">
        <f>F74/F87</f>
        <v>0.6134506945662318</v>
      </c>
      <c r="D74" s="11"/>
      <c r="E74" s="12"/>
      <c r="F74" s="25">
        <f>SUM(F62:F73)</f>
        <v>232071178.9489024</v>
      </c>
      <c r="G74" s="335"/>
      <c r="H74" s="76"/>
      <c r="I74" s="77"/>
    </row>
    <row r="75" spans="1:9" x14ac:dyDescent="0.2">
      <c r="A75" s="27"/>
      <c r="B75" s="9"/>
      <c r="C75" s="6"/>
      <c r="D75" s="7"/>
      <c r="E75" s="8"/>
      <c r="F75" s="8"/>
      <c r="G75" s="334"/>
      <c r="H75" s="76"/>
      <c r="I75" s="77"/>
    </row>
    <row r="76" spans="1:9" x14ac:dyDescent="0.2">
      <c r="A76" s="27">
        <v>2.12</v>
      </c>
      <c r="B76" s="9" t="s">
        <v>131</v>
      </c>
      <c r="C76" s="8">
        <f>F74</f>
        <v>232071178.9489024</v>
      </c>
      <c r="D76" s="7" t="s">
        <v>227</v>
      </c>
      <c r="E76" s="16">
        <f>F76/C76</f>
        <v>0.39866513700586081</v>
      </c>
      <c r="F76" s="183">
        <f>(H76+7876717)*(1+12981982/345399947)</f>
        <v>92518688.350775823</v>
      </c>
      <c r="G76" s="334"/>
      <c r="H76" s="177">
        <f>81224336-89737+155987</f>
        <v>81290586</v>
      </c>
      <c r="I76" s="77">
        <f>(F76-H76)/H76</f>
        <v>0.13812303371482429</v>
      </c>
    </row>
    <row r="77" spans="1:9" x14ac:dyDescent="0.2">
      <c r="A77" s="27"/>
      <c r="B77" s="9"/>
      <c r="D77" s="7"/>
      <c r="E77" s="8"/>
      <c r="F77" s="8"/>
      <c r="G77" s="334"/>
      <c r="H77" s="76"/>
      <c r="I77" s="77"/>
    </row>
    <row r="78" spans="1:9" s="24" customFormat="1" ht="15.75" x14ac:dyDescent="0.25">
      <c r="B78" s="28" t="s">
        <v>251</v>
      </c>
      <c r="C78" s="21">
        <f>F76/F87</f>
        <v>0.24456140519558731</v>
      </c>
      <c r="D78" s="11"/>
      <c r="E78" s="12"/>
      <c r="F78" s="25">
        <f>F76+F74</f>
        <v>324589867.29967821</v>
      </c>
      <c r="G78" s="335"/>
      <c r="H78" s="78">
        <f>SUM(H62:H76)</f>
        <v>276766498</v>
      </c>
      <c r="I78" s="77">
        <f>(F78-H78)/H78</f>
        <v>0.17279320165289011</v>
      </c>
    </row>
    <row r="79" spans="1:9" x14ac:dyDescent="0.2">
      <c r="A79" s="30"/>
      <c r="G79" s="334"/>
      <c r="H79" s="72"/>
      <c r="I79" s="72"/>
    </row>
    <row r="80" spans="1:9" x14ac:dyDescent="0.2">
      <c r="A80" s="27">
        <v>3.1</v>
      </c>
      <c r="B80" s="9" t="s">
        <v>247</v>
      </c>
      <c r="C80" s="157"/>
      <c r="D80" s="7"/>
      <c r="E80" s="8"/>
      <c r="F80" s="183">
        <f>(H80+1951466)*(1+12981982/345399947)</f>
        <v>5773392.6505022943</v>
      </c>
      <c r="G80" s="334" t="s">
        <v>1537</v>
      </c>
      <c r="H80" s="177">
        <v>3612792</v>
      </c>
      <c r="I80" s="77">
        <f>(F80-H80)/H80</f>
        <v>0.59804180547961083</v>
      </c>
    </row>
    <row r="81" spans="1:8" x14ac:dyDescent="0.2">
      <c r="A81" s="30"/>
    </row>
    <row r="82" spans="1:8" s="24" customFormat="1" ht="15.75" x14ac:dyDescent="0.25">
      <c r="B82" s="28" t="s">
        <v>249</v>
      </c>
      <c r="C82" s="17">
        <f>F82/F87</f>
        <v>1.5261230401358985E-2</v>
      </c>
      <c r="D82" s="11"/>
      <c r="E82" s="12"/>
      <c r="F82" s="25">
        <f>SUM(F80:F81)</f>
        <v>5773392.6505022943</v>
      </c>
      <c r="G82" s="43"/>
      <c r="H82" s="165"/>
    </row>
    <row r="83" spans="1:8" x14ac:dyDescent="0.2">
      <c r="A83" s="30"/>
    </row>
    <row r="84" spans="1:8" x14ac:dyDescent="0.2">
      <c r="A84" s="30"/>
    </row>
    <row r="85" spans="1:8" s="24" customFormat="1" ht="15.75" x14ac:dyDescent="0.25">
      <c r="B85" s="28" t="s">
        <v>133</v>
      </c>
      <c r="C85" s="10">
        <f>C62</f>
        <v>15.6</v>
      </c>
      <c r="D85" s="11" t="s">
        <v>231</v>
      </c>
      <c r="E85" s="12">
        <f>F85/C85</f>
        <v>21177132.048088495</v>
      </c>
      <c r="F85" s="25">
        <f>F78+F82</f>
        <v>330363259.95018053</v>
      </c>
      <c r="G85" s="43"/>
      <c r="H85" s="196">
        <f>H78+H80</f>
        <v>280379290</v>
      </c>
    </row>
    <row r="86" spans="1:8" x14ac:dyDescent="0.2">
      <c r="A86" s="30"/>
    </row>
    <row r="87" spans="1:8" s="24" customFormat="1" ht="15.75" x14ac:dyDescent="0.25">
      <c r="B87" s="28" t="s">
        <v>250</v>
      </c>
      <c r="C87" s="10"/>
      <c r="D87" s="11"/>
      <c r="E87" s="12"/>
      <c r="F87" s="25">
        <f>F82+F78+F59</f>
        <v>378304533.68872434</v>
      </c>
      <c r="G87" s="43"/>
      <c r="H87" s="143"/>
    </row>
  </sheetData>
  <mergeCells count="4">
    <mergeCell ref="B8:F8"/>
    <mergeCell ref="B9:C9"/>
    <mergeCell ref="B46:F46"/>
    <mergeCell ref="B47:F4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443CF-C9CA-46BD-9DC4-DBBB0B45EF7D}">
  <sheetPr>
    <tabColor rgb="FF92D050"/>
  </sheetPr>
  <dimension ref="A1:M87"/>
  <sheetViews>
    <sheetView topLeftCell="A8" workbookViewId="0">
      <selection activeCell="B39" sqref="B39"/>
    </sheetView>
  </sheetViews>
  <sheetFormatPr defaultColWidth="9.140625" defaultRowHeight="15" x14ac:dyDescent="0.2"/>
  <cols>
    <col min="1" max="1" width="22" style="5" customWidth="1"/>
    <col min="2" max="2" width="56.140625" style="5" bestFit="1" customWidth="1"/>
    <col min="3" max="3" width="18" style="13" bestFit="1" customWidth="1"/>
    <col min="4" max="4" width="6.5703125" style="14" customWidth="1"/>
    <col min="5" max="5" width="19.5703125" style="15" bestFit="1" customWidth="1"/>
    <col min="6" max="6" width="17.85546875" style="15" bestFit="1" customWidth="1"/>
    <col min="7" max="7" width="47.5703125" style="319" customWidth="1"/>
    <col min="8" max="8" width="17.5703125" style="5" customWidth="1"/>
    <col min="9" max="9" width="14.42578125" style="5" customWidth="1"/>
    <col min="10" max="10" width="11.7109375" style="5" customWidth="1"/>
    <col min="11" max="11" width="9.140625" style="5"/>
    <col min="12" max="12" width="12" style="5" bestFit="1" customWidth="1"/>
    <col min="13" max="16384" width="9.140625" style="5"/>
  </cols>
  <sheetData>
    <row r="1" spans="1:7" ht="15.75" x14ac:dyDescent="0.25">
      <c r="A1" s="24" t="s">
        <v>1448</v>
      </c>
    </row>
    <row r="4" spans="1:7" s="35" customFormat="1" ht="15.75" x14ac:dyDescent="0.25">
      <c r="A4" s="36" t="s">
        <v>135</v>
      </c>
      <c r="B4" s="35" t="s">
        <v>1449</v>
      </c>
      <c r="C4" s="37"/>
      <c r="D4" s="38"/>
      <c r="E4" s="39"/>
      <c r="F4" s="39"/>
      <c r="G4" s="320"/>
    </row>
    <row r="5" spans="1:7" s="35" customFormat="1" ht="15.75" x14ac:dyDescent="0.25">
      <c r="A5" s="36" t="s">
        <v>136</v>
      </c>
      <c r="B5" s="35" t="s">
        <v>1450</v>
      </c>
      <c r="C5" s="37"/>
      <c r="D5" s="38"/>
      <c r="E5" s="39"/>
      <c r="F5" s="39"/>
      <c r="G5" s="320"/>
    </row>
    <row r="6" spans="1:7" s="35" customFormat="1" ht="15.75" x14ac:dyDescent="0.25">
      <c r="A6" s="36"/>
      <c r="B6" s="35" t="s">
        <v>1451</v>
      </c>
      <c r="C6" s="37"/>
      <c r="D6" s="38"/>
      <c r="E6" s="39"/>
      <c r="F6" s="39"/>
      <c r="G6" s="320"/>
    </row>
    <row r="7" spans="1:7" s="35" customFormat="1" ht="15.75" x14ac:dyDescent="0.25">
      <c r="A7" s="36"/>
      <c r="B7" s="35" t="s">
        <v>1452</v>
      </c>
      <c r="C7" s="139"/>
      <c r="D7" s="139"/>
      <c r="E7" s="139"/>
      <c r="F7" s="139"/>
      <c r="G7" s="320"/>
    </row>
    <row r="8" spans="1:7" s="35" customFormat="1" ht="15.75" customHeight="1" x14ac:dyDescent="0.25">
      <c r="A8" s="36" t="s">
        <v>815</v>
      </c>
      <c r="B8" s="349" t="s">
        <v>1453</v>
      </c>
      <c r="C8" s="350"/>
      <c r="D8" s="350"/>
      <c r="E8" s="350"/>
      <c r="F8" s="350"/>
      <c r="G8" s="320"/>
    </row>
    <row r="9" spans="1:7" s="35" customFormat="1" ht="15.75" customHeight="1" x14ac:dyDescent="0.2">
      <c r="A9" s="51" t="s">
        <v>138</v>
      </c>
      <c r="B9" s="348" t="s">
        <v>1454</v>
      </c>
      <c r="C9" s="348"/>
      <c r="D9" s="182"/>
      <c r="E9" s="182"/>
      <c r="F9" s="182"/>
      <c r="G9" s="321"/>
    </row>
    <row r="10" spans="1:7" s="35" customFormat="1" ht="16.5" customHeight="1" x14ac:dyDescent="0.25">
      <c r="A10" s="36" t="s">
        <v>148</v>
      </c>
      <c r="B10" s="35" t="s">
        <v>1455</v>
      </c>
      <c r="C10" s="37"/>
      <c r="D10" s="38"/>
      <c r="E10" s="39"/>
      <c r="F10" s="39"/>
      <c r="G10" s="320"/>
    </row>
    <row r="11" spans="1:7" s="35" customFormat="1" ht="18.75" customHeight="1" x14ac:dyDescent="0.2">
      <c r="A11" s="51" t="s">
        <v>813</v>
      </c>
      <c r="B11" s="197" t="s">
        <v>1456</v>
      </c>
      <c r="C11" s="37"/>
      <c r="D11" s="38"/>
      <c r="E11" s="39"/>
      <c r="F11" s="39"/>
      <c r="G11" s="320"/>
    </row>
    <row r="12" spans="1:7" s="35" customFormat="1" ht="15.75" x14ac:dyDescent="0.25">
      <c r="A12" s="36" t="s">
        <v>817</v>
      </c>
      <c r="B12" s="207" t="s">
        <v>1457</v>
      </c>
      <c r="C12" s="37"/>
      <c r="D12" s="38"/>
      <c r="E12" s="39"/>
      <c r="F12" s="39"/>
      <c r="G12" s="320"/>
    </row>
    <row r="13" spans="1:7" s="207" customFormat="1" ht="15.75" x14ac:dyDescent="0.25">
      <c r="A13" s="216"/>
      <c r="B13" s="211" t="s">
        <v>1458</v>
      </c>
      <c r="C13" s="208"/>
      <c r="D13" s="209"/>
      <c r="E13" s="210"/>
      <c r="F13" s="210"/>
      <c r="G13" s="322"/>
    </row>
    <row r="14" spans="1:7" s="207" customFormat="1" ht="15.75" x14ac:dyDescent="0.25">
      <c r="A14" s="216"/>
      <c r="B14" s="211" t="s">
        <v>1459</v>
      </c>
      <c r="C14" s="208"/>
      <c r="D14" s="209"/>
      <c r="E14" s="210"/>
      <c r="F14" s="210"/>
      <c r="G14" s="322"/>
    </row>
    <row r="15" spans="1:7" s="207" customFormat="1" ht="15.75" x14ac:dyDescent="0.25">
      <c r="A15" s="216"/>
      <c r="B15" s="207" t="s">
        <v>1460</v>
      </c>
      <c r="C15" s="208"/>
      <c r="D15" s="209"/>
      <c r="E15" s="210"/>
      <c r="F15" s="210"/>
      <c r="G15" s="322"/>
    </row>
    <row r="16" spans="1:7" s="207" customFormat="1" ht="15.75" x14ac:dyDescent="0.25">
      <c r="A16" s="216" t="s">
        <v>239</v>
      </c>
      <c r="B16" s="207" t="s">
        <v>1461</v>
      </c>
      <c r="C16" s="208"/>
      <c r="D16" s="209"/>
      <c r="E16" s="210"/>
      <c r="F16" s="210"/>
      <c r="G16" s="322"/>
    </row>
    <row r="17" spans="1:7" s="207" customFormat="1" ht="15.75" x14ac:dyDescent="0.25">
      <c r="A17" s="216"/>
      <c r="B17" s="207" t="s">
        <v>1462</v>
      </c>
      <c r="C17" s="208"/>
      <c r="D17" s="209"/>
      <c r="E17" s="210"/>
      <c r="F17" s="210"/>
      <c r="G17" s="322"/>
    </row>
    <row r="18" spans="1:7" s="35" customFormat="1" ht="15.75" x14ac:dyDescent="0.25">
      <c r="A18" s="36" t="s">
        <v>139</v>
      </c>
      <c r="B18" s="35" t="s">
        <v>1463</v>
      </c>
      <c r="C18" s="38"/>
      <c r="D18" s="38"/>
      <c r="E18" s="39"/>
      <c r="F18" s="39"/>
      <c r="G18" s="320"/>
    </row>
    <row r="19" spans="1:7" s="35" customFormat="1" ht="15.75" x14ac:dyDescent="0.25">
      <c r="A19" s="36"/>
      <c r="B19" s="35" t="s">
        <v>1464</v>
      </c>
      <c r="C19" s="37"/>
      <c r="D19" s="38"/>
      <c r="E19" s="39"/>
      <c r="F19" s="39"/>
      <c r="G19" s="320"/>
    </row>
    <row r="20" spans="1:7" s="35" customFormat="1" ht="15.75" x14ac:dyDescent="0.25">
      <c r="A20" s="36"/>
      <c r="B20" s="35" t="s">
        <v>1465</v>
      </c>
      <c r="C20" s="37"/>
      <c r="D20" s="38"/>
      <c r="E20" s="39"/>
      <c r="F20" s="39"/>
      <c r="G20" s="320"/>
    </row>
    <row r="21" spans="1:7" s="35" customFormat="1" ht="15.75" x14ac:dyDescent="0.25">
      <c r="A21" s="36" t="s">
        <v>818</v>
      </c>
      <c r="B21" s="207" t="s">
        <v>1466</v>
      </c>
      <c r="C21" s="37"/>
      <c r="D21" s="38"/>
      <c r="E21" s="39"/>
      <c r="F21" s="39"/>
      <c r="G21" s="320"/>
    </row>
    <row r="22" spans="1:7" s="35" customFormat="1" ht="15.75" x14ac:dyDescent="0.25">
      <c r="A22" s="36"/>
      <c r="B22" s="207" t="s">
        <v>1467</v>
      </c>
      <c r="C22" s="37"/>
      <c r="D22" s="38"/>
      <c r="E22" s="39"/>
      <c r="F22" s="39"/>
      <c r="G22" s="320"/>
    </row>
    <row r="23" spans="1:7" s="35" customFormat="1" ht="15.75" x14ac:dyDescent="0.25">
      <c r="A23" s="36"/>
      <c r="B23" s="207" t="s">
        <v>1468</v>
      </c>
      <c r="C23" s="37"/>
      <c r="D23" s="38"/>
      <c r="E23" s="39"/>
      <c r="F23" s="39"/>
      <c r="G23" s="320"/>
    </row>
    <row r="24" spans="1:7" s="35" customFormat="1" ht="15.75" x14ac:dyDescent="0.25">
      <c r="A24" s="36"/>
      <c r="B24" s="207" t="s">
        <v>1469</v>
      </c>
      <c r="C24" s="37"/>
      <c r="D24" s="38"/>
      <c r="E24" s="39"/>
      <c r="F24" s="39"/>
      <c r="G24" s="320"/>
    </row>
    <row r="25" spans="1:7" s="35" customFormat="1" ht="15.75" x14ac:dyDescent="0.25">
      <c r="A25" s="36"/>
      <c r="B25" s="207" t="s">
        <v>1470</v>
      </c>
      <c r="C25" s="37"/>
      <c r="D25" s="38"/>
      <c r="E25" s="39"/>
      <c r="F25" s="39"/>
      <c r="G25" s="320"/>
    </row>
    <row r="26" spans="1:7" s="35" customFormat="1" ht="15.75" x14ac:dyDescent="0.25">
      <c r="A26" s="36"/>
      <c r="B26" s="207" t="s">
        <v>1471</v>
      </c>
      <c r="C26" s="208"/>
      <c r="D26" s="38"/>
      <c r="E26" s="39"/>
      <c r="F26" s="39"/>
      <c r="G26" s="320"/>
    </row>
    <row r="27" spans="1:7" s="35" customFormat="1" ht="15.75" x14ac:dyDescent="0.25">
      <c r="A27" s="36"/>
      <c r="B27" s="207" t="s">
        <v>1472</v>
      </c>
      <c r="C27" s="208"/>
      <c r="D27" s="38"/>
      <c r="E27" s="39"/>
      <c r="F27" s="39"/>
      <c r="G27" s="320"/>
    </row>
    <row r="28" spans="1:7" s="35" customFormat="1" ht="15.95" customHeight="1" x14ac:dyDescent="0.25">
      <c r="A28" s="36" t="s">
        <v>1208</v>
      </c>
      <c r="B28" s="35" t="s">
        <v>1473</v>
      </c>
      <c r="C28" s="37"/>
      <c r="D28" s="38"/>
      <c r="E28" s="39"/>
      <c r="F28" s="39"/>
      <c r="G28" s="320"/>
    </row>
    <row r="29" spans="1:7" s="35" customFormat="1" ht="15.75" x14ac:dyDescent="0.25">
      <c r="A29" s="36" t="s">
        <v>142</v>
      </c>
      <c r="B29" s="216" t="s">
        <v>1643</v>
      </c>
      <c r="C29" s="37"/>
      <c r="D29" s="38"/>
      <c r="E29" s="39"/>
      <c r="F29" s="39"/>
      <c r="G29" s="320"/>
    </row>
    <row r="30" spans="1:7" s="35" customFormat="1" ht="15.75" x14ac:dyDescent="0.25">
      <c r="A30" s="36"/>
      <c r="B30" s="216" t="s">
        <v>1650</v>
      </c>
      <c r="C30" s="37"/>
      <c r="D30" s="38"/>
      <c r="E30" s="39"/>
      <c r="F30" s="39"/>
      <c r="G30" s="320"/>
    </row>
    <row r="31" spans="1:7" s="35" customFormat="1" ht="15.75" x14ac:dyDescent="0.25">
      <c r="A31" s="36"/>
      <c r="B31" s="216" t="s">
        <v>1651</v>
      </c>
      <c r="C31" s="37"/>
      <c r="D31" s="38"/>
      <c r="E31" s="39"/>
      <c r="F31" s="39"/>
      <c r="G31" s="320"/>
    </row>
    <row r="32" spans="1:7" s="35" customFormat="1" ht="15.75" x14ac:dyDescent="0.25">
      <c r="A32" s="36" t="s">
        <v>141</v>
      </c>
      <c r="B32" s="216" t="s">
        <v>1643</v>
      </c>
      <c r="C32" s="37"/>
      <c r="D32" s="38"/>
      <c r="E32" s="39"/>
      <c r="F32" s="39"/>
      <c r="G32" s="320"/>
    </row>
    <row r="33" spans="1:13" s="35" customFormat="1" ht="15.75" x14ac:dyDescent="0.25">
      <c r="A33" s="36"/>
      <c r="B33" s="216" t="s">
        <v>1652</v>
      </c>
      <c r="C33" s="37"/>
      <c r="D33" s="38"/>
      <c r="E33" s="39"/>
      <c r="F33" s="39"/>
      <c r="G33" s="320"/>
    </row>
    <row r="34" spans="1:13" s="35" customFormat="1" ht="15.75" x14ac:dyDescent="0.25">
      <c r="A34" s="36"/>
      <c r="B34" s="35" t="s">
        <v>1653</v>
      </c>
      <c r="C34" s="37"/>
      <c r="D34" s="38"/>
      <c r="E34" s="39"/>
      <c r="F34" s="39"/>
      <c r="G34" s="320"/>
    </row>
    <row r="35" spans="1:13" s="35" customFormat="1" ht="15.75" x14ac:dyDescent="0.25">
      <c r="A35" s="36"/>
      <c r="B35" s="35" t="s">
        <v>1654</v>
      </c>
      <c r="C35" s="37"/>
      <c r="D35" s="38"/>
      <c r="E35" s="39"/>
      <c r="F35" s="39"/>
      <c r="G35" s="320"/>
    </row>
    <row r="36" spans="1:13" s="35" customFormat="1" ht="15.75" x14ac:dyDescent="0.25">
      <c r="A36" s="36" t="s">
        <v>822</v>
      </c>
      <c r="B36" s="35">
        <v>1199</v>
      </c>
      <c r="C36" s="197"/>
      <c r="D36" s="38"/>
      <c r="E36" s="39"/>
      <c r="F36" s="39"/>
      <c r="G36" s="320"/>
    </row>
    <row r="37" spans="1:13" s="35" customFormat="1" ht="15.75" x14ac:dyDescent="0.25">
      <c r="A37" s="36" t="s">
        <v>143</v>
      </c>
      <c r="B37" s="35" t="s">
        <v>1474</v>
      </c>
      <c r="C37" s="37"/>
      <c r="D37" s="38"/>
      <c r="E37" s="39"/>
      <c r="F37" s="39"/>
      <c r="G37" s="320"/>
    </row>
    <row r="38" spans="1:13" s="35" customFormat="1" ht="16.5" customHeight="1" x14ac:dyDescent="0.2">
      <c r="A38" s="51" t="s">
        <v>132</v>
      </c>
      <c r="B38" s="52" t="s">
        <v>1475</v>
      </c>
      <c r="C38" s="51"/>
      <c r="D38" s="51"/>
      <c r="E38" s="51"/>
      <c r="F38" s="51"/>
      <c r="G38" s="323"/>
      <c r="H38" s="52"/>
      <c r="I38" s="52"/>
      <c r="J38" s="52"/>
      <c r="K38" s="52"/>
      <c r="L38" s="52"/>
      <c r="M38" s="52"/>
    </row>
    <row r="39" spans="1:13" s="35" customFormat="1" ht="15.75" x14ac:dyDescent="0.25">
      <c r="A39" s="36"/>
      <c r="B39" s="36"/>
      <c r="C39" s="36"/>
      <c r="D39" s="36"/>
      <c r="E39" s="36"/>
      <c r="F39" s="36"/>
      <c r="G39" s="320"/>
    </row>
    <row r="40" spans="1:13" s="35" customFormat="1" ht="15.75" x14ac:dyDescent="0.25">
      <c r="A40" s="36"/>
      <c r="B40" s="36"/>
      <c r="C40" s="36"/>
      <c r="D40" s="36"/>
      <c r="E40" s="36"/>
      <c r="F40" s="36"/>
      <c r="G40" s="320"/>
    </row>
    <row r="41" spans="1:13" s="35" customFormat="1" ht="15.75" x14ac:dyDescent="0.25">
      <c r="A41" s="36"/>
      <c r="B41" s="36"/>
      <c r="C41" s="36"/>
      <c r="D41" s="36"/>
      <c r="E41" s="36"/>
      <c r="F41" s="36"/>
      <c r="G41" s="320"/>
    </row>
    <row r="42" spans="1:13" s="207" customFormat="1" ht="15.75" x14ac:dyDescent="0.25">
      <c r="A42" s="36"/>
      <c r="B42" s="36"/>
      <c r="C42" s="36"/>
      <c r="D42" s="36"/>
      <c r="E42" s="36"/>
      <c r="F42" s="36"/>
      <c r="G42" s="322"/>
    </row>
    <row r="43" spans="1:13" s="35" customFormat="1" ht="15.75" x14ac:dyDescent="0.25">
      <c r="A43" s="36"/>
      <c r="B43" s="36"/>
      <c r="C43" s="36"/>
      <c r="D43" s="36"/>
      <c r="E43" s="36"/>
      <c r="F43" s="36"/>
      <c r="G43" s="320"/>
    </row>
    <row r="44" spans="1:13" s="35" customFormat="1" ht="15.75" x14ac:dyDescent="0.25">
      <c r="A44" s="36"/>
      <c r="B44" s="36"/>
      <c r="C44" s="36"/>
      <c r="D44" s="36"/>
      <c r="E44" s="36"/>
      <c r="F44" s="36"/>
      <c r="G44" s="320"/>
    </row>
    <row r="45" spans="1:13" s="35" customFormat="1" ht="15.75" x14ac:dyDescent="0.25">
      <c r="A45" s="36"/>
      <c r="C45" s="37"/>
      <c r="D45" s="38"/>
      <c r="E45" s="39"/>
      <c r="F45" s="39"/>
      <c r="G45" s="320"/>
    </row>
    <row r="46" spans="1:13" s="31" customFormat="1" x14ac:dyDescent="0.2">
      <c r="C46" s="32"/>
      <c r="D46" s="33"/>
      <c r="E46" s="34"/>
      <c r="F46" s="34"/>
      <c r="G46" s="324"/>
    </row>
    <row r="49" spans="1:9" ht="15.75" x14ac:dyDescent="0.2">
      <c r="A49" s="26" t="s">
        <v>220</v>
      </c>
      <c r="B49" s="1" t="s">
        <v>221</v>
      </c>
      <c r="C49" s="2" t="s">
        <v>222</v>
      </c>
      <c r="D49" s="3" t="s">
        <v>223</v>
      </c>
      <c r="E49" s="4" t="s">
        <v>224</v>
      </c>
      <c r="F49" s="4" t="s">
        <v>225</v>
      </c>
      <c r="G49" s="325" t="s">
        <v>132</v>
      </c>
    </row>
    <row r="50" spans="1:9" ht="15.75" x14ac:dyDescent="0.2">
      <c r="A50" s="26">
        <v>1</v>
      </c>
      <c r="B50" s="1" t="s">
        <v>134</v>
      </c>
      <c r="C50" s="6"/>
      <c r="D50" s="7"/>
      <c r="E50" s="8"/>
      <c r="F50" s="8"/>
    </row>
    <row r="51" spans="1:9" x14ac:dyDescent="0.2">
      <c r="A51" s="27">
        <v>1.1000000000000001</v>
      </c>
      <c r="B51" s="9" t="s">
        <v>226</v>
      </c>
      <c r="C51" s="8">
        <v>85017653.099999994</v>
      </c>
      <c r="D51" s="7" t="s">
        <v>227</v>
      </c>
      <c r="E51" s="16"/>
      <c r="F51" s="8"/>
    </row>
    <row r="52" spans="1:9" x14ac:dyDescent="0.2">
      <c r="A52" s="27">
        <v>1.2</v>
      </c>
      <c r="B52" s="9" t="s">
        <v>228</v>
      </c>
      <c r="C52" s="8">
        <v>85017653.099999994</v>
      </c>
      <c r="D52" s="7" t="s">
        <v>227</v>
      </c>
      <c r="E52" s="16">
        <v>4.132420587836716E-2</v>
      </c>
      <c r="F52" s="171">
        <v>3513287</v>
      </c>
      <c r="H52" s="76"/>
      <c r="I52" s="77"/>
    </row>
    <row r="53" spans="1:9" x14ac:dyDescent="0.2">
      <c r="A53" s="27">
        <v>1.3</v>
      </c>
      <c r="B53" s="9" t="s">
        <v>229</v>
      </c>
      <c r="C53" s="8">
        <v>85017653.099999994</v>
      </c>
      <c r="D53" s="7" t="s">
        <v>227</v>
      </c>
      <c r="E53" s="16">
        <v>4.4940666563753923E-2</v>
      </c>
      <c r="F53" s="171">
        <v>3820750</v>
      </c>
      <c r="H53" s="76">
        <v>3820750</v>
      </c>
      <c r="I53" s="77"/>
    </row>
    <row r="54" spans="1:9" s="24" customFormat="1" ht="15.75" x14ac:dyDescent="0.25">
      <c r="B54" s="326" t="s">
        <v>248</v>
      </c>
      <c r="C54" s="17">
        <v>7.9414215290035076E-2</v>
      </c>
      <c r="D54" s="11"/>
      <c r="E54" s="12"/>
      <c r="F54" s="23">
        <v>7334037</v>
      </c>
      <c r="G54" s="327"/>
      <c r="H54" s="76"/>
      <c r="I54" s="77"/>
    </row>
    <row r="55" spans="1:9" x14ac:dyDescent="0.2">
      <c r="A55" s="27"/>
      <c r="B55" s="9"/>
      <c r="C55" s="6"/>
      <c r="D55" s="7"/>
      <c r="E55" s="8"/>
      <c r="F55" s="8"/>
      <c r="H55" s="72" t="s">
        <v>379</v>
      </c>
      <c r="I55" s="72" t="s">
        <v>383</v>
      </c>
    </row>
    <row r="56" spans="1:9" ht="15.75" x14ac:dyDescent="0.2">
      <c r="A56" s="26">
        <v>2</v>
      </c>
      <c r="B56" s="1" t="s">
        <v>230</v>
      </c>
      <c r="C56" s="6"/>
      <c r="D56" s="7"/>
      <c r="E56" s="8"/>
      <c r="F56" s="8"/>
      <c r="H56" s="72"/>
      <c r="I56" s="72"/>
    </row>
    <row r="57" spans="1:9" x14ac:dyDescent="0.2">
      <c r="A57" s="27">
        <v>2.1</v>
      </c>
      <c r="B57" s="9" t="s">
        <v>236</v>
      </c>
      <c r="C57" s="172">
        <v>6</v>
      </c>
      <c r="D57" s="7" t="s">
        <v>231</v>
      </c>
      <c r="E57" s="137">
        <v>389029.5316958825</v>
      </c>
      <c r="F57" s="171">
        <v>2334177.1901752949</v>
      </c>
      <c r="G57" s="319" t="s">
        <v>1476</v>
      </c>
      <c r="H57" s="177">
        <v>1992077</v>
      </c>
      <c r="I57" s="77">
        <v>0.17173040508740117</v>
      </c>
    </row>
    <row r="58" spans="1:9" ht="38.25" x14ac:dyDescent="0.2">
      <c r="A58" s="27">
        <v>2.2000000000000002</v>
      </c>
      <c r="B58" s="9" t="s">
        <v>237</v>
      </c>
      <c r="C58" s="328">
        <v>700000</v>
      </c>
      <c r="D58" s="7" t="s">
        <v>232</v>
      </c>
      <c r="E58" s="6">
        <v>22.418769140807008</v>
      </c>
      <c r="F58" s="171">
        <v>15693138.398564905</v>
      </c>
      <c r="G58" s="319" t="s">
        <v>1477</v>
      </c>
      <c r="H58" s="177">
        <v>10141030</v>
      </c>
      <c r="I58" s="77">
        <v>0.5474895941107466</v>
      </c>
    </row>
    <row r="59" spans="1:9" ht="25.5" x14ac:dyDescent="0.2">
      <c r="A59" s="27">
        <v>2.2999999999999998</v>
      </c>
      <c r="B59" s="5" t="s">
        <v>238</v>
      </c>
      <c r="C59" s="328">
        <v>50000</v>
      </c>
      <c r="D59" s="14" t="s">
        <v>233</v>
      </c>
      <c r="E59" s="6">
        <v>64.439044033710942</v>
      </c>
      <c r="F59" s="171">
        <v>3221952.2016855469</v>
      </c>
      <c r="G59" s="319" t="s">
        <v>1478</v>
      </c>
      <c r="H59" s="177">
        <v>3744480</v>
      </c>
      <c r="I59" s="77">
        <v>-0.13954615816200197</v>
      </c>
    </row>
    <row r="60" spans="1:9" ht="25.5" x14ac:dyDescent="0.2">
      <c r="A60" s="27">
        <v>2.4</v>
      </c>
      <c r="B60" s="9" t="s">
        <v>239</v>
      </c>
      <c r="C60" s="329">
        <v>6</v>
      </c>
      <c r="D60" s="7" t="s">
        <v>231</v>
      </c>
      <c r="E60" s="137">
        <v>1500525.6163758792</v>
      </c>
      <c r="F60" s="171">
        <v>9003153.6982552744</v>
      </c>
      <c r="G60" s="319" t="s">
        <v>1479</v>
      </c>
      <c r="H60" s="177">
        <v>8352329</v>
      </c>
      <c r="I60" s="77">
        <v>7.792134364621825E-2</v>
      </c>
    </row>
    <row r="61" spans="1:9" ht="38.25" x14ac:dyDescent="0.2">
      <c r="A61" s="27">
        <v>2.5</v>
      </c>
      <c r="B61" s="9" t="s">
        <v>240</v>
      </c>
      <c r="C61" s="328">
        <v>210000</v>
      </c>
      <c r="D61" s="7" t="s">
        <v>233</v>
      </c>
      <c r="E61" s="137">
        <v>134.96898096239369</v>
      </c>
      <c r="F61" s="175">
        <v>28343486.002102673</v>
      </c>
      <c r="G61" s="319" t="s">
        <v>1480</v>
      </c>
      <c r="H61" s="177">
        <v>17042698</v>
      </c>
      <c r="I61" s="77">
        <v>0.66308679541834714</v>
      </c>
    </row>
    <row r="62" spans="1:9" x14ac:dyDescent="0.2">
      <c r="A62" s="27">
        <v>2.6</v>
      </c>
      <c r="B62" s="9" t="s">
        <v>241</v>
      </c>
      <c r="C62" s="173">
        <v>352</v>
      </c>
      <c r="D62" s="7" t="s">
        <v>233</v>
      </c>
      <c r="E62" s="137">
        <v>6574.4289357734033</v>
      </c>
      <c r="F62" s="171">
        <v>2314198.985392238</v>
      </c>
      <c r="G62" s="319" t="s">
        <v>1481</v>
      </c>
      <c r="H62" s="177">
        <v>2178061</v>
      </c>
      <c r="I62" s="77">
        <v>6.2504211494645009E-2</v>
      </c>
    </row>
    <row r="63" spans="1:9" x14ac:dyDescent="0.2">
      <c r="A63" s="27">
        <v>2.7</v>
      </c>
      <c r="B63" s="9" t="s">
        <v>242</v>
      </c>
      <c r="C63" s="173">
        <v>480</v>
      </c>
      <c r="D63" s="7" t="s">
        <v>233</v>
      </c>
      <c r="E63" s="137">
        <v>974.69482688475705</v>
      </c>
      <c r="F63" s="173">
        <v>467853.51690468338</v>
      </c>
      <c r="G63" s="319" t="s">
        <v>1482</v>
      </c>
      <c r="H63" s="177">
        <v>447873</v>
      </c>
      <c r="I63" s="77">
        <v>4.4612014800363892E-2</v>
      </c>
    </row>
    <row r="64" spans="1:9" x14ac:dyDescent="0.2">
      <c r="A64" s="27">
        <v>2.8</v>
      </c>
      <c r="B64" s="9" t="s">
        <v>243</v>
      </c>
      <c r="C64" s="174">
        <v>6</v>
      </c>
      <c r="D64" s="7" t="s">
        <v>231</v>
      </c>
      <c r="E64" s="137">
        <v>486466.06558039133</v>
      </c>
      <c r="F64" s="171">
        <v>2918796.393482348</v>
      </c>
      <c r="G64" s="319" t="s">
        <v>1483</v>
      </c>
      <c r="H64" s="177">
        <v>2702767</v>
      </c>
      <c r="I64" s="77">
        <v>7.9928974078175424E-2</v>
      </c>
    </row>
    <row r="65" spans="1:10" ht="25.5" x14ac:dyDescent="0.2">
      <c r="A65" s="27">
        <v>2.9</v>
      </c>
      <c r="B65" s="9" t="s">
        <v>235</v>
      </c>
      <c r="C65" s="174">
        <v>6</v>
      </c>
      <c r="D65" s="7" t="s">
        <v>231</v>
      </c>
      <c r="E65" s="137">
        <v>216380.23633773753</v>
      </c>
      <c r="F65" s="183">
        <v>1298281.4180264252</v>
      </c>
      <c r="G65" s="322" t="s">
        <v>1484</v>
      </c>
      <c r="H65" s="177">
        <v>3980518</v>
      </c>
      <c r="I65" s="77">
        <v>-0.67384108851500613</v>
      </c>
    </row>
    <row r="66" spans="1:10" ht="25.5" x14ac:dyDescent="0.2">
      <c r="A66" s="29">
        <v>2.1</v>
      </c>
      <c r="B66" s="9" t="s">
        <v>244</v>
      </c>
      <c r="C66" s="174">
        <v>6</v>
      </c>
      <c r="D66" s="7" t="s">
        <v>231</v>
      </c>
      <c r="E66" s="137">
        <v>435392.72085076949</v>
      </c>
      <c r="F66" s="171">
        <v>2612356.325104617</v>
      </c>
      <c r="G66" s="319" t="s">
        <v>1485</v>
      </c>
      <c r="H66" s="177">
        <v>2906269</v>
      </c>
      <c r="I66" s="77">
        <v>-0.10113058181998395</v>
      </c>
    </row>
    <row r="67" spans="1:10" x14ac:dyDescent="0.2">
      <c r="A67" s="27">
        <v>2.11</v>
      </c>
      <c r="B67" s="9" t="s">
        <v>245</v>
      </c>
      <c r="C67" s="176">
        <v>6</v>
      </c>
      <c r="D67" s="7" t="s">
        <v>231</v>
      </c>
      <c r="E67" s="137">
        <v>1027162.8157051387</v>
      </c>
      <c r="F67" s="171">
        <v>6162976.8942308323</v>
      </c>
      <c r="H67" s="178">
        <v>5900279</v>
      </c>
      <c r="I67" s="77">
        <v>4.4522961410948927E-2</v>
      </c>
    </row>
    <row r="68" spans="1:10" x14ac:dyDescent="0.2">
      <c r="A68" s="27"/>
      <c r="C68" s="6"/>
      <c r="D68" s="7"/>
      <c r="E68" s="8"/>
      <c r="H68" s="76"/>
      <c r="I68" s="77"/>
    </row>
    <row r="69" spans="1:10" s="24" customFormat="1" ht="15.75" x14ac:dyDescent="0.25">
      <c r="B69" s="326" t="s">
        <v>246</v>
      </c>
      <c r="C69" s="17">
        <v>0.80529518131606814</v>
      </c>
      <c r="D69" s="11"/>
      <c r="E69" s="12"/>
      <c r="F69" s="25">
        <v>74370371.023924828</v>
      </c>
      <c r="G69" s="327"/>
      <c r="H69" s="76"/>
      <c r="I69" s="77"/>
      <c r="J69" s="76"/>
    </row>
    <row r="70" spans="1:10" x14ac:dyDescent="0.2">
      <c r="A70" s="27"/>
      <c r="B70" s="9"/>
      <c r="C70" s="6"/>
      <c r="D70" s="7"/>
      <c r="E70" s="8"/>
      <c r="F70" s="8"/>
      <c r="H70" s="76"/>
      <c r="I70" s="77"/>
    </row>
    <row r="71" spans="1:10" ht="25.5" x14ac:dyDescent="0.2">
      <c r="A71" s="27">
        <v>2.12</v>
      </c>
      <c r="B71" s="9" t="s">
        <v>131</v>
      </c>
      <c r="C71" s="8">
        <v>74370371.023924828</v>
      </c>
      <c r="D71" s="7" t="s">
        <v>227</v>
      </c>
      <c r="E71" s="16">
        <v>0.14316564418711783</v>
      </c>
      <c r="F71" s="183">
        <v>10647282.076075159</v>
      </c>
      <c r="G71" s="319" t="s">
        <v>1657</v>
      </c>
      <c r="H71" s="177">
        <v>7554352</v>
      </c>
      <c r="I71" s="77">
        <v>0.40942361119460136</v>
      </c>
    </row>
    <row r="72" spans="1:10" x14ac:dyDescent="0.2">
      <c r="A72" s="27"/>
      <c r="B72" s="9"/>
      <c r="D72" s="7"/>
      <c r="E72" s="8"/>
      <c r="F72" s="8"/>
      <c r="H72" s="76"/>
      <c r="I72" s="77"/>
    </row>
    <row r="73" spans="1:10" s="24" customFormat="1" ht="15.75" x14ac:dyDescent="0.25">
      <c r="B73" s="326" t="s">
        <v>251</v>
      </c>
      <c r="C73" s="21">
        <v>0.11529060339389674</v>
      </c>
      <c r="D73" s="11"/>
      <c r="E73" s="12"/>
      <c r="F73" s="25">
        <v>85017653.099999994</v>
      </c>
      <c r="G73" s="327"/>
      <c r="H73" s="78">
        <v>66942733</v>
      </c>
      <c r="I73" s="77">
        <v>0.27000570920819733</v>
      </c>
    </row>
    <row r="74" spans="1:10" x14ac:dyDescent="0.2">
      <c r="A74" s="30"/>
      <c r="G74" s="330"/>
      <c r="H74" s="72"/>
      <c r="I74" s="72"/>
    </row>
    <row r="75" spans="1:10" ht="15.75" x14ac:dyDescent="0.2">
      <c r="A75" s="26">
        <v>3</v>
      </c>
      <c r="B75" s="1" t="s">
        <v>247</v>
      </c>
      <c r="C75" s="6"/>
      <c r="D75" s="7"/>
      <c r="E75" s="8"/>
      <c r="F75" s="8"/>
      <c r="H75" s="76"/>
    </row>
    <row r="76" spans="1:10" x14ac:dyDescent="0.2">
      <c r="A76" s="27">
        <v>3.1</v>
      </c>
      <c r="B76" s="9"/>
      <c r="C76" s="157"/>
      <c r="D76" s="7"/>
      <c r="E76" s="8"/>
      <c r="F76" s="8"/>
      <c r="H76" s="177"/>
      <c r="I76" s="77"/>
    </row>
    <row r="77" spans="1:10" x14ac:dyDescent="0.2">
      <c r="A77" s="27"/>
      <c r="B77" s="9"/>
      <c r="C77" s="16"/>
      <c r="D77" s="7"/>
      <c r="E77" s="8"/>
      <c r="F77" s="8"/>
    </row>
    <row r="78" spans="1:10" x14ac:dyDescent="0.2">
      <c r="A78" s="30"/>
    </row>
    <row r="79" spans="1:10" s="24" customFormat="1" ht="15.75" x14ac:dyDescent="0.25">
      <c r="B79" s="326" t="s">
        <v>249</v>
      </c>
      <c r="C79" s="17">
        <v>0</v>
      </c>
      <c r="D79" s="11"/>
      <c r="E79" s="12"/>
      <c r="F79" s="25">
        <v>0</v>
      </c>
      <c r="G79" s="327"/>
      <c r="H79" s="165"/>
    </row>
    <row r="80" spans="1:10" x14ac:dyDescent="0.2">
      <c r="A80" s="30"/>
    </row>
    <row r="81" spans="1:8" x14ac:dyDescent="0.2">
      <c r="A81" s="30"/>
    </row>
    <row r="82" spans="1:8" s="24" customFormat="1" ht="15.75" x14ac:dyDescent="0.25">
      <c r="B82" s="326" t="s">
        <v>133</v>
      </c>
      <c r="C82" s="10">
        <v>6</v>
      </c>
      <c r="D82" s="11" t="s">
        <v>231</v>
      </c>
      <c r="E82" s="12">
        <v>14169608.85</v>
      </c>
      <c r="F82" s="25">
        <v>85017653.099999994</v>
      </c>
      <c r="G82" s="327"/>
      <c r="H82" s="196"/>
    </row>
    <row r="83" spans="1:8" x14ac:dyDescent="0.2">
      <c r="A83" s="30"/>
    </row>
    <row r="84" spans="1:8" s="24" customFormat="1" ht="15.75" x14ac:dyDescent="0.25">
      <c r="B84" s="326" t="s">
        <v>250</v>
      </c>
      <c r="C84" s="10"/>
      <c r="D84" s="11"/>
      <c r="E84" s="12"/>
      <c r="F84" s="25">
        <v>92351690.099999994</v>
      </c>
      <c r="G84" s="327"/>
      <c r="H84" s="143"/>
    </row>
    <row r="87" spans="1:8" x14ac:dyDescent="0.2">
      <c r="H87" s="170"/>
    </row>
  </sheetData>
  <mergeCells count="2">
    <mergeCell ref="B8:F8"/>
    <mergeCell ref="B9:C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82"/>
  <sheetViews>
    <sheetView zoomScaleNormal="100" workbookViewId="0">
      <pane ySplit="1" topLeftCell="A38" activePane="bottomLeft" state="frozen"/>
      <selection activeCell="I71" sqref="I71"/>
      <selection pane="bottomLeft" activeCell="I71" sqref="I71"/>
    </sheetView>
  </sheetViews>
  <sheetFormatPr defaultColWidth="9.140625" defaultRowHeight="15" x14ac:dyDescent="0.2"/>
  <cols>
    <col min="1" max="1" width="17" style="5" customWidth="1"/>
    <col min="2" max="2" width="56.140625" style="5" bestFit="1" customWidth="1"/>
    <col min="3" max="3" width="18" style="13" bestFit="1" customWidth="1"/>
    <col min="4" max="4" width="6.5703125" style="14" customWidth="1"/>
    <col min="5" max="5" width="19.5703125" style="15" bestFit="1" customWidth="1"/>
    <col min="6" max="6" width="17.85546875" style="15" bestFit="1" customWidth="1"/>
    <col min="7" max="7" width="47.5703125" style="40" customWidth="1"/>
    <col min="8" max="8" width="19.5703125" style="5" customWidth="1"/>
    <col min="9" max="9" width="10.140625" style="5" bestFit="1" customWidth="1"/>
    <col min="10" max="16384" width="9.140625" style="5"/>
  </cols>
  <sheetData>
    <row r="1" spans="1:7" ht="15.75" x14ac:dyDescent="0.25">
      <c r="A1" s="24" t="s">
        <v>1164</v>
      </c>
    </row>
    <row r="3" spans="1:7" s="35" customFormat="1" ht="15.75" x14ac:dyDescent="0.25">
      <c r="A3" s="36" t="s">
        <v>135</v>
      </c>
      <c r="B3" s="35" t="s">
        <v>1165</v>
      </c>
      <c r="C3" s="37"/>
      <c r="D3" s="38"/>
      <c r="E3" s="39"/>
      <c r="F3" s="39"/>
      <c r="G3" s="41"/>
    </row>
    <row r="4" spans="1:7" s="35" customFormat="1" ht="15.75" x14ac:dyDescent="0.25">
      <c r="A4" s="36" t="s">
        <v>136</v>
      </c>
      <c r="B4" s="35" t="s">
        <v>1248</v>
      </c>
      <c r="C4" s="37"/>
      <c r="D4" s="38"/>
      <c r="E4" s="39"/>
      <c r="F4" s="39"/>
      <c r="G4" s="41"/>
    </row>
    <row r="5" spans="1:7" s="35" customFormat="1" ht="15.75" x14ac:dyDescent="0.25">
      <c r="A5" s="36"/>
      <c r="B5" s="35" t="s">
        <v>1166</v>
      </c>
      <c r="C5" s="37"/>
      <c r="D5" s="38"/>
      <c r="E5" s="39"/>
      <c r="F5" s="39"/>
      <c r="G5" s="41"/>
    </row>
    <row r="6" spans="1:7" s="35" customFormat="1" ht="15.75" x14ac:dyDescent="0.25">
      <c r="A6" s="36"/>
      <c r="B6" s="35" t="s">
        <v>1167</v>
      </c>
      <c r="C6" s="37"/>
      <c r="D6" s="38"/>
      <c r="E6" s="39"/>
      <c r="F6" s="39"/>
      <c r="G6" s="41"/>
    </row>
    <row r="7" spans="1:7" s="35" customFormat="1" ht="15.75" x14ac:dyDescent="0.25">
      <c r="A7" s="36"/>
      <c r="B7" s="35" t="s">
        <v>1168</v>
      </c>
      <c r="C7" s="139"/>
      <c r="D7" s="139"/>
      <c r="E7" s="139"/>
      <c r="F7" s="139"/>
      <c r="G7" s="41"/>
    </row>
    <row r="8" spans="1:7" s="35" customFormat="1" ht="15.75" customHeight="1" x14ac:dyDescent="0.25">
      <c r="A8" s="36" t="s">
        <v>815</v>
      </c>
      <c r="B8" s="349" t="s">
        <v>1299</v>
      </c>
      <c r="C8" s="350"/>
      <c r="D8" s="350"/>
      <c r="E8" s="350"/>
      <c r="F8" s="350"/>
      <c r="G8" s="41"/>
    </row>
    <row r="9" spans="1:7" s="35" customFormat="1" ht="15.75" customHeight="1" x14ac:dyDescent="0.2">
      <c r="A9" s="51" t="s">
        <v>138</v>
      </c>
      <c r="B9" s="348" t="s">
        <v>1170</v>
      </c>
      <c r="C9" s="348"/>
      <c r="D9" s="182"/>
      <c r="E9" s="182"/>
      <c r="F9" s="182"/>
      <c r="G9" s="142"/>
    </row>
    <row r="10" spans="1:7" s="35" customFormat="1" ht="16.5" customHeight="1" x14ac:dyDescent="0.25">
      <c r="A10" s="36" t="s">
        <v>148</v>
      </c>
      <c r="B10" s="35" t="s">
        <v>1171</v>
      </c>
      <c r="C10" s="37"/>
      <c r="D10" s="38"/>
      <c r="E10" s="39"/>
      <c r="F10" s="39"/>
      <c r="G10" s="41"/>
    </row>
    <row r="11" spans="1:7" s="35" customFormat="1" ht="110.25" customHeight="1" x14ac:dyDescent="0.2">
      <c r="A11" s="51" t="s">
        <v>813</v>
      </c>
      <c r="B11" s="348" t="s">
        <v>1322</v>
      </c>
      <c r="C11" s="348"/>
      <c r="D11" s="348"/>
      <c r="E11" s="348"/>
      <c r="F11" s="348"/>
      <c r="G11" s="41"/>
    </row>
    <row r="12" spans="1:7" s="35" customFormat="1" ht="15.75" x14ac:dyDescent="0.25">
      <c r="A12" s="36" t="s">
        <v>817</v>
      </c>
      <c r="B12" s="168" t="s">
        <v>1327</v>
      </c>
      <c r="C12" s="37"/>
      <c r="D12" s="38"/>
      <c r="E12" s="39"/>
      <c r="F12" s="39"/>
      <c r="G12" s="41"/>
    </row>
    <row r="13" spans="1:7" s="35" customFormat="1" ht="34.5" customHeight="1" x14ac:dyDescent="0.25">
      <c r="A13" s="36"/>
      <c r="B13" s="351" t="s">
        <v>1328</v>
      </c>
      <c r="C13" s="351"/>
      <c r="D13" s="351"/>
      <c r="E13" s="351"/>
      <c r="F13" s="351"/>
      <c r="G13" s="41"/>
    </row>
    <row r="14" spans="1:7" s="35" customFormat="1" ht="30.75" customHeight="1" x14ac:dyDescent="0.25">
      <c r="A14" s="36"/>
      <c r="B14" s="348" t="s">
        <v>1172</v>
      </c>
      <c r="C14" s="348"/>
      <c r="D14" s="348"/>
      <c r="E14" s="348"/>
      <c r="F14" s="348"/>
      <c r="G14" s="41"/>
    </row>
    <row r="15" spans="1:7" s="35" customFormat="1" ht="15.75" x14ac:dyDescent="0.25">
      <c r="A15" s="36" t="s">
        <v>139</v>
      </c>
      <c r="B15" s="152" t="s">
        <v>1173</v>
      </c>
      <c r="C15" s="37"/>
      <c r="D15" s="38"/>
      <c r="E15" s="39"/>
      <c r="F15" s="39"/>
      <c r="G15" s="41"/>
    </row>
    <row r="16" spans="1:7" s="35" customFormat="1" ht="31.5" customHeight="1" x14ac:dyDescent="0.25">
      <c r="A16" s="36"/>
      <c r="B16" s="348" t="s">
        <v>1174</v>
      </c>
      <c r="C16" s="348"/>
      <c r="D16" s="348"/>
      <c r="E16" s="348"/>
      <c r="F16" s="348"/>
      <c r="G16" s="41"/>
    </row>
    <row r="17" spans="1:7" s="35" customFormat="1" ht="15.75" x14ac:dyDescent="0.25">
      <c r="A17" s="36"/>
      <c r="B17" s="152" t="s">
        <v>1329</v>
      </c>
      <c r="C17" s="37"/>
      <c r="D17" s="38"/>
      <c r="E17" s="39"/>
      <c r="F17" s="39"/>
      <c r="G17" s="41"/>
    </row>
    <row r="18" spans="1:7" s="35" customFormat="1" ht="15.75" x14ac:dyDescent="0.25">
      <c r="A18" s="36"/>
      <c r="B18" s="152" t="s">
        <v>1331</v>
      </c>
      <c r="C18" s="37"/>
      <c r="D18" s="38"/>
      <c r="E18" s="39"/>
      <c r="F18" s="39"/>
      <c r="G18" s="41"/>
    </row>
    <row r="19" spans="1:7" s="35" customFormat="1" ht="30.75" customHeight="1" x14ac:dyDescent="0.25">
      <c r="A19" s="36"/>
      <c r="B19" s="348" t="s">
        <v>1330</v>
      </c>
      <c r="C19" s="348"/>
      <c r="D19" s="348"/>
      <c r="E19" s="348"/>
      <c r="F19" s="348"/>
      <c r="G19" s="41"/>
    </row>
    <row r="20" spans="1:7" s="35" customFormat="1" ht="15.75" x14ac:dyDescent="0.25">
      <c r="A20" s="36"/>
      <c r="B20" s="152" t="s">
        <v>1175</v>
      </c>
      <c r="C20" s="37"/>
      <c r="D20" s="38"/>
      <c r="E20" s="39"/>
      <c r="F20" s="39"/>
      <c r="G20" s="41"/>
    </row>
    <row r="21" spans="1:7" s="35" customFormat="1" ht="15.75" x14ac:dyDescent="0.25">
      <c r="A21" s="36"/>
      <c r="B21" s="152" t="s">
        <v>1176</v>
      </c>
      <c r="C21" s="37"/>
      <c r="D21" s="38"/>
      <c r="E21" s="39"/>
      <c r="F21" s="39"/>
      <c r="G21" s="41"/>
    </row>
    <row r="22" spans="1:7" s="35" customFormat="1" ht="31.5" customHeight="1" x14ac:dyDescent="0.25">
      <c r="A22" s="36"/>
      <c r="B22" s="348" t="s">
        <v>1177</v>
      </c>
      <c r="C22" s="348"/>
      <c r="D22" s="348"/>
      <c r="E22" s="348"/>
      <c r="F22" s="348"/>
      <c r="G22" s="41"/>
    </row>
    <row r="23" spans="1:7" s="35" customFormat="1" ht="15.75" x14ac:dyDescent="0.25">
      <c r="A23" s="36"/>
      <c r="B23" s="152" t="s">
        <v>1332</v>
      </c>
      <c r="C23" s="37"/>
      <c r="D23" s="38"/>
      <c r="E23" s="39"/>
      <c r="F23" s="39"/>
      <c r="G23" s="41"/>
    </row>
    <row r="24" spans="1:7" s="35" customFormat="1" ht="33" customHeight="1" x14ac:dyDescent="0.25">
      <c r="A24" s="36"/>
      <c r="B24" s="352" t="s">
        <v>1333</v>
      </c>
      <c r="C24" s="352"/>
      <c r="D24" s="352"/>
      <c r="E24" s="352"/>
      <c r="F24" s="352"/>
      <c r="G24" s="41"/>
    </row>
    <row r="25" spans="1:7" s="35" customFormat="1" ht="44.25" customHeight="1" x14ac:dyDescent="0.2">
      <c r="A25" s="51" t="s">
        <v>818</v>
      </c>
      <c r="B25" s="348" t="s">
        <v>1183</v>
      </c>
      <c r="C25" s="348"/>
      <c r="D25" s="348"/>
      <c r="E25" s="348"/>
      <c r="F25" s="348"/>
      <c r="G25" s="41"/>
    </row>
    <row r="26" spans="1:7" s="35" customFormat="1" ht="15.75" x14ac:dyDescent="0.25">
      <c r="A26" s="36" t="s">
        <v>1208</v>
      </c>
      <c r="B26" s="35" t="s">
        <v>1334</v>
      </c>
      <c r="C26" s="37"/>
      <c r="D26" s="38"/>
      <c r="E26" s="39"/>
      <c r="F26" s="39"/>
      <c r="G26" s="41"/>
    </row>
    <row r="27" spans="1:7" s="35" customFormat="1" ht="15.75" x14ac:dyDescent="0.25">
      <c r="A27" s="36"/>
      <c r="B27" s="35" t="s">
        <v>1335</v>
      </c>
      <c r="C27" s="37"/>
      <c r="D27" s="38"/>
      <c r="E27" s="39"/>
      <c r="F27" s="39"/>
      <c r="G27" s="41"/>
    </row>
    <row r="28" spans="1:7" s="35" customFormat="1" ht="15.75" x14ac:dyDescent="0.25">
      <c r="A28" s="36" t="s">
        <v>142</v>
      </c>
      <c r="B28" s="36" t="s">
        <v>1178</v>
      </c>
      <c r="C28" s="37"/>
      <c r="D28" s="38"/>
      <c r="E28" s="39"/>
      <c r="F28" s="39"/>
      <c r="G28" s="41"/>
    </row>
    <row r="29" spans="1:7" s="35" customFormat="1" ht="15.75" x14ac:dyDescent="0.25">
      <c r="A29" s="36"/>
      <c r="B29" s="36" t="s">
        <v>1180</v>
      </c>
      <c r="C29" s="37"/>
      <c r="D29" s="38"/>
      <c r="E29" s="39"/>
      <c r="F29" s="39"/>
      <c r="G29" s="41"/>
    </row>
    <row r="30" spans="1:7" s="35" customFormat="1" ht="15.75" x14ac:dyDescent="0.25">
      <c r="A30" s="36"/>
      <c r="B30" s="36" t="s">
        <v>1181</v>
      </c>
      <c r="C30" s="37"/>
      <c r="D30" s="38"/>
      <c r="E30" s="39"/>
      <c r="F30" s="39"/>
      <c r="G30" s="41"/>
    </row>
    <row r="31" spans="1:7" s="35" customFormat="1" ht="15.75" x14ac:dyDescent="0.25">
      <c r="A31" s="36" t="s">
        <v>141</v>
      </c>
      <c r="B31" s="36" t="s">
        <v>1182</v>
      </c>
      <c r="C31" s="37"/>
      <c r="D31" s="38"/>
      <c r="E31" s="39"/>
      <c r="F31" s="39"/>
      <c r="G31" s="41"/>
    </row>
    <row r="32" spans="1:7" s="35" customFormat="1" ht="15.75" x14ac:dyDescent="0.25">
      <c r="A32" s="36"/>
      <c r="B32" s="36" t="s">
        <v>1323</v>
      </c>
      <c r="C32" s="37"/>
      <c r="D32" s="38"/>
      <c r="E32" s="39"/>
      <c r="F32" s="39"/>
      <c r="G32" s="41"/>
    </row>
    <row r="33" spans="1:13" s="35" customFormat="1" ht="15.75" x14ac:dyDescent="0.25">
      <c r="A33" s="36"/>
      <c r="B33" s="36" t="s">
        <v>1324</v>
      </c>
      <c r="C33" s="37"/>
      <c r="D33" s="38"/>
      <c r="E33" s="39"/>
      <c r="F33" s="39"/>
      <c r="G33" s="41"/>
    </row>
    <row r="34" spans="1:13" s="35" customFormat="1" ht="15.75" x14ac:dyDescent="0.25">
      <c r="A34" s="36"/>
      <c r="B34" s="35" t="s">
        <v>1325</v>
      </c>
      <c r="C34" s="37"/>
      <c r="D34" s="38"/>
      <c r="E34" s="39"/>
      <c r="F34" s="39"/>
      <c r="G34" s="41"/>
    </row>
    <row r="35" spans="1:13" s="35" customFormat="1" ht="15.75" x14ac:dyDescent="0.25">
      <c r="A35" s="36"/>
      <c r="B35" s="35" t="s">
        <v>1179</v>
      </c>
      <c r="C35" s="37"/>
      <c r="D35" s="38"/>
      <c r="E35" s="39"/>
      <c r="F35" s="39"/>
      <c r="G35" s="41"/>
    </row>
    <row r="36" spans="1:13" s="35" customFormat="1" ht="15.75" x14ac:dyDescent="0.25">
      <c r="A36" s="36" t="s">
        <v>822</v>
      </c>
      <c r="B36" s="35">
        <v>1079</v>
      </c>
      <c r="C36" s="179" t="s">
        <v>1140</v>
      </c>
      <c r="D36" s="38"/>
      <c r="E36" s="39"/>
      <c r="F36" s="39"/>
      <c r="G36" s="41"/>
    </row>
    <row r="37" spans="1:13" s="35" customFormat="1" ht="15.75" x14ac:dyDescent="0.25">
      <c r="A37" s="36" t="s">
        <v>143</v>
      </c>
      <c r="B37" s="35" t="s">
        <v>1169</v>
      </c>
      <c r="C37" s="37"/>
      <c r="D37" s="38"/>
      <c r="E37" s="39"/>
      <c r="F37" s="39"/>
      <c r="G37" s="41"/>
    </row>
    <row r="38" spans="1:13" s="35" customFormat="1" ht="16.5" customHeight="1" x14ac:dyDescent="0.2">
      <c r="A38" s="51" t="s">
        <v>132</v>
      </c>
      <c r="B38" s="348" t="s">
        <v>1326</v>
      </c>
      <c r="C38" s="348"/>
      <c r="D38" s="348"/>
      <c r="E38" s="348"/>
      <c r="F38" s="348"/>
      <c r="G38" s="59"/>
      <c r="H38" s="52"/>
      <c r="I38" s="52"/>
      <c r="J38" s="52"/>
      <c r="K38" s="52"/>
      <c r="L38" s="52"/>
      <c r="M38" s="52"/>
    </row>
    <row r="39" spans="1:13" s="35" customFormat="1" ht="15.75" x14ac:dyDescent="0.25">
      <c r="A39" s="36"/>
      <c r="B39" s="35" t="s">
        <v>1184</v>
      </c>
      <c r="C39" s="37"/>
      <c r="D39" s="38"/>
      <c r="E39" s="39"/>
      <c r="F39" s="39"/>
      <c r="G39" s="41"/>
    </row>
    <row r="40" spans="1:13" s="35" customFormat="1" ht="15.75" x14ac:dyDescent="0.25">
      <c r="A40" s="36"/>
      <c r="B40" s="35" t="s">
        <v>1185</v>
      </c>
      <c r="C40" s="37"/>
      <c r="D40" s="38"/>
      <c r="E40" s="39"/>
      <c r="F40" s="39"/>
      <c r="G40" s="41"/>
    </row>
    <row r="41" spans="1:13" s="35" customFormat="1" ht="15.75" x14ac:dyDescent="0.25">
      <c r="A41" s="36"/>
      <c r="B41" s="35" t="s">
        <v>1186</v>
      </c>
      <c r="C41" s="37"/>
      <c r="D41" s="38"/>
      <c r="E41" s="39"/>
      <c r="F41" s="39"/>
      <c r="G41" s="41"/>
    </row>
    <row r="42" spans="1:13" s="35" customFormat="1" ht="15.75" x14ac:dyDescent="0.25">
      <c r="A42" s="36"/>
      <c r="B42" s="185" t="s">
        <v>1187</v>
      </c>
      <c r="C42" s="37"/>
      <c r="D42" s="38"/>
      <c r="E42" s="39"/>
      <c r="F42" s="39"/>
      <c r="G42" s="41"/>
    </row>
    <row r="43" spans="1:13" s="35" customFormat="1" ht="15.75" x14ac:dyDescent="0.25">
      <c r="A43" s="36"/>
      <c r="B43" s="35" t="s">
        <v>1188</v>
      </c>
      <c r="C43" s="37"/>
      <c r="D43" s="38"/>
      <c r="E43" s="39"/>
      <c r="F43" s="39"/>
      <c r="G43" s="41"/>
    </row>
    <row r="44" spans="1:13" s="31" customFormat="1" x14ac:dyDescent="0.2">
      <c r="C44" s="32"/>
      <c r="D44" s="33"/>
      <c r="E44" s="34"/>
      <c r="F44" s="34"/>
      <c r="G44" s="42"/>
    </row>
    <row r="47" spans="1:13" ht="15.75" x14ac:dyDescent="0.25">
      <c r="A47" s="26" t="s">
        <v>220</v>
      </c>
      <c r="B47" s="1" t="s">
        <v>221</v>
      </c>
      <c r="C47" s="2" t="s">
        <v>222</v>
      </c>
      <c r="D47" s="3" t="s">
        <v>223</v>
      </c>
      <c r="E47" s="4" t="s">
        <v>224</v>
      </c>
      <c r="F47" s="4" t="s">
        <v>225</v>
      </c>
      <c r="G47" s="232" t="s">
        <v>132</v>
      </c>
    </row>
    <row r="48" spans="1:13" ht="15.75" x14ac:dyDescent="0.2">
      <c r="A48" s="26">
        <v>1</v>
      </c>
      <c r="B48" s="1" t="s">
        <v>134</v>
      </c>
      <c r="C48" s="6"/>
      <c r="D48" s="7"/>
      <c r="E48" s="8"/>
      <c r="F48" s="8"/>
    </row>
    <row r="49" spans="1:9" x14ac:dyDescent="0.2">
      <c r="A49" s="27">
        <v>1.1000000000000001</v>
      </c>
      <c r="B49" s="9" t="s">
        <v>226</v>
      </c>
      <c r="C49" s="8">
        <f>F$80</f>
        <v>127526231.21515302</v>
      </c>
      <c r="D49" s="7" t="s">
        <v>227</v>
      </c>
      <c r="E49" s="16">
        <f>F49/C49</f>
        <v>0</v>
      </c>
      <c r="F49" s="8"/>
    </row>
    <row r="50" spans="1:9" x14ac:dyDescent="0.2">
      <c r="A50" s="27">
        <v>1.2</v>
      </c>
      <c r="B50" s="9" t="s">
        <v>228</v>
      </c>
      <c r="C50" s="8">
        <f>F$80</f>
        <v>127526231.21515302</v>
      </c>
      <c r="D50" s="7" t="s">
        <v>227</v>
      </c>
      <c r="E50" s="16">
        <f>F50/C50</f>
        <v>5.6533912404919562E-2</v>
      </c>
      <c r="F50" s="171">
        <f>8993556.78484698-F51</f>
        <v>7209556.7848469801</v>
      </c>
      <c r="H50" s="76">
        <f>8431358.39959013-H51</f>
        <v>6647358.3995901309</v>
      </c>
      <c r="I50" s="77"/>
    </row>
    <row r="51" spans="1:9" x14ac:dyDescent="0.2">
      <c r="A51" s="27">
        <v>1.3</v>
      </c>
      <c r="B51" s="9" t="s">
        <v>229</v>
      </c>
      <c r="C51" s="8">
        <f>F$80</f>
        <v>127526231.21515302</v>
      </c>
      <c r="D51" s="7" t="s">
        <v>227</v>
      </c>
      <c r="E51" s="16">
        <f>F51/C51</f>
        <v>1.3989278778184578E-2</v>
      </c>
      <c r="F51" s="171">
        <v>1784000</v>
      </c>
      <c r="H51" s="76">
        <v>1784000</v>
      </c>
      <c r="I51" s="77"/>
    </row>
    <row r="52" spans="1:9" s="24" customFormat="1" ht="15.75" x14ac:dyDescent="0.25">
      <c r="B52" s="28" t="s">
        <v>248</v>
      </c>
      <c r="C52" s="17">
        <f>F52/F82</f>
        <v>6.5877312854067574E-2</v>
      </c>
      <c r="D52" s="11"/>
      <c r="E52" s="12"/>
      <c r="F52" s="23">
        <f>SUM(F49:F51)</f>
        <v>8993556.7848469801</v>
      </c>
      <c r="G52" s="43"/>
      <c r="H52" s="76"/>
      <c r="I52" s="77"/>
    </row>
    <row r="53" spans="1:9" x14ac:dyDescent="0.2">
      <c r="A53" s="27"/>
      <c r="B53" s="9"/>
      <c r="C53" s="6"/>
      <c r="D53" s="7"/>
      <c r="E53" s="8"/>
      <c r="F53" s="8"/>
      <c r="H53" s="72" t="s">
        <v>379</v>
      </c>
      <c r="I53" s="72" t="s">
        <v>383</v>
      </c>
    </row>
    <row r="54" spans="1:9" ht="15.75" x14ac:dyDescent="0.2">
      <c r="A54" s="26">
        <v>2</v>
      </c>
      <c r="B54" s="1" t="s">
        <v>230</v>
      </c>
      <c r="C54" s="6"/>
      <c r="D54" s="7"/>
      <c r="E54" s="8"/>
      <c r="F54" s="8"/>
      <c r="H54" s="72"/>
      <c r="I54" s="72"/>
    </row>
    <row r="55" spans="1:9" x14ac:dyDescent="0.2">
      <c r="A55" s="27">
        <v>2.1</v>
      </c>
      <c r="B55" s="9" t="s">
        <v>236</v>
      </c>
      <c r="C55" s="172">
        <v>2.46</v>
      </c>
      <c r="D55" s="7" t="s">
        <v>231</v>
      </c>
      <c r="E55" s="137">
        <f>F55/C55</f>
        <v>782188.2001811472</v>
      </c>
      <c r="F55" s="171">
        <v>1924182.9724456221</v>
      </c>
      <c r="H55" s="177">
        <v>1911501.084274699</v>
      </c>
      <c r="I55" s="77">
        <f t="shared" ref="I55:I65" si="0">(F55-H55)/H55</f>
        <v>6.6345179059812721E-3</v>
      </c>
    </row>
    <row r="56" spans="1:9" x14ac:dyDescent="0.2">
      <c r="A56" s="27">
        <v>2.2000000000000002</v>
      </c>
      <c r="B56" s="9" t="s">
        <v>237</v>
      </c>
      <c r="C56" s="189">
        <f>70000+24000</f>
        <v>94000</v>
      </c>
      <c r="D56" s="7" t="s">
        <v>232</v>
      </c>
      <c r="E56" s="6">
        <f>F56/C56</f>
        <v>82.083521677862905</v>
      </c>
      <c r="F56" s="171">
        <v>7715851.0377191128</v>
      </c>
      <c r="H56" s="177">
        <v>7664997.4747237572</v>
      </c>
      <c r="I56" s="77">
        <f t="shared" si="0"/>
        <v>6.6345179059812166E-3</v>
      </c>
    </row>
    <row r="57" spans="1:9" x14ac:dyDescent="0.2">
      <c r="A57" s="27">
        <v>2.2999999999999998</v>
      </c>
      <c r="B57" s="5" t="s">
        <v>238</v>
      </c>
      <c r="C57" s="173">
        <v>10600</v>
      </c>
      <c r="D57" s="14" t="s">
        <v>233</v>
      </c>
      <c r="E57" s="6">
        <f>F57/C57</f>
        <v>1029.8211511242805</v>
      </c>
      <c r="F57" s="171">
        <v>10916104.201917373</v>
      </c>
      <c r="G57" s="40" t="s">
        <v>1306</v>
      </c>
      <c r="H57" s="177">
        <v>11044624.29561821</v>
      </c>
      <c r="I57" s="77">
        <f t="shared" si="0"/>
        <v>-1.1636438710896283E-2</v>
      </c>
    </row>
    <row r="58" spans="1:9" x14ac:dyDescent="0.2">
      <c r="A58" s="27">
        <v>2.4</v>
      </c>
      <c r="B58" s="9" t="s">
        <v>239</v>
      </c>
      <c r="C58" s="174">
        <f>C55</f>
        <v>2.46</v>
      </c>
      <c r="D58" s="7" t="s">
        <v>231</v>
      </c>
      <c r="E58" s="137">
        <f t="shared" ref="E58:E65" si="1">F58/C58</f>
        <v>2479458.6529774219</v>
      </c>
      <c r="F58" s="171">
        <v>6099468.2863244573</v>
      </c>
      <c r="H58" s="177">
        <v>6059267.9645167319</v>
      </c>
      <c r="I58" s="77">
        <f t="shared" si="0"/>
        <v>6.6345179059813381E-3</v>
      </c>
    </row>
    <row r="59" spans="1:9" x14ac:dyDescent="0.2">
      <c r="A59" s="27">
        <v>2.5</v>
      </c>
      <c r="B59" s="9" t="s">
        <v>240</v>
      </c>
      <c r="C59" s="189">
        <f>47000+16000</f>
        <v>63000</v>
      </c>
      <c r="D59" s="7" t="s">
        <v>233</v>
      </c>
      <c r="E59" s="137">
        <f t="shared" si="1"/>
        <v>290.32862413184779</v>
      </c>
      <c r="F59" s="175">
        <v>18290703.320306409</v>
      </c>
      <c r="G59" s="40" t="s">
        <v>1302</v>
      </c>
      <c r="H59" s="177">
        <v>16384042.421088982</v>
      </c>
      <c r="I59" s="77">
        <f t="shared" si="0"/>
        <v>0.11637304458899823</v>
      </c>
    </row>
    <row r="60" spans="1:9" x14ac:dyDescent="0.2">
      <c r="A60" s="27">
        <v>2.6</v>
      </c>
      <c r="B60" s="9" t="s">
        <v>241</v>
      </c>
      <c r="C60" s="173">
        <v>7085.5</v>
      </c>
      <c r="D60" s="7" t="s">
        <v>233</v>
      </c>
      <c r="E60" s="137">
        <f t="shared" si="1"/>
        <v>4017.5442204280193</v>
      </c>
      <c r="F60" s="171">
        <v>28466309.57384273</v>
      </c>
      <c r="H60" s="177">
        <v>28053713.244972546</v>
      </c>
      <c r="I60" s="77">
        <f t="shared" si="0"/>
        <v>1.4707369583031057E-2</v>
      </c>
    </row>
    <row r="61" spans="1:9" x14ac:dyDescent="0.2">
      <c r="A61" s="27">
        <v>2.7</v>
      </c>
      <c r="B61" s="9" t="s">
        <v>242</v>
      </c>
      <c r="C61" s="173">
        <v>2697</v>
      </c>
      <c r="D61" s="7" t="s">
        <v>233</v>
      </c>
      <c r="E61" s="137">
        <f t="shared" si="1"/>
        <v>2026.1268684225026</v>
      </c>
      <c r="F61" s="173">
        <v>5464464.1641354896</v>
      </c>
      <c r="H61" s="177">
        <v>5428449.0218980005</v>
      </c>
      <c r="I61" s="77">
        <f t="shared" si="0"/>
        <v>6.6345179059813285E-3</v>
      </c>
    </row>
    <row r="62" spans="1:9" x14ac:dyDescent="0.2">
      <c r="A62" s="27">
        <v>2.8</v>
      </c>
      <c r="B62" s="9" t="s">
        <v>243</v>
      </c>
      <c r="C62" s="174">
        <f>C55</f>
        <v>2.46</v>
      </c>
      <c r="D62" s="7" t="s">
        <v>231</v>
      </c>
      <c r="E62" s="137">
        <f t="shared" si="1"/>
        <v>2811738.9010210079</v>
      </c>
      <c r="F62" s="171">
        <v>6916877.6965116793</v>
      </c>
      <c r="G62" s="40" t="s">
        <v>1303</v>
      </c>
      <c r="H62" s="177">
        <v>6421964.8256778903</v>
      </c>
      <c r="I62" s="77">
        <f t="shared" si="0"/>
        <v>7.7065646459928555E-2</v>
      </c>
    </row>
    <row r="63" spans="1:9" x14ac:dyDescent="0.2">
      <c r="A63" s="27">
        <v>2.9</v>
      </c>
      <c r="B63" s="9" t="s">
        <v>235</v>
      </c>
      <c r="C63" s="174">
        <f>C55</f>
        <v>2.46</v>
      </c>
      <c r="D63" s="7" t="s">
        <v>231</v>
      </c>
      <c r="E63" s="137">
        <f t="shared" si="1"/>
        <v>781721.03458217718</v>
      </c>
      <c r="F63" s="171">
        <v>1923033.7450721557</v>
      </c>
      <c r="H63" s="177">
        <v>1673574.1725333096</v>
      </c>
      <c r="I63" s="77">
        <f t="shared" si="0"/>
        <v>0.14905797223270731</v>
      </c>
    </row>
    <row r="64" spans="1:9" x14ac:dyDescent="0.2">
      <c r="A64" s="29">
        <v>2.1</v>
      </c>
      <c r="B64" s="9" t="s">
        <v>244</v>
      </c>
      <c r="C64" s="174">
        <f>C55</f>
        <v>2.46</v>
      </c>
      <c r="D64" s="7" t="s">
        <v>231</v>
      </c>
      <c r="E64" s="137">
        <f t="shared" si="1"/>
        <v>991175.69474272116</v>
      </c>
      <c r="F64" s="171">
        <v>2438292.2090670941</v>
      </c>
      <c r="H64" s="177">
        <v>2218672.9123537755</v>
      </c>
      <c r="I64" s="77">
        <f t="shared" si="0"/>
        <v>9.8986784167444497E-2</v>
      </c>
    </row>
    <row r="65" spans="1:9" x14ac:dyDescent="0.2">
      <c r="A65" s="27">
        <v>2.11</v>
      </c>
      <c r="B65" s="9" t="s">
        <v>245</v>
      </c>
      <c r="C65" s="176">
        <f>C55</f>
        <v>2.46</v>
      </c>
      <c r="D65" s="7" t="s">
        <v>231</v>
      </c>
      <c r="E65" s="137">
        <f t="shared" si="1"/>
        <v>5143265.6090968112</v>
      </c>
      <c r="F65" s="171">
        <v>12652433.398378156</v>
      </c>
      <c r="H65" s="178">
        <v>12485655.067000857</v>
      </c>
      <c r="I65" s="77">
        <f t="shared" si="0"/>
        <v>1.3357595615314468E-2</v>
      </c>
    </row>
    <row r="66" spans="1:9" x14ac:dyDescent="0.2">
      <c r="A66" s="27"/>
      <c r="C66" s="6"/>
      <c r="D66" s="7"/>
      <c r="E66" s="8"/>
      <c r="H66" s="76"/>
      <c r="I66" s="77"/>
    </row>
    <row r="67" spans="1:9" s="24" customFormat="1" ht="15.75" x14ac:dyDescent="0.25">
      <c r="B67" s="28" t="s">
        <v>246</v>
      </c>
      <c r="C67" s="17">
        <f>F67/F82</f>
        <v>0.75306094531673518</v>
      </c>
      <c r="D67" s="11"/>
      <c r="E67" s="12"/>
      <c r="F67" s="25">
        <f>SUM(F55:F66)</f>
        <v>102807720.60572028</v>
      </c>
      <c r="G67" s="43"/>
      <c r="H67" s="76"/>
      <c r="I67" s="77"/>
    </row>
    <row r="68" spans="1:9" x14ac:dyDescent="0.2">
      <c r="A68" s="27"/>
      <c r="B68" s="9"/>
      <c r="C68" s="6"/>
      <c r="D68" s="7"/>
      <c r="E68" s="8"/>
      <c r="F68" s="8"/>
      <c r="H68" s="76"/>
      <c r="I68" s="77"/>
    </row>
    <row r="69" spans="1:9" x14ac:dyDescent="0.2">
      <c r="A69" s="27">
        <v>2.12</v>
      </c>
      <c r="B69" s="9" t="s">
        <v>131</v>
      </c>
      <c r="C69" s="8">
        <f>F67</f>
        <v>102807720.60572028</v>
      </c>
      <c r="D69" s="7" t="s">
        <v>227</v>
      </c>
      <c r="E69" s="16">
        <f>F69/C69</f>
        <v>0.24043438045116414</v>
      </c>
      <c r="F69" s="183">
        <v>24718510.609432738</v>
      </c>
      <c r="G69" s="40" t="s">
        <v>1301</v>
      </c>
      <c r="H69" s="177">
        <v>23177744.11575111</v>
      </c>
      <c r="I69" s="77">
        <f>(F69-H69)/H69</f>
        <v>6.6476119763292901E-2</v>
      </c>
    </row>
    <row r="70" spans="1:9" x14ac:dyDescent="0.2">
      <c r="A70" s="27"/>
      <c r="B70" s="9"/>
      <c r="D70" s="7"/>
      <c r="E70" s="8"/>
      <c r="F70" s="8"/>
      <c r="H70" s="76"/>
      <c r="I70" s="77"/>
    </row>
    <row r="71" spans="1:9" s="24" customFormat="1" ht="15.75" x14ac:dyDescent="0.25">
      <c r="B71" s="28" t="s">
        <v>251</v>
      </c>
      <c r="C71" s="21">
        <f>F69/F82</f>
        <v>0.18106174182919724</v>
      </c>
      <c r="D71" s="11"/>
      <c r="E71" s="12"/>
      <c r="F71" s="25">
        <f>F69+F67</f>
        <v>127526231.21515302</v>
      </c>
      <c r="G71" s="43"/>
      <c r="H71" s="78">
        <f>SUM(H55:H69)</f>
        <v>122524206.60040984</v>
      </c>
      <c r="I71" s="77">
        <f>(F71-H71)/H71</f>
        <v>4.0824786819933234E-2</v>
      </c>
    </row>
    <row r="72" spans="1:9" x14ac:dyDescent="0.2">
      <c r="A72" s="30"/>
      <c r="H72" s="72"/>
      <c r="I72" s="72"/>
    </row>
    <row r="73" spans="1:9" ht="15.75" x14ac:dyDescent="0.2">
      <c r="A73" s="26">
        <v>3</v>
      </c>
      <c r="B73" s="1" t="s">
        <v>247</v>
      </c>
      <c r="C73" s="6"/>
      <c r="D73" s="7"/>
      <c r="E73" s="8"/>
      <c r="F73" s="8"/>
      <c r="H73" s="76"/>
    </row>
    <row r="74" spans="1:9" x14ac:dyDescent="0.2">
      <c r="A74" s="27">
        <v>3.1</v>
      </c>
      <c r="B74" s="9"/>
      <c r="C74" s="157"/>
      <c r="D74" s="7"/>
      <c r="E74" s="8"/>
      <c r="F74" s="183"/>
      <c r="H74" s="177"/>
      <c r="I74" s="77"/>
    </row>
    <row r="75" spans="1:9" x14ac:dyDescent="0.2">
      <c r="A75" s="27"/>
      <c r="B75" s="9"/>
      <c r="C75" s="16"/>
      <c r="D75" s="7"/>
      <c r="E75" s="8"/>
      <c r="F75" s="8"/>
    </row>
    <row r="76" spans="1:9" x14ac:dyDescent="0.2">
      <c r="A76" s="30"/>
    </row>
    <row r="77" spans="1:9" s="24" customFormat="1" ht="15.75" x14ac:dyDescent="0.25">
      <c r="B77" s="28" t="s">
        <v>249</v>
      </c>
      <c r="C77" s="17">
        <f>F77/F82</f>
        <v>0</v>
      </c>
      <c r="D77" s="11"/>
      <c r="E77" s="12"/>
      <c r="F77" s="25">
        <f>SUM(F74:F76)</f>
        <v>0</v>
      </c>
      <c r="G77" s="43"/>
      <c r="H77" s="165"/>
    </row>
    <row r="78" spans="1:9" x14ac:dyDescent="0.2">
      <c r="A78" s="30"/>
    </row>
    <row r="79" spans="1:9" x14ac:dyDescent="0.2">
      <c r="A79" s="30"/>
    </row>
    <row r="80" spans="1:9" s="24" customFormat="1" ht="15.75" x14ac:dyDescent="0.25">
      <c r="B80" s="28" t="s">
        <v>133</v>
      </c>
      <c r="C80" s="10">
        <f>C55</f>
        <v>2.46</v>
      </c>
      <c r="D80" s="11" t="s">
        <v>231</v>
      </c>
      <c r="E80" s="12">
        <f>F80/C80</f>
        <v>51839931.388273589</v>
      </c>
      <c r="F80" s="25">
        <f>F71+F77</f>
        <v>127526231.21515302</v>
      </c>
      <c r="G80" s="43"/>
      <c r="H80" s="181">
        <f>H71+H74</f>
        <v>122524206.60040984</v>
      </c>
    </row>
    <row r="81" spans="1:8" x14ac:dyDescent="0.2">
      <c r="A81" s="30"/>
    </row>
    <row r="82" spans="1:8" s="24" customFormat="1" ht="15.75" x14ac:dyDescent="0.25">
      <c r="B82" s="28" t="s">
        <v>250</v>
      </c>
      <c r="C82" s="10"/>
      <c r="D82" s="11"/>
      <c r="E82" s="12"/>
      <c r="F82" s="25">
        <f>F77+F71+F52</f>
        <v>136519788</v>
      </c>
      <c r="G82" s="43"/>
      <c r="H82" s="143"/>
    </row>
  </sheetData>
  <mergeCells count="11">
    <mergeCell ref="B8:F8"/>
    <mergeCell ref="B38:F38"/>
    <mergeCell ref="B9:C9"/>
    <mergeCell ref="B11:F11"/>
    <mergeCell ref="B25:F25"/>
    <mergeCell ref="B13:F13"/>
    <mergeCell ref="B14:F14"/>
    <mergeCell ref="B16:F16"/>
    <mergeCell ref="B19:F19"/>
    <mergeCell ref="B22:F22"/>
    <mergeCell ref="B24:F24"/>
  </mergeCells>
  <pageMargins left="0.7" right="0.7" top="0.75" bottom="0.75" header="0.3" footer="0.3"/>
  <pageSetup paperSize="9" orientation="portrait" horizontalDpi="0" verticalDpi="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90"/>
  <sheetViews>
    <sheetView zoomScaleNormal="100" workbookViewId="0">
      <pane ySplit="1" topLeftCell="A56" activePane="bottomLeft" state="frozen"/>
      <selection activeCell="I71" sqref="I71"/>
      <selection pane="bottomLeft" activeCell="I71" sqref="I71"/>
    </sheetView>
  </sheetViews>
  <sheetFormatPr defaultColWidth="9.140625" defaultRowHeight="15" x14ac:dyDescent="0.2"/>
  <cols>
    <col min="1" max="1" width="22" style="5" customWidth="1"/>
    <col min="2" max="2" width="56.140625" style="5" bestFit="1" customWidth="1"/>
    <col min="3" max="3" width="18" style="13" bestFit="1" customWidth="1"/>
    <col min="4" max="4" width="6.5703125" style="14" customWidth="1"/>
    <col min="5" max="5" width="19.5703125" style="15" bestFit="1" customWidth="1"/>
    <col min="6" max="6" width="17.85546875" style="15" bestFit="1" customWidth="1"/>
    <col min="7" max="7" width="47.5703125" style="40" customWidth="1"/>
    <col min="8" max="8" width="17.5703125" style="5" customWidth="1"/>
    <col min="9" max="9" width="10.140625" style="5" bestFit="1" customWidth="1"/>
    <col min="10" max="16384" width="9.140625" style="5"/>
  </cols>
  <sheetData>
    <row r="1" spans="1:7" ht="15.75" x14ac:dyDescent="0.25">
      <c r="A1" s="24" t="s">
        <v>1246</v>
      </c>
    </row>
    <row r="3" spans="1:7" s="35" customFormat="1" ht="15.75" x14ac:dyDescent="0.25">
      <c r="A3" s="36" t="s">
        <v>135</v>
      </c>
      <c r="B3" s="35" t="s">
        <v>1247</v>
      </c>
      <c r="C3" s="37"/>
      <c r="D3" s="38"/>
      <c r="E3" s="39"/>
      <c r="F3" s="39"/>
      <c r="G3" s="41"/>
    </row>
    <row r="4" spans="1:7" s="35" customFormat="1" ht="15.75" x14ac:dyDescent="0.25">
      <c r="A4" s="36" t="s">
        <v>136</v>
      </c>
      <c r="B4" s="35" t="s">
        <v>1251</v>
      </c>
      <c r="C4" s="37"/>
      <c r="D4" s="38"/>
      <c r="E4" s="39"/>
      <c r="F4" s="39"/>
      <c r="G4" s="41"/>
    </row>
    <row r="5" spans="1:7" s="35" customFormat="1" ht="15.75" x14ac:dyDescent="0.25">
      <c r="A5" s="36"/>
      <c r="B5" s="35" t="s">
        <v>1252</v>
      </c>
      <c r="C5" s="37"/>
      <c r="D5" s="38"/>
      <c r="E5" s="39"/>
      <c r="F5" s="39"/>
      <c r="G5" s="41"/>
    </row>
    <row r="6" spans="1:7" s="35" customFormat="1" ht="15.75" x14ac:dyDescent="0.25">
      <c r="A6" s="36"/>
      <c r="B6" s="35" t="s">
        <v>1253</v>
      </c>
      <c r="C6" s="139"/>
      <c r="D6" s="139"/>
      <c r="E6" s="139"/>
      <c r="F6" s="139"/>
      <c r="G6" s="41"/>
    </row>
    <row r="7" spans="1:7" s="35" customFormat="1" ht="15.75" customHeight="1" x14ac:dyDescent="0.25">
      <c r="A7" s="36" t="s">
        <v>815</v>
      </c>
      <c r="B7" s="349" t="s">
        <v>1298</v>
      </c>
      <c r="C7" s="350"/>
      <c r="D7" s="350"/>
      <c r="E7" s="350"/>
      <c r="F7" s="350"/>
      <c r="G7" s="41"/>
    </row>
    <row r="8" spans="1:7" s="35" customFormat="1" ht="15.75" customHeight="1" x14ac:dyDescent="0.2">
      <c r="A8" s="51" t="s">
        <v>138</v>
      </c>
      <c r="B8" s="348" t="s">
        <v>1254</v>
      </c>
      <c r="C8" s="348"/>
      <c r="D8" s="182"/>
      <c r="E8" s="182"/>
      <c r="F8" s="182"/>
      <c r="G8" s="142"/>
    </row>
    <row r="9" spans="1:7" s="35" customFormat="1" ht="16.5" customHeight="1" x14ac:dyDescent="0.25">
      <c r="A9" s="36" t="s">
        <v>148</v>
      </c>
      <c r="B9" s="35" t="s">
        <v>1255</v>
      </c>
      <c r="C9" s="37"/>
      <c r="D9" s="38"/>
      <c r="E9" s="39"/>
      <c r="F9" s="39"/>
      <c r="G9" s="41"/>
    </row>
    <row r="10" spans="1:7" s="35" customFormat="1" ht="18.75" customHeight="1" x14ac:dyDescent="0.2">
      <c r="A10" s="51" t="s">
        <v>813</v>
      </c>
      <c r="B10" s="52" t="s">
        <v>1256</v>
      </c>
      <c r="C10" s="37"/>
      <c r="D10" s="38"/>
      <c r="E10" s="39"/>
      <c r="F10" s="39"/>
      <c r="G10" s="41"/>
    </row>
    <row r="11" spans="1:7" s="35" customFormat="1" ht="15.75" x14ac:dyDescent="0.25">
      <c r="A11" s="36" t="s">
        <v>817</v>
      </c>
      <c r="B11" s="168" t="s">
        <v>1257</v>
      </c>
      <c r="C11" s="37"/>
      <c r="D11" s="38"/>
      <c r="E11" s="39"/>
      <c r="F11" s="39"/>
      <c r="G11" s="41"/>
    </row>
    <row r="12" spans="1:7" s="35" customFormat="1" ht="15.75" x14ac:dyDescent="0.25">
      <c r="A12" s="36"/>
      <c r="B12" s="168" t="s">
        <v>1283</v>
      </c>
      <c r="C12" s="37"/>
      <c r="D12" s="38"/>
      <c r="E12" s="39"/>
      <c r="F12" s="39"/>
      <c r="G12" s="41"/>
    </row>
    <row r="13" spans="1:7" s="35" customFormat="1" ht="15.75" x14ac:dyDescent="0.25">
      <c r="A13" s="36"/>
      <c r="B13" s="168" t="s">
        <v>1284</v>
      </c>
      <c r="C13" s="37"/>
      <c r="D13" s="38"/>
      <c r="E13" s="39"/>
      <c r="F13" s="39"/>
      <c r="G13" s="41"/>
    </row>
    <row r="14" spans="1:7" s="35" customFormat="1" ht="15.75" x14ac:dyDescent="0.25">
      <c r="A14" s="36"/>
      <c r="B14" s="35" t="s">
        <v>1286</v>
      </c>
      <c r="C14" s="37"/>
      <c r="D14" s="38"/>
      <c r="E14" s="39"/>
      <c r="F14" s="39"/>
      <c r="G14" s="41"/>
    </row>
    <row r="15" spans="1:7" s="35" customFormat="1" ht="15.75" x14ac:dyDescent="0.25">
      <c r="A15" s="36"/>
      <c r="B15" s="35" t="s">
        <v>1285</v>
      </c>
      <c r="C15" s="37"/>
      <c r="D15" s="38"/>
      <c r="E15" s="39"/>
      <c r="F15" s="39"/>
      <c r="G15" s="41"/>
    </row>
    <row r="16" spans="1:7" s="35" customFormat="1" ht="15.75" x14ac:dyDescent="0.25">
      <c r="A16" s="36" t="s">
        <v>139</v>
      </c>
      <c r="B16" s="152" t="s">
        <v>1287</v>
      </c>
      <c r="C16" s="37"/>
      <c r="D16" s="38"/>
      <c r="E16" s="39"/>
      <c r="F16" s="39"/>
      <c r="G16" s="41"/>
    </row>
    <row r="17" spans="1:7" s="35" customFormat="1" ht="15.75" x14ac:dyDescent="0.25">
      <c r="A17" s="36"/>
      <c r="B17" s="152" t="s">
        <v>1342</v>
      </c>
      <c r="C17" s="37"/>
      <c r="D17" s="38"/>
      <c r="E17" s="39"/>
      <c r="F17" s="39"/>
      <c r="G17" s="41"/>
    </row>
    <row r="18" spans="1:7" s="35" customFormat="1" ht="15.75" x14ac:dyDescent="0.25">
      <c r="A18" s="36"/>
      <c r="B18" s="152" t="s">
        <v>1288</v>
      </c>
      <c r="C18" s="37"/>
      <c r="D18" s="38"/>
      <c r="E18" s="39"/>
      <c r="F18" s="39"/>
      <c r="G18" s="41"/>
    </row>
    <row r="19" spans="1:7" s="35" customFormat="1" ht="15.75" x14ac:dyDescent="0.25">
      <c r="A19" s="36"/>
      <c r="B19" s="152" t="s">
        <v>1258</v>
      </c>
      <c r="C19" s="37"/>
      <c r="D19" s="38"/>
      <c r="E19" s="39"/>
      <c r="F19" s="39"/>
      <c r="G19" s="41"/>
    </row>
    <row r="20" spans="1:7" s="35" customFormat="1" ht="15.75" x14ac:dyDescent="0.25">
      <c r="A20" s="36"/>
      <c r="B20" s="152" t="s">
        <v>1259</v>
      </c>
      <c r="C20" s="37"/>
      <c r="D20" s="38"/>
      <c r="E20" s="39"/>
      <c r="F20" s="39"/>
      <c r="G20" s="41"/>
    </row>
    <row r="21" spans="1:7" s="35" customFormat="1" ht="15.75" x14ac:dyDescent="0.25">
      <c r="A21" s="36"/>
      <c r="B21" s="152" t="s">
        <v>1260</v>
      </c>
      <c r="C21" s="37"/>
      <c r="D21" s="38"/>
      <c r="E21" s="39"/>
      <c r="F21" s="39"/>
      <c r="G21" s="41"/>
    </row>
    <row r="22" spans="1:7" s="35" customFormat="1" ht="15.75" x14ac:dyDescent="0.25">
      <c r="A22" s="36"/>
      <c r="B22" s="152" t="s">
        <v>1261</v>
      </c>
      <c r="C22" s="37"/>
      <c r="D22" s="38"/>
      <c r="E22" s="39"/>
      <c r="F22" s="39"/>
      <c r="G22" s="41"/>
    </row>
    <row r="23" spans="1:7" s="35" customFormat="1" ht="15.75" x14ac:dyDescent="0.25">
      <c r="A23" s="36"/>
      <c r="B23" s="152" t="s">
        <v>1262</v>
      </c>
      <c r="C23" s="37"/>
      <c r="D23" s="38"/>
      <c r="E23" s="39"/>
      <c r="F23" s="39"/>
      <c r="G23" s="41"/>
    </row>
    <row r="24" spans="1:7" s="35" customFormat="1" ht="15.75" x14ac:dyDescent="0.25">
      <c r="A24" s="36"/>
      <c r="B24" s="152" t="s">
        <v>1264</v>
      </c>
      <c r="C24" s="37"/>
      <c r="D24" s="38"/>
      <c r="E24" s="39"/>
      <c r="F24" s="39"/>
      <c r="G24" s="41"/>
    </row>
    <row r="25" spans="1:7" s="35" customFormat="1" ht="15.75" x14ac:dyDescent="0.25">
      <c r="A25" s="36"/>
      <c r="B25" s="152" t="s">
        <v>1263</v>
      </c>
      <c r="C25" s="37"/>
      <c r="D25" s="38"/>
      <c r="E25" s="39"/>
      <c r="F25" s="39"/>
      <c r="G25" s="41"/>
    </row>
    <row r="26" spans="1:7" s="35" customFormat="1" ht="15.75" x14ac:dyDescent="0.25">
      <c r="A26" s="36"/>
      <c r="B26" s="152" t="s">
        <v>1265</v>
      </c>
      <c r="C26" s="37"/>
      <c r="D26" s="38"/>
      <c r="E26" s="39"/>
      <c r="F26" s="39"/>
      <c r="G26" s="41"/>
    </row>
    <row r="27" spans="1:7" s="35" customFormat="1" ht="15.75" x14ac:dyDescent="0.25">
      <c r="A27" s="36"/>
      <c r="B27" s="152" t="s">
        <v>1266</v>
      </c>
      <c r="C27" s="37"/>
      <c r="D27" s="38"/>
      <c r="E27" s="39"/>
      <c r="F27" s="39"/>
      <c r="G27" s="41"/>
    </row>
    <row r="28" spans="1:7" s="35" customFormat="1" ht="15.75" x14ac:dyDescent="0.25">
      <c r="A28" s="36"/>
      <c r="B28" s="152" t="s">
        <v>1267</v>
      </c>
      <c r="C28" s="37"/>
      <c r="D28" s="38"/>
      <c r="E28" s="39"/>
      <c r="F28" s="39"/>
      <c r="G28" s="41"/>
    </row>
    <row r="29" spans="1:7" s="35" customFormat="1" ht="15.75" x14ac:dyDescent="0.25">
      <c r="A29" s="36"/>
      <c r="B29" s="152" t="s">
        <v>1268</v>
      </c>
      <c r="C29" s="37"/>
      <c r="D29" s="38"/>
      <c r="E29" s="39"/>
      <c r="F29" s="39"/>
      <c r="G29" s="41"/>
    </row>
    <row r="30" spans="1:7" s="35" customFormat="1" ht="15.75" x14ac:dyDescent="0.25">
      <c r="A30" s="36" t="s">
        <v>818</v>
      </c>
      <c r="B30" s="35" t="s">
        <v>1290</v>
      </c>
      <c r="C30" s="37"/>
      <c r="D30" s="38"/>
      <c r="E30" s="39"/>
      <c r="F30" s="39"/>
      <c r="G30" s="41"/>
    </row>
    <row r="31" spans="1:7" s="35" customFormat="1" ht="15.75" x14ac:dyDescent="0.25">
      <c r="A31" s="36"/>
      <c r="B31" s="35" t="s">
        <v>1289</v>
      </c>
      <c r="C31" s="37"/>
      <c r="D31" s="38"/>
      <c r="E31" s="39"/>
      <c r="F31" s="39"/>
      <c r="G31" s="41"/>
    </row>
    <row r="32" spans="1:7" s="35" customFormat="1" ht="15.75" x14ac:dyDescent="0.25">
      <c r="A32" s="36"/>
      <c r="B32" s="35" t="s">
        <v>1291</v>
      </c>
      <c r="C32" s="37"/>
      <c r="D32" s="38"/>
      <c r="E32" s="39"/>
      <c r="F32" s="39"/>
      <c r="G32" s="41"/>
    </row>
    <row r="33" spans="1:13" s="35" customFormat="1" ht="15.75" x14ac:dyDescent="0.25">
      <c r="A33" s="36"/>
      <c r="B33" s="35" t="s">
        <v>1292</v>
      </c>
      <c r="C33" s="37"/>
      <c r="D33" s="38"/>
      <c r="E33" s="39"/>
      <c r="F33" s="39"/>
      <c r="G33" s="41"/>
    </row>
    <row r="34" spans="1:13" s="35" customFormat="1" ht="15.75" x14ac:dyDescent="0.25">
      <c r="A34" s="36" t="s">
        <v>1208</v>
      </c>
      <c r="B34" s="35" t="s">
        <v>1269</v>
      </c>
      <c r="C34" s="37"/>
      <c r="D34" s="38"/>
      <c r="E34" s="39"/>
      <c r="F34" s="39"/>
      <c r="G34" s="41"/>
    </row>
    <row r="35" spans="1:13" s="35" customFormat="1" ht="15.75" x14ac:dyDescent="0.25">
      <c r="A35" s="36" t="s">
        <v>142</v>
      </c>
      <c r="B35" s="36" t="s">
        <v>1270</v>
      </c>
      <c r="C35" s="37"/>
      <c r="D35" s="38"/>
      <c r="E35" s="39"/>
      <c r="F35" s="39"/>
      <c r="G35" s="41"/>
    </row>
    <row r="36" spans="1:13" s="35" customFormat="1" ht="15.75" x14ac:dyDescent="0.25">
      <c r="A36" s="36"/>
      <c r="B36" s="36" t="s">
        <v>1271</v>
      </c>
      <c r="C36" s="37"/>
      <c r="D36" s="38"/>
      <c r="E36" s="39"/>
      <c r="F36" s="39"/>
      <c r="G36" s="41"/>
    </row>
    <row r="37" spans="1:13" s="35" customFormat="1" ht="15.75" x14ac:dyDescent="0.25">
      <c r="A37" s="36"/>
      <c r="B37" s="36" t="s">
        <v>1300</v>
      </c>
      <c r="C37" s="37"/>
      <c r="D37" s="38"/>
      <c r="E37" s="39"/>
      <c r="F37" s="39"/>
      <c r="G37" s="41"/>
    </row>
    <row r="38" spans="1:13" s="35" customFormat="1" ht="15.75" x14ac:dyDescent="0.25">
      <c r="A38" s="36" t="s">
        <v>141</v>
      </c>
      <c r="B38" s="36" t="s">
        <v>1270</v>
      </c>
      <c r="C38" s="37"/>
      <c r="D38" s="38"/>
      <c r="E38" s="39"/>
      <c r="F38" s="39"/>
      <c r="G38" s="41"/>
    </row>
    <row r="39" spans="1:13" s="35" customFormat="1" ht="15.75" x14ac:dyDescent="0.25">
      <c r="A39" s="36"/>
      <c r="B39" s="36" t="s">
        <v>1272</v>
      </c>
      <c r="C39" s="37"/>
      <c r="D39" s="38"/>
      <c r="E39" s="39"/>
      <c r="F39" s="39"/>
      <c r="G39" s="41"/>
    </row>
    <row r="40" spans="1:13" s="35" customFormat="1" ht="15.75" x14ac:dyDescent="0.25">
      <c r="A40" s="36"/>
      <c r="B40" s="36" t="s">
        <v>1273</v>
      </c>
      <c r="C40" s="37"/>
      <c r="D40" s="38"/>
      <c r="E40" s="39"/>
      <c r="F40" s="39"/>
      <c r="G40" s="41"/>
    </row>
    <row r="41" spans="1:13" s="35" customFormat="1" ht="15.75" x14ac:dyDescent="0.25">
      <c r="A41" s="36"/>
      <c r="B41" s="35" t="s">
        <v>1274</v>
      </c>
      <c r="C41" s="37"/>
      <c r="D41" s="38"/>
      <c r="E41" s="39"/>
      <c r="F41" s="39"/>
      <c r="G41" s="41"/>
    </row>
    <row r="42" spans="1:13" s="35" customFormat="1" ht="15.75" x14ac:dyDescent="0.25">
      <c r="A42" s="36" t="s">
        <v>822</v>
      </c>
      <c r="B42" s="35">
        <v>1079</v>
      </c>
      <c r="C42" s="197" t="s">
        <v>1140</v>
      </c>
      <c r="D42" s="38"/>
      <c r="E42" s="39"/>
      <c r="F42" s="39"/>
      <c r="G42" s="41"/>
    </row>
    <row r="43" spans="1:13" s="35" customFormat="1" ht="15.75" x14ac:dyDescent="0.25">
      <c r="A43" s="36" t="s">
        <v>143</v>
      </c>
      <c r="B43" s="35" t="s">
        <v>1227</v>
      </c>
      <c r="C43" s="37"/>
      <c r="D43" s="38"/>
      <c r="E43" s="39"/>
      <c r="F43" s="39"/>
      <c r="G43" s="41"/>
    </row>
    <row r="44" spans="1:13" s="35" customFormat="1" ht="16.5" customHeight="1" x14ac:dyDescent="0.2">
      <c r="A44" s="51" t="s">
        <v>132</v>
      </c>
      <c r="B44" s="348" t="s">
        <v>1278</v>
      </c>
      <c r="C44" s="348"/>
      <c r="D44" s="348"/>
      <c r="E44" s="348"/>
      <c r="F44" s="348"/>
      <c r="G44" s="59"/>
      <c r="H44" s="52"/>
      <c r="I44" s="52"/>
      <c r="J44" s="52"/>
      <c r="K44" s="52"/>
      <c r="L44" s="52"/>
      <c r="M44" s="52"/>
    </row>
    <row r="45" spans="1:13" s="35" customFormat="1" ht="15.75" x14ac:dyDescent="0.25">
      <c r="A45" s="36"/>
      <c r="B45" s="348" t="s">
        <v>1293</v>
      </c>
      <c r="C45" s="348"/>
      <c r="D45" s="348"/>
      <c r="E45" s="348"/>
      <c r="F45" s="348"/>
      <c r="G45" s="41"/>
    </row>
    <row r="46" spans="1:13" s="35" customFormat="1" ht="15.75" x14ac:dyDescent="0.25">
      <c r="A46" s="36"/>
      <c r="B46" s="52" t="s">
        <v>1294</v>
      </c>
      <c r="C46" s="79"/>
      <c r="D46" s="79"/>
      <c r="E46" s="79"/>
      <c r="F46" s="79"/>
      <c r="G46" s="41"/>
    </row>
    <row r="47" spans="1:13" s="35" customFormat="1" ht="15.75" x14ac:dyDescent="0.25">
      <c r="A47" s="36"/>
      <c r="B47" s="348" t="s">
        <v>1275</v>
      </c>
      <c r="C47" s="348"/>
      <c r="D47" s="348"/>
      <c r="E47" s="348"/>
      <c r="F47" s="348"/>
      <c r="G47" s="41"/>
    </row>
    <row r="48" spans="1:13" s="35" customFormat="1" ht="15.75" x14ac:dyDescent="0.25">
      <c r="A48" s="36"/>
      <c r="B48" s="35" t="s">
        <v>1296</v>
      </c>
      <c r="C48" s="37"/>
      <c r="D48" s="38"/>
      <c r="E48" s="39"/>
      <c r="F48" s="39"/>
      <c r="G48" s="41"/>
    </row>
    <row r="49" spans="1:9" s="35" customFormat="1" ht="15.75" x14ac:dyDescent="0.25">
      <c r="A49" s="36"/>
      <c r="B49" s="35" t="s">
        <v>1295</v>
      </c>
      <c r="C49" s="37"/>
      <c r="D49" s="38"/>
      <c r="E49" s="39"/>
      <c r="F49" s="39"/>
      <c r="G49" s="41"/>
    </row>
    <row r="50" spans="1:9" s="35" customFormat="1" ht="15.75" x14ac:dyDescent="0.25">
      <c r="A50" s="36"/>
      <c r="B50" s="195" t="s">
        <v>1279</v>
      </c>
      <c r="C50" s="37"/>
      <c r="D50" s="38"/>
      <c r="E50" s="39"/>
      <c r="F50" s="39"/>
      <c r="G50" s="41"/>
    </row>
    <row r="51" spans="1:9" s="35" customFormat="1" ht="15.75" x14ac:dyDescent="0.25">
      <c r="A51" s="36"/>
      <c r="B51" s="35" t="s">
        <v>1297</v>
      </c>
      <c r="C51" s="37"/>
      <c r="D51" s="38"/>
      <c r="E51" s="39"/>
      <c r="F51" s="39"/>
      <c r="G51" s="41"/>
    </row>
    <row r="52" spans="1:9" s="31" customFormat="1" x14ac:dyDescent="0.2">
      <c r="C52" s="32"/>
      <c r="D52" s="33"/>
      <c r="E52" s="34"/>
      <c r="F52" s="34"/>
      <c r="G52" s="42"/>
    </row>
    <row r="55" spans="1:9" ht="15.75" x14ac:dyDescent="0.25">
      <c r="A55" s="26" t="s">
        <v>220</v>
      </c>
      <c r="B55" s="1" t="s">
        <v>221</v>
      </c>
      <c r="C55" s="2" t="s">
        <v>222</v>
      </c>
      <c r="D55" s="3" t="s">
        <v>223</v>
      </c>
      <c r="E55" s="4" t="s">
        <v>224</v>
      </c>
      <c r="F55" s="4" t="s">
        <v>225</v>
      </c>
      <c r="G55" s="232" t="s">
        <v>132</v>
      </c>
    </row>
    <row r="56" spans="1:9" ht="15.75" x14ac:dyDescent="0.2">
      <c r="A56" s="26">
        <v>1</v>
      </c>
      <c r="B56" s="1" t="s">
        <v>134</v>
      </c>
      <c r="C56" s="6"/>
      <c r="D56" s="7"/>
      <c r="E56" s="8"/>
      <c r="F56" s="8"/>
    </row>
    <row r="57" spans="1:9" x14ac:dyDescent="0.2">
      <c r="A57" s="27">
        <v>1.1000000000000001</v>
      </c>
      <c r="B57" s="9" t="s">
        <v>226</v>
      </c>
      <c r="C57" s="8">
        <f>F$88</f>
        <v>304392917.52865702</v>
      </c>
      <c r="D57" s="7" t="s">
        <v>227</v>
      </c>
      <c r="E57" s="16">
        <f>F57/C57</f>
        <v>0</v>
      </c>
      <c r="F57" s="8"/>
    </row>
    <row r="58" spans="1:9" x14ac:dyDescent="0.2">
      <c r="A58" s="27">
        <v>1.2</v>
      </c>
      <c r="B58" s="9" t="s">
        <v>228</v>
      </c>
      <c r="C58" s="8">
        <f>F$88</f>
        <v>304392917.52865702</v>
      </c>
      <c r="D58" s="7" t="s">
        <v>227</v>
      </c>
      <c r="E58" s="16">
        <f>F58/C58</f>
        <v>4.834013050434998E-2</v>
      </c>
      <c r="F58" s="171">
        <v>14714393.357935121</v>
      </c>
      <c r="H58" s="76">
        <v>14755298.507935122</v>
      </c>
      <c r="I58" s="77"/>
    </row>
    <row r="59" spans="1:9" x14ac:dyDescent="0.2">
      <c r="A59" s="27">
        <v>1.3</v>
      </c>
      <c r="B59" s="9" t="s">
        <v>229</v>
      </c>
      <c r="C59" s="8">
        <f>F$88</f>
        <v>304392917.52865702</v>
      </c>
      <c r="D59" s="7" t="s">
        <v>227</v>
      </c>
      <c r="E59" s="16">
        <f>F59/C59</f>
        <v>7.5500727710736779E-2</v>
      </c>
      <c r="F59" s="171">
        <f>8481886.78340789+14500000</f>
        <v>22981886.783407889</v>
      </c>
      <c r="G59" s="40" t="s">
        <v>1281</v>
      </c>
      <c r="H59" s="76">
        <v>8394430.4734078906</v>
      </c>
      <c r="I59" s="77"/>
    </row>
    <row r="60" spans="1:9" s="24" customFormat="1" ht="15.75" x14ac:dyDescent="0.25">
      <c r="B60" s="28" t="s">
        <v>248</v>
      </c>
      <c r="C60" s="17">
        <f>F60/F90</f>
        <v>0.11019430136378387</v>
      </c>
      <c r="D60" s="11"/>
      <c r="E60" s="12"/>
      <c r="F60" s="23">
        <f>SUM(F57:F59)</f>
        <v>37696280.141343012</v>
      </c>
      <c r="G60" s="43"/>
      <c r="H60" s="76"/>
      <c r="I60" s="77"/>
    </row>
    <row r="61" spans="1:9" x14ac:dyDescent="0.2">
      <c r="A61" s="27"/>
      <c r="B61" s="9"/>
      <c r="C61" s="6"/>
      <c r="D61" s="7"/>
      <c r="E61" s="8"/>
      <c r="F61" s="8"/>
      <c r="H61" s="72" t="s">
        <v>379</v>
      </c>
      <c r="I61" s="72" t="s">
        <v>383</v>
      </c>
    </row>
    <row r="62" spans="1:9" ht="15.75" x14ac:dyDescent="0.2">
      <c r="A62" s="26">
        <v>2</v>
      </c>
      <c r="B62" s="1" t="s">
        <v>230</v>
      </c>
      <c r="C62" s="6"/>
      <c r="D62" s="7"/>
      <c r="E62" s="8"/>
      <c r="F62" s="8"/>
      <c r="H62" s="72"/>
      <c r="I62" s="72"/>
    </row>
    <row r="63" spans="1:9" x14ac:dyDescent="0.2">
      <c r="A63" s="27">
        <v>2.1</v>
      </c>
      <c r="B63" s="9" t="s">
        <v>236</v>
      </c>
      <c r="C63" s="172">
        <v>20</v>
      </c>
      <c r="D63" s="7" t="s">
        <v>231</v>
      </c>
      <c r="E63" s="137">
        <f>F63/C63</f>
        <v>422735.17552108614</v>
      </c>
      <c r="F63" s="171">
        <v>8454703.5104217231</v>
      </c>
      <c r="H63" s="177">
        <v>8538139.0604217239</v>
      </c>
      <c r="I63" s="77">
        <f t="shared" ref="I63:I73" si="0">(F63-H63)/H63</f>
        <v>-9.7721001508119746E-3</v>
      </c>
    </row>
    <row r="64" spans="1:9" x14ac:dyDescent="0.2">
      <c r="A64" s="27">
        <v>2.2000000000000002</v>
      </c>
      <c r="B64" s="9" t="s">
        <v>237</v>
      </c>
      <c r="C64" s="173">
        <v>3000000</v>
      </c>
      <c r="D64" s="7" t="s">
        <v>232</v>
      </c>
      <c r="E64" s="6">
        <f>F64/C64</f>
        <v>18.996059028721888</v>
      </c>
      <c r="F64" s="171">
        <v>56988177.086165659</v>
      </c>
      <c r="H64" s="177">
        <v>54272170.836165659</v>
      </c>
      <c r="I64" s="77">
        <f t="shared" si="0"/>
        <v>5.0044179330857343E-2</v>
      </c>
    </row>
    <row r="65" spans="1:9" x14ac:dyDescent="0.2">
      <c r="A65" s="27">
        <v>2.2999999999999998</v>
      </c>
      <c r="B65" s="5" t="s">
        <v>238</v>
      </c>
      <c r="C65" s="173">
        <v>125300</v>
      </c>
      <c r="D65" s="14" t="s">
        <v>233</v>
      </c>
      <c r="E65" s="6">
        <f>F65/C65</f>
        <v>9.7704584158974654</v>
      </c>
      <c r="F65" s="171">
        <v>1224238.4395119525</v>
      </c>
      <c r="G65" s="40" t="s">
        <v>1341</v>
      </c>
      <c r="H65" s="177">
        <v>1224238.4395119525</v>
      </c>
      <c r="I65" s="77">
        <f t="shared" si="0"/>
        <v>0</v>
      </c>
    </row>
    <row r="66" spans="1:9" x14ac:dyDescent="0.2">
      <c r="A66" s="27">
        <v>2.4</v>
      </c>
      <c r="B66" s="9" t="s">
        <v>239</v>
      </c>
      <c r="C66" s="174">
        <f>C63</f>
        <v>20</v>
      </c>
      <c r="D66" s="7" t="s">
        <v>231</v>
      </c>
      <c r="E66" s="137">
        <f t="shared" ref="E66:E73" si="1">F66/C66</f>
        <v>1117203.5427081187</v>
      </c>
      <c r="F66" s="171">
        <v>22344070.854162373</v>
      </c>
      <c r="H66" s="177">
        <v>21342454.564162374</v>
      </c>
      <c r="I66" s="77">
        <f t="shared" si="0"/>
        <v>4.6930698012677692E-2</v>
      </c>
    </row>
    <row r="67" spans="1:9" x14ac:dyDescent="0.2">
      <c r="A67" s="27">
        <v>2.5</v>
      </c>
      <c r="B67" s="9" t="s">
        <v>240</v>
      </c>
      <c r="C67" s="173">
        <f>200000+380000</f>
        <v>580000</v>
      </c>
      <c r="D67" s="7" t="s">
        <v>233</v>
      </c>
      <c r="E67" s="137">
        <f t="shared" si="1"/>
        <v>89.377986475872362</v>
      </c>
      <c r="F67" s="175">
        <v>51839232.156005971</v>
      </c>
      <c r="H67" s="177">
        <v>52198731.05600597</v>
      </c>
      <c r="I67" s="77">
        <f t="shared" si="0"/>
        <v>-6.8871195281409942E-3</v>
      </c>
    </row>
    <row r="68" spans="1:9" x14ac:dyDescent="0.2">
      <c r="A68" s="27">
        <v>2.6</v>
      </c>
      <c r="B68" s="9" t="s">
        <v>241</v>
      </c>
      <c r="C68" s="173">
        <f>720+1250+2200+450+865+4472+450+1200</f>
        <v>11607</v>
      </c>
      <c r="D68" s="7" t="s">
        <v>233</v>
      </c>
      <c r="E68" s="137">
        <f t="shared" si="1"/>
        <v>3582.7203724013493</v>
      </c>
      <c r="F68" s="171">
        <v>41584635.362462461</v>
      </c>
      <c r="G68" s="40" t="s">
        <v>1340</v>
      </c>
      <c r="H68" s="177">
        <v>42108867.792462461</v>
      </c>
      <c r="I68" s="77">
        <f t="shared" si="0"/>
        <v>-1.244945441382392E-2</v>
      </c>
    </row>
    <row r="69" spans="1:9" x14ac:dyDescent="0.2">
      <c r="A69" s="27">
        <v>2.7</v>
      </c>
      <c r="B69" s="9" t="s">
        <v>242</v>
      </c>
      <c r="C69" s="173"/>
      <c r="D69" s="7" t="s">
        <v>233</v>
      </c>
      <c r="E69" s="137"/>
      <c r="F69" s="173"/>
      <c r="G69" s="40" t="s">
        <v>1339</v>
      </c>
      <c r="H69" s="177"/>
      <c r="I69" s="77"/>
    </row>
    <row r="70" spans="1:9" x14ac:dyDescent="0.2">
      <c r="A70" s="27">
        <v>2.8</v>
      </c>
      <c r="B70" s="9" t="s">
        <v>243</v>
      </c>
      <c r="C70" s="174">
        <f>C63</f>
        <v>20</v>
      </c>
      <c r="D70" s="7" t="s">
        <v>231</v>
      </c>
      <c r="E70" s="137">
        <f t="shared" si="1"/>
        <v>935987.60092912707</v>
      </c>
      <c r="F70" s="171">
        <v>18719752.018582541</v>
      </c>
      <c r="G70" s="40" t="s">
        <v>1282</v>
      </c>
      <c r="H70" s="177">
        <v>13924175.518582541</v>
      </c>
      <c r="I70" s="77">
        <f t="shared" si="0"/>
        <v>0.34440649599684031</v>
      </c>
    </row>
    <row r="71" spans="1:9" x14ac:dyDescent="0.2">
      <c r="A71" s="27">
        <v>2.9</v>
      </c>
      <c r="B71" s="9" t="s">
        <v>235</v>
      </c>
      <c r="C71" s="174">
        <f>C63</f>
        <v>20</v>
      </c>
      <c r="D71" s="7" t="s">
        <v>231</v>
      </c>
      <c r="E71" s="137">
        <f t="shared" si="1"/>
        <v>249964.56127072079</v>
      </c>
      <c r="F71" s="171">
        <v>4999291.2254144158</v>
      </c>
      <c r="G71" s="40" t="s">
        <v>1276</v>
      </c>
      <c r="H71" s="177">
        <v>1954763.875414416</v>
      </c>
      <c r="I71" s="77">
        <f t="shared" si="0"/>
        <v>1.5574911058526444</v>
      </c>
    </row>
    <row r="72" spans="1:9" x14ac:dyDescent="0.2">
      <c r="A72" s="29">
        <v>2.1</v>
      </c>
      <c r="B72" s="9" t="s">
        <v>244</v>
      </c>
      <c r="C72" s="174">
        <f>C63</f>
        <v>20</v>
      </c>
      <c r="D72" s="7" t="s">
        <v>231</v>
      </c>
      <c r="E72" s="137">
        <f t="shared" si="1"/>
        <v>708060.31649688375</v>
      </c>
      <c r="F72" s="171">
        <v>14161206.329937674</v>
      </c>
      <c r="G72" s="40" t="s">
        <v>1277</v>
      </c>
      <c r="H72" s="177">
        <v>8436232.4399376754</v>
      </c>
      <c r="I72" s="77">
        <f t="shared" si="0"/>
        <v>0.67861737224043261</v>
      </c>
    </row>
    <row r="73" spans="1:9" x14ac:dyDescent="0.2">
      <c r="A73" s="27">
        <v>2.11</v>
      </c>
      <c r="B73" s="9" t="s">
        <v>245</v>
      </c>
      <c r="C73" s="176">
        <f>C63</f>
        <v>20</v>
      </c>
      <c r="D73" s="7" t="s">
        <v>231</v>
      </c>
      <c r="E73" s="137">
        <f t="shared" si="1"/>
        <v>183008.81700713377</v>
      </c>
      <c r="F73" s="171">
        <v>3660176.3401426752</v>
      </c>
      <c r="H73" s="178">
        <v>3597851.0901426752</v>
      </c>
      <c r="I73" s="77">
        <f t="shared" si="0"/>
        <v>1.7322909825467081E-2</v>
      </c>
    </row>
    <row r="74" spans="1:9" x14ac:dyDescent="0.2">
      <c r="A74" s="27"/>
      <c r="C74" s="6"/>
      <c r="D74" s="7"/>
      <c r="E74" s="8"/>
      <c r="H74" s="76"/>
      <c r="I74" s="77"/>
    </row>
    <row r="75" spans="1:9" s="24" customFormat="1" ht="15.75" x14ac:dyDescent="0.25">
      <c r="B75" s="28" t="s">
        <v>246</v>
      </c>
      <c r="C75" s="17">
        <f>F75/F90</f>
        <v>0.65472831310758839</v>
      </c>
      <c r="D75" s="11"/>
      <c r="E75" s="12"/>
      <c r="F75" s="25">
        <f>SUM(F63:F74)</f>
        <v>223975483.32280746</v>
      </c>
      <c r="G75" s="43"/>
      <c r="H75" s="76"/>
      <c r="I75" s="77"/>
    </row>
    <row r="76" spans="1:9" x14ac:dyDescent="0.2">
      <c r="A76" s="27"/>
      <c r="B76" s="9"/>
      <c r="C76" s="6"/>
      <c r="D76" s="7"/>
      <c r="E76" s="8"/>
      <c r="F76" s="8"/>
      <c r="H76" s="76"/>
      <c r="I76" s="77"/>
    </row>
    <row r="77" spans="1:9" x14ac:dyDescent="0.2">
      <c r="A77" s="27">
        <v>2.12</v>
      </c>
      <c r="B77" s="9" t="s">
        <v>131</v>
      </c>
      <c r="C77" s="8">
        <f>F75</f>
        <v>223975483.32280746</v>
      </c>
      <c r="D77" s="7" t="s">
        <v>227</v>
      </c>
      <c r="E77" s="16">
        <f>F77/C77</f>
        <v>0.34583614002506924</v>
      </c>
      <c r="F77" s="183">
        <v>77458816.612608999</v>
      </c>
      <c r="G77" s="40" t="s">
        <v>1280</v>
      </c>
      <c r="H77" s="177">
        <v>59448818.19260899</v>
      </c>
      <c r="I77" s="77">
        <f>(F77-H77)/H77</f>
        <v>0.30294964588949747</v>
      </c>
    </row>
    <row r="78" spans="1:9" x14ac:dyDescent="0.2">
      <c r="A78" s="27"/>
      <c r="B78" s="9"/>
      <c r="D78" s="7"/>
      <c r="E78" s="8"/>
      <c r="F78" s="8"/>
      <c r="H78" s="76"/>
      <c r="I78" s="77"/>
    </row>
    <row r="79" spans="1:9" s="24" customFormat="1" ht="15.75" x14ac:dyDescent="0.25">
      <c r="B79" s="28" t="s">
        <v>251</v>
      </c>
      <c r="C79" s="21">
        <f>F77/F90</f>
        <v>0.22642871257025329</v>
      </c>
      <c r="D79" s="11"/>
      <c r="E79" s="12"/>
      <c r="F79" s="25">
        <f>F77+F75</f>
        <v>301434299.93541646</v>
      </c>
      <c r="G79" s="43"/>
      <c r="H79" s="78">
        <f>SUM(H63:H77)</f>
        <v>267046442.86541644</v>
      </c>
      <c r="I79" s="77">
        <f>(F79-H79)/H79</f>
        <v>0.12877107330476778</v>
      </c>
    </row>
    <row r="80" spans="1:9" x14ac:dyDescent="0.2">
      <c r="A80" s="30"/>
      <c r="H80" s="72"/>
      <c r="I80" s="72"/>
    </row>
    <row r="81" spans="1:9" ht="15.75" x14ac:dyDescent="0.2">
      <c r="A81" s="26">
        <v>3</v>
      </c>
      <c r="B81" s="1" t="s">
        <v>247</v>
      </c>
      <c r="C81" s="6"/>
      <c r="D81" s="7"/>
      <c r="E81" s="8"/>
      <c r="F81" s="8"/>
      <c r="H81" s="76"/>
    </row>
    <row r="82" spans="1:9" x14ac:dyDescent="0.2">
      <c r="A82" s="27">
        <v>3.1</v>
      </c>
      <c r="B82" s="9"/>
      <c r="C82" s="157"/>
      <c r="D82" s="7"/>
      <c r="E82" s="8"/>
      <c r="F82" s="183">
        <v>2958617.5932405517</v>
      </c>
      <c r="G82" s="40" t="s">
        <v>1365</v>
      </c>
      <c r="H82" s="177">
        <v>2958617.593240553</v>
      </c>
      <c r="I82" s="77">
        <f>(F82-H82)/H82</f>
        <v>-4.7217452675021484E-16</v>
      </c>
    </row>
    <row r="83" spans="1:9" x14ac:dyDescent="0.2">
      <c r="A83" s="27"/>
      <c r="B83" s="9"/>
      <c r="C83" s="16"/>
      <c r="D83" s="7"/>
      <c r="E83" s="8"/>
      <c r="F83" s="8"/>
    </row>
    <row r="84" spans="1:9" x14ac:dyDescent="0.2">
      <c r="A84" s="30"/>
    </row>
    <row r="85" spans="1:9" s="24" customFormat="1" ht="15.75" x14ac:dyDescent="0.25">
      <c r="B85" s="28" t="s">
        <v>249</v>
      </c>
      <c r="C85" s="17">
        <f>F85/F90</f>
        <v>8.6486729583744818E-3</v>
      </c>
      <c r="D85" s="11"/>
      <c r="E85" s="12"/>
      <c r="F85" s="25">
        <f>SUM(F82:F84)</f>
        <v>2958617.5932405517</v>
      </c>
      <c r="G85" s="43"/>
      <c r="H85" s="165"/>
    </row>
    <row r="86" spans="1:9" x14ac:dyDescent="0.2">
      <c r="A86" s="30"/>
    </row>
    <row r="87" spans="1:9" x14ac:dyDescent="0.2">
      <c r="A87" s="30"/>
    </row>
    <row r="88" spans="1:9" s="24" customFormat="1" ht="15.75" x14ac:dyDescent="0.25">
      <c r="B88" s="28" t="s">
        <v>133</v>
      </c>
      <c r="C88" s="10">
        <f>C63</f>
        <v>20</v>
      </c>
      <c r="D88" s="11" t="s">
        <v>231</v>
      </c>
      <c r="E88" s="12">
        <f>F88/C88</f>
        <v>15219645.876432851</v>
      </c>
      <c r="F88" s="25">
        <f>F79+F85</f>
        <v>304392917.52865702</v>
      </c>
      <c r="G88" s="43"/>
      <c r="H88" s="196">
        <f>H79+H82</f>
        <v>270005060.45865697</v>
      </c>
    </row>
    <row r="89" spans="1:9" x14ac:dyDescent="0.2">
      <c r="A89" s="30"/>
    </row>
    <row r="90" spans="1:9" s="24" customFormat="1" ht="15.75" x14ac:dyDescent="0.25">
      <c r="B90" s="28" t="s">
        <v>250</v>
      </c>
      <c r="C90" s="10"/>
      <c r="D90" s="11"/>
      <c r="E90" s="12"/>
      <c r="F90" s="25">
        <f>F85+F79+F60</f>
        <v>342089197.67000002</v>
      </c>
      <c r="G90" s="43"/>
      <c r="H90" s="143"/>
    </row>
  </sheetData>
  <mergeCells count="5">
    <mergeCell ref="B7:F7"/>
    <mergeCell ref="B8:C8"/>
    <mergeCell ref="B44:F44"/>
    <mergeCell ref="B45:F45"/>
    <mergeCell ref="B47:F47"/>
  </mergeCells>
  <pageMargins left="0.70866141732283472" right="0.70866141732283472" top="0.74803149606299213" bottom="0.74803149606299213" header="0.31496062992125984" footer="0.31496062992125984"/>
  <pageSetup paperSize="9" scale="35" orientation="landscape" r:id="rId1"/>
  <headerFooter>
    <oddFooter>&amp;L&amp;"Arial,Bold"&amp;9&amp;F
&amp;A&amp;R&amp;"Arial,Bold"&amp;9Printed:  &amp;D  &amp;T</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77"/>
  <sheetViews>
    <sheetView zoomScaleNormal="100" workbookViewId="0">
      <pane ySplit="1" topLeftCell="A2" activePane="bottomLeft" state="frozen"/>
      <selection activeCell="I71" sqref="I71"/>
      <selection pane="bottomLeft" activeCell="I71" sqref="I71"/>
    </sheetView>
  </sheetViews>
  <sheetFormatPr defaultColWidth="9.140625" defaultRowHeight="15" x14ac:dyDescent="0.2"/>
  <cols>
    <col min="1" max="1" width="17" style="5" customWidth="1"/>
    <col min="2" max="2" width="56.140625" style="5" bestFit="1" customWidth="1"/>
    <col min="3" max="3" width="18" style="13" bestFit="1" customWidth="1"/>
    <col min="4" max="4" width="6.5703125" style="14" customWidth="1"/>
    <col min="5" max="5" width="19.5703125" style="15" bestFit="1" customWidth="1"/>
    <col min="6" max="6" width="17.85546875" style="15" bestFit="1" customWidth="1"/>
    <col min="7" max="7" width="47.5703125" style="40" customWidth="1"/>
    <col min="8" max="8" width="17.5703125" style="5" bestFit="1" customWidth="1"/>
    <col min="9" max="9" width="10.140625" style="5" bestFit="1" customWidth="1"/>
    <col min="10" max="16384" width="9.140625" style="5"/>
  </cols>
  <sheetData>
    <row r="1" spans="1:7" ht="15.75" x14ac:dyDescent="0.25">
      <c r="A1" s="24" t="s">
        <v>1211</v>
      </c>
    </row>
    <row r="3" spans="1:7" s="35" customFormat="1" ht="15.75" x14ac:dyDescent="0.25">
      <c r="A3" s="36" t="s">
        <v>135</v>
      </c>
      <c r="B3" s="35" t="s">
        <v>1212</v>
      </c>
      <c r="C3" s="37"/>
      <c r="D3" s="38"/>
      <c r="E3" s="39"/>
      <c r="F3" s="39"/>
      <c r="G3" s="41"/>
    </row>
    <row r="4" spans="1:7" s="35" customFormat="1" ht="15.75" x14ac:dyDescent="0.25">
      <c r="A4" s="36" t="s">
        <v>136</v>
      </c>
      <c r="B4" s="35" t="s">
        <v>1249</v>
      </c>
      <c r="C4" s="37"/>
      <c r="D4" s="38"/>
      <c r="E4" s="39"/>
      <c r="F4" s="39"/>
      <c r="G4" s="41"/>
    </row>
    <row r="5" spans="1:7" s="35" customFormat="1" ht="15.75" x14ac:dyDescent="0.25">
      <c r="A5" s="36"/>
      <c r="B5" s="35" t="s">
        <v>1366</v>
      </c>
      <c r="C5" s="37"/>
      <c r="D5" s="38"/>
      <c r="E5" s="39"/>
      <c r="F5" s="39"/>
      <c r="G5" s="41"/>
    </row>
    <row r="6" spans="1:7" s="35" customFormat="1" ht="15.75" x14ac:dyDescent="0.25">
      <c r="A6" s="36"/>
      <c r="B6" s="180" t="s">
        <v>1367</v>
      </c>
      <c r="C6" s="37"/>
      <c r="D6" s="38"/>
      <c r="E6" s="39"/>
      <c r="F6" s="39"/>
      <c r="G6" s="41"/>
    </row>
    <row r="7" spans="1:7" s="35" customFormat="1" ht="15.75" x14ac:dyDescent="0.25">
      <c r="A7" s="36"/>
      <c r="B7" s="35" t="s">
        <v>1234</v>
      </c>
      <c r="C7" s="37"/>
      <c r="D7" s="38"/>
      <c r="E7" s="39"/>
      <c r="F7" s="39"/>
      <c r="G7" s="41"/>
    </row>
    <row r="8" spans="1:7" s="35" customFormat="1" ht="15.75" customHeight="1" x14ac:dyDescent="0.25">
      <c r="A8" s="36" t="s">
        <v>815</v>
      </c>
      <c r="B8" s="349" t="s">
        <v>1213</v>
      </c>
      <c r="C8" s="350"/>
      <c r="D8" s="350"/>
      <c r="E8" s="350"/>
      <c r="F8" s="350"/>
      <c r="G8" s="41"/>
    </row>
    <row r="9" spans="1:7" s="35" customFormat="1" ht="15.75" customHeight="1" x14ac:dyDescent="0.2">
      <c r="A9" s="51" t="s">
        <v>138</v>
      </c>
      <c r="B9" s="348" t="s">
        <v>1214</v>
      </c>
      <c r="C9" s="348"/>
      <c r="D9" s="182"/>
      <c r="E9" s="182"/>
      <c r="F9" s="182"/>
      <c r="G9" s="142"/>
    </row>
    <row r="10" spans="1:7" s="35" customFormat="1" ht="16.5" customHeight="1" x14ac:dyDescent="0.25">
      <c r="A10" s="36" t="s">
        <v>148</v>
      </c>
      <c r="B10" s="35" t="s">
        <v>1220</v>
      </c>
      <c r="C10" s="37"/>
      <c r="D10" s="38"/>
      <c r="E10" s="39"/>
      <c r="F10" s="39"/>
      <c r="G10" s="41"/>
    </row>
    <row r="11" spans="1:7" s="35" customFormat="1" ht="16.5" customHeight="1" x14ac:dyDescent="0.25">
      <c r="A11" s="36"/>
      <c r="B11" s="35" t="s">
        <v>1226</v>
      </c>
      <c r="C11" s="37"/>
      <c r="D11" s="38"/>
      <c r="E11" s="39"/>
      <c r="F11" s="39"/>
      <c r="G11" s="41"/>
    </row>
    <row r="12" spans="1:7" s="35" customFormat="1" ht="17.25" customHeight="1" x14ac:dyDescent="0.2">
      <c r="A12" s="51" t="s">
        <v>813</v>
      </c>
      <c r="B12" s="184" t="s">
        <v>1215</v>
      </c>
      <c r="C12" s="37"/>
      <c r="D12" s="38"/>
      <c r="E12" s="39"/>
      <c r="F12" s="39"/>
      <c r="G12" s="41"/>
    </row>
    <row r="13" spans="1:7" s="35" customFormat="1" ht="15.75" x14ac:dyDescent="0.25">
      <c r="A13" s="36" t="s">
        <v>817</v>
      </c>
      <c r="B13" s="168" t="s">
        <v>1216</v>
      </c>
      <c r="C13" s="37"/>
      <c r="D13" s="38"/>
      <c r="E13" s="39"/>
      <c r="F13" s="39"/>
      <c r="G13" s="41"/>
    </row>
    <row r="14" spans="1:7" s="35" customFormat="1" ht="15.75" x14ac:dyDescent="0.25">
      <c r="A14" s="36"/>
      <c r="B14" s="168" t="s">
        <v>1217</v>
      </c>
      <c r="C14" s="37"/>
      <c r="D14" s="38"/>
      <c r="E14" s="39"/>
      <c r="F14" s="39"/>
      <c r="G14" s="41"/>
    </row>
    <row r="15" spans="1:7" s="35" customFormat="1" ht="15.75" x14ac:dyDescent="0.25">
      <c r="A15" s="36"/>
      <c r="B15" s="35" t="s">
        <v>1218</v>
      </c>
      <c r="C15" s="37"/>
      <c r="D15" s="38"/>
      <c r="E15" s="39"/>
      <c r="F15" s="39"/>
      <c r="G15" s="41"/>
    </row>
    <row r="16" spans="1:7" s="35" customFormat="1" ht="15.75" x14ac:dyDescent="0.25">
      <c r="A16" s="36" t="s">
        <v>139</v>
      </c>
      <c r="B16" s="152" t="s">
        <v>1241</v>
      </c>
      <c r="C16" s="37"/>
      <c r="D16" s="38"/>
      <c r="E16" s="39"/>
      <c r="F16" s="39"/>
      <c r="G16" s="41"/>
    </row>
    <row r="17" spans="1:7" s="35" customFormat="1" ht="15.75" x14ac:dyDescent="0.25">
      <c r="A17" s="36"/>
      <c r="B17" s="152" t="s">
        <v>1219</v>
      </c>
      <c r="C17" s="37"/>
      <c r="D17" s="38"/>
      <c r="E17" s="39"/>
      <c r="F17" s="39"/>
      <c r="G17" s="41"/>
    </row>
    <row r="18" spans="1:7" s="35" customFormat="1" ht="15.75" x14ac:dyDescent="0.25">
      <c r="A18" s="36"/>
      <c r="B18" s="152" t="s">
        <v>1243</v>
      </c>
      <c r="C18" s="37"/>
      <c r="D18" s="38"/>
      <c r="E18" s="39"/>
      <c r="F18" s="39"/>
      <c r="G18" s="41"/>
    </row>
    <row r="19" spans="1:7" s="35" customFormat="1" ht="15.75" x14ac:dyDescent="0.25">
      <c r="A19" s="36"/>
      <c r="B19" s="152" t="s">
        <v>1239</v>
      </c>
      <c r="C19" s="37"/>
      <c r="D19" s="38"/>
      <c r="E19" s="39"/>
      <c r="F19" s="39"/>
      <c r="G19" s="41"/>
    </row>
    <row r="20" spans="1:7" s="35" customFormat="1" ht="15.75" x14ac:dyDescent="0.25">
      <c r="A20" s="36"/>
      <c r="B20" s="152" t="s">
        <v>1240</v>
      </c>
      <c r="C20" s="37"/>
      <c r="D20" s="38"/>
      <c r="E20" s="39"/>
      <c r="F20" s="39"/>
      <c r="G20" s="41"/>
    </row>
    <row r="21" spans="1:7" s="35" customFormat="1" ht="15.75" x14ac:dyDescent="0.25">
      <c r="A21" s="36"/>
      <c r="B21" s="152" t="s">
        <v>1337</v>
      </c>
      <c r="C21" s="37"/>
      <c r="D21" s="38"/>
      <c r="E21" s="39"/>
      <c r="F21" s="39"/>
      <c r="G21" s="41"/>
    </row>
    <row r="22" spans="1:7" s="35" customFormat="1" ht="15.75" x14ac:dyDescent="0.25">
      <c r="A22" s="36"/>
      <c r="B22" s="152" t="s">
        <v>1244</v>
      </c>
      <c r="C22" s="37"/>
      <c r="D22" s="38"/>
      <c r="E22" s="39"/>
      <c r="F22" s="39"/>
      <c r="G22" s="41"/>
    </row>
    <row r="23" spans="1:7" s="35" customFormat="1" ht="15.75" x14ac:dyDescent="0.25">
      <c r="A23" s="36" t="s">
        <v>818</v>
      </c>
      <c r="B23" s="35" t="s">
        <v>1245</v>
      </c>
      <c r="C23" s="37"/>
      <c r="D23" s="38"/>
      <c r="E23" s="39"/>
      <c r="F23" s="39"/>
      <c r="G23" s="41"/>
    </row>
    <row r="24" spans="1:7" s="35" customFormat="1" ht="15.75" x14ac:dyDescent="0.25">
      <c r="A24" s="36" t="s">
        <v>1208</v>
      </c>
      <c r="B24" s="35" t="s">
        <v>1221</v>
      </c>
      <c r="C24" s="37"/>
      <c r="D24" s="38"/>
      <c r="E24" s="39"/>
      <c r="F24" s="39"/>
      <c r="G24" s="41"/>
    </row>
    <row r="25" spans="1:7" s="35" customFormat="1" ht="15.75" x14ac:dyDescent="0.25">
      <c r="A25" s="36" t="s">
        <v>142</v>
      </c>
      <c r="B25" s="36" t="s">
        <v>1222</v>
      </c>
      <c r="C25" s="37"/>
      <c r="D25" s="38"/>
      <c r="E25" s="39"/>
      <c r="F25" s="39"/>
      <c r="G25" s="41"/>
    </row>
    <row r="26" spans="1:7" s="35" customFormat="1" ht="15.75" x14ac:dyDescent="0.25">
      <c r="A26" s="36"/>
      <c r="B26" s="36" t="s">
        <v>1235</v>
      </c>
      <c r="C26" s="37"/>
      <c r="D26" s="38"/>
      <c r="E26" s="39"/>
      <c r="F26" s="39"/>
      <c r="G26" s="41"/>
    </row>
    <row r="27" spans="1:7" s="35" customFormat="1" ht="15.75" x14ac:dyDescent="0.25">
      <c r="A27" s="36"/>
      <c r="B27" s="36" t="s">
        <v>1236</v>
      </c>
      <c r="C27" s="37"/>
      <c r="D27" s="38"/>
      <c r="E27" s="39"/>
      <c r="F27" s="39"/>
      <c r="G27" s="41"/>
    </row>
    <row r="28" spans="1:7" s="35" customFormat="1" ht="15.75" x14ac:dyDescent="0.25">
      <c r="A28" s="36" t="s">
        <v>141</v>
      </c>
      <c r="B28" s="36" t="s">
        <v>1223</v>
      </c>
      <c r="C28" s="37"/>
      <c r="D28" s="38"/>
      <c r="E28" s="39"/>
      <c r="F28" s="39"/>
      <c r="G28" s="41"/>
    </row>
    <row r="29" spans="1:7" s="35" customFormat="1" ht="15.75" x14ac:dyDescent="0.25">
      <c r="A29" s="36"/>
      <c r="B29" s="36" t="s">
        <v>1224</v>
      </c>
      <c r="C29" s="37"/>
      <c r="D29" s="38"/>
      <c r="E29" s="39"/>
      <c r="F29" s="39"/>
      <c r="G29" s="41"/>
    </row>
    <row r="30" spans="1:7" s="35" customFormat="1" ht="15.75" x14ac:dyDescent="0.25">
      <c r="A30" s="36"/>
      <c r="B30" s="36" t="s">
        <v>1225</v>
      </c>
      <c r="C30" s="37"/>
      <c r="D30" s="38"/>
      <c r="E30" s="39"/>
      <c r="F30" s="39"/>
      <c r="G30" s="41"/>
    </row>
    <row r="31" spans="1:7" s="35" customFormat="1" ht="15.75" x14ac:dyDescent="0.25">
      <c r="A31" s="36"/>
      <c r="B31" s="35" t="s">
        <v>1237</v>
      </c>
      <c r="C31" s="37"/>
      <c r="D31" s="38"/>
      <c r="E31" s="39"/>
      <c r="F31" s="39"/>
      <c r="G31" s="41"/>
    </row>
    <row r="32" spans="1:7" s="35" customFormat="1" ht="15.75" x14ac:dyDescent="0.25">
      <c r="A32" s="36" t="s">
        <v>822</v>
      </c>
      <c r="B32" s="35">
        <v>1057</v>
      </c>
      <c r="C32" s="179" t="s">
        <v>1140</v>
      </c>
      <c r="D32" s="38"/>
      <c r="E32" s="39"/>
      <c r="F32" s="39"/>
      <c r="G32" s="41"/>
    </row>
    <row r="33" spans="1:13" s="35" customFormat="1" ht="15.75" x14ac:dyDescent="0.25">
      <c r="A33" s="36" t="s">
        <v>143</v>
      </c>
      <c r="B33" s="35" t="s">
        <v>1227</v>
      </c>
      <c r="C33" s="37"/>
      <c r="D33" s="38"/>
      <c r="E33" s="39"/>
      <c r="F33" s="39"/>
      <c r="G33" s="41"/>
    </row>
    <row r="34" spans="1:13" s="35" customFormat="1" ht="16.5" customHeight="1" x14ac:dyDescent="0.2">
      <c r="A34" s="51" t="s">
        <v>132</v>
      </c>
      <c r="B34" s="348" t="s">
        <v>1230</v>
      </c>
      <c r="C34" s="348"/>
      <c r="D34" s="348"/>
      <c r="E34" s="348"/>
      <c r="F34" s="348"/>
      <c r="G34" s="59"/>
      <c r="H34" s="52"/>
      <c r="I34" s="52"/>
      <c r="J34" s="52"/>
      <c r="K34" s="52"/>
      <c r="L34" s="52"/>
      <c r="M34" s="52"/>
    </row>
    <row r="35" spans="1:13" s="35" customFormat="1" ht="15.75" x14ac:dyDescent="0.25">
      <c r="A35" s="36"/>
      <c r="B35" s="194" t="s">
        <v>1231</v>
      </c>
      <c r="C35" s="37"/>
      <c r="D35" s="38"/>
      <c r="E35" s="39"/>
      <c r="F35" s="39"/>
      <c r="G35" s="41"/>
    </row>
    <row r="36" spans="1:13" s="35" customFormat="1" ht="15.75" x14ac:dyDescent="0.25">
      <c r="A36" s="36"/>
      <c r="B36" s="194" t="s">
        <v>1233</v>
      </c>
      <c r="C36" s="37"/>
      <c r="D36" s="38"/>
      <c r="E36" s="39"/>
      <c r="F36" s="39"/>
      <c r="G36" s="41"/>
    </row>
    <row r="37" spans="1:13" s="35" customFormat="1" ht="15.75" x14ac:dyDescent="0.25">
      <c r="A37" s="36"/>
      <c r="B37" s="194" t="s">
        <v>1232</v>
      </c>
      <c r="C37" s="37"/>
      <c r="D37" s="38"/>
      <c r="E37" s="39"/>
      <c r="F37" s="39"/>
      <c r="G37" s="41"/>
    </row>
    <row r="38" spans="1:13" s="35" customFormat="1" ht="15.75" x14ac:dyDescent="0.25">
      <c r="A38" s="36"/>
      <c r="B38" s="194" t="s">
        <v>1242</v>
      </c>
      <c r="C38" s="37"/>
      <c r="D38" s="38"/>
      <c r="E38" s="39"/>
      <c r="F38" s="39"/>
      <c r="G38" s="41"/>
    </row>
    <row r="39" spans="1:13" s="31" customFormat="1" x14ac:dyDescent="0.2">
      <c r="C39" s="32"/>
      <c r="D39" s="33"/>
      <c r="E39" s="34"/>
      <c r="F39" s="34"/>
      <c r="G39" s="42"/>
    </row>
    <row r="42" spans="1:13" ht="15.75" x14ac:dyDescent="0.25">
      <c r="A42" s="26" t="s">
        <v>220</v>
      </c>
      <c r="B42" s="1" t="s">
        <v>221</v>
      </c>
      <c r="C42" s="2" t="s">
        <v>222</v>
      </c>
      <c r="D42" s="3" t="s">
        <v>223</v>
      </c>
      <c r="E42" s="4" t="s">
        <v>224</v>
      </c>
      <c r="F42" s="4" t="s">
        <v>225</v>
      </c>
      <c r="G42" s="232" t="s">
        <v>132</v>
      </c>
    </row>
    <row r="43" spans="1:13" ht="15.75" x14ac:dyDescent="0.2">
      <c r="A43" s="26">
        <v>1</v>
      </c>
      <c r="B43" s="1" t="s">
        <v>134</v>
      </c>
      <c r="C43" s="6"/>
      <c r="D43" s="7"/>
      <c r="E43" s="8"/>
      <c r="F43" s="8"/>
    </row>
    <row r="44" spans="1:13" x14ac:dyDescent="0.2">
      <c r="A44" s="27">
        <v>1.1000000000000001</v>
      </c>
      <c r="B44" s="9" t="s">
        <v>226</v>
      </c>
      <c r="C44" s="8">
        <f>F$75</f>
        <v>100257398.47876906</v>
      </c>
      <c r="D44" s="7" t="s">
        <v>227</v>
      </c>
      <c r="E44" s="16">
        <f>F44/C44</f>
        <v>9.9743262360010698E-3</v>
      </c>
      <c r="F44" s="171">
        <v>1000000</v>
      </c>
      <c r="H44" s="177">
        <v>1000000</v>
      </c>
    </row>
    <row r="45" spans="1:13" x14ac:dyDescent="0.2">
      <c r="A45" s="27">
        <v>1.2</v>
      </c>
      <c r="B45" s="9" t="s">
        <v>228</v>
      </c>
      <c r="C45" s="8">
        <f>F$75</f>
        <v>100257398.47876906</v>
      </c>
      <c r="D45" s="7" t="s">
        <v>227</v>
      </c>
      <c r="E45" s="16">
        <f>F45/C45</f>
        <v>0.11282989135855062</v>
      </c>
      <c r="F45" s="171">
        <v>11312031.378250431</v>
      </c>
      <c r="H45" s="177">
        <v>11241361.300735964</v>
      </c>
      <c r="I45" s="77"/>
    </row>
    <row r="46" spans="1:13" x14ac:dyDescent="0.2">
      <c r="A46" s="27">
        <v>1.3</v>
      </c>
      <c r="B46" s="9" t="s">
        <v>229</v>
      </c>
      <c r="C46" s="8">
        <f>F$75</f>
        <v>100257398.47876906</v>
      </c>
      <c r="D46" s="7" t="s">
        <v>227</v>
      </c>
      <c r="E46" s="16">
        <f>F46/C46</f>
        <v>5.80830266029057E-2</v>
      </c>
      <c r="F46" s="171">
        <v>5823253.142980461</v>
      </c>
      <c r="H46" s="177">
        <v>5873582.2545478772</v>
      </c>
      <c r="I46" s="77"/>
    </row>
    <row r="47" spans="1:13" s="24" customFormat="1" ht="15.75" x14ac:dyDescent="0.25">
      <c r="B47" s="28" t="s">
        <v>248</v>
      </c>
      <c r="C47" s="17">
        <f>F47/F77</f>
        <v>0.15317909909374128</v>
      </c>
      <c r="D47" s="11"/>
      <c r="E47" s="12"/>
      <c r="F47" s="23">
        <f>SUM(F44:F46)</f>
        <v>18135284.521230891</v>
      </c>
      <c r="G47" s="43"/>
      <c r="H47" s="76"/>
      <c r="I47" s="77"/>
    </row>
    <row r="48" spans="1:13" x14ac:dyDescent="0.2">
      <c r="A48" s="27"/>
      <c r="B48" s="9"/>
      <c r="C48" s="6"/>
      <c r="D48" s="7"/>
      <c r="E48" s="8"/>
      <c r="F48" s="8"/>
      <c r="H48" s="72" t="s">
        <v>379</v>
      </c>
      <c r="I48" s="72" t="s">
        <v>383</v>
      </c>
    </row>
    <row r="49" spans="1:9" ht="15.75" x14ac:dyDescent="0.2">
      <c r="A49" s="26">
        <v>2</v>
      </c>
      <c r="B49" s="1" t="s">
        <v>230</v>
      </c>
      <c r="C49" s="6"/>
      <c r="D49" s="7"/>
      <c r="E49" s="8"/>
      <c r="F49" s="8"/>
      <c r="H49" s="72"/>
      <c r="I49" s="72"/>
    </row>
    <row r="50" spans="1:9" x14ac:dyDescent="0.2">
      <c r="A50" s="27">
        <v>2.1</v>
      </c>
      <c r="B50" s="9" t="s">
        <v>236</v>
      </c>
      <c r="C50" s="172">
        <v>9.5</v>
      </c>
      <c r="D50" s="7" t="s">
        <v>231</v>
      </c>
      <c r="E50" s="137">
        <f>F50/C50</f>
        <v>328384.37430431688</v>
      </c>
      <c r="F50" s="171">
        <v>3119651.5558910104</v>
      </c>
      <c r="G50" s="40" t="s">
        <v>1304</v>
      </c>
      <c r="H50" s="177">
        <v>3144092.677374918</v>
      </c>
      <c r="I50" s="77">
        <f t="shared" ref="I50:I60" si="0">(F50-H50)/H50</f>
        <v>-7.7736644532737107E-3</v>
      </c>
    </row>
    <row r="51" spans="1:9" x14ac:dyDescent="0.2">
      <c r="A51" s="27">
        <v>2.2000000000000002</v>
      </c>
      <c r="B51" s="9" t="s">
        <v>237</v>
      </c>
      <c r="C51" s="173">
        <v>1500000</v>
      </c>
      <c r="D51" s="7" t="s">
        <v>232</v>
      </c>
      <c r="E51" s="6">
        <f>F51/C51</f>
        <v>11.847940212760257</v>
      </c>
      <c r="F51" s="171">
        <v>17771910.319140386</v>
      </c>
      <c r="G51" s="40" t="s">
        <v>1238</v>
      </c>
      <c r="H51" s="177">
        <v>16656979.166178122</v>
      </c>
      <c r="I51" s="77">
        <f t="shared" si="0"/>
        <v>6.6934775017676876E-2</v>
      </c>
    </row>
    <row r="52" spans="1:9" x14ac:dyDescent="0.2">
      <c r="A52" s="27">
        <v>2.2999999999999998</v>
      </c>
      <c r="B52" s="5" t="s">
        <v>238</v>
      </c>
      <c r="C52" s="173">
        <v>8303</v>
      </c>
      <c r="D52" s="14" t="s">
        <v>233</v>
      </c>
      <c r="E52" s="6">
        <f>F52/C52</f>
        <v>567.13292908725111</v>
      </c>
      <c r="F52" s="171">
        <v>4708904.7102114456</v>
      </c>
      <c r="G52" s="40" t="s">
        <v>1338</v>
      </c>
      <c r="H52" s="177">
        <v>4749602.7504136385</v>
      </c>
      <c r="I52" s="77">
        <f t="shared" si="0"/>
        <v>-8.5687250788813035E-3</v>
      </c>
    </row>
    <row r="53" spans="1:9" x14ac:dyDescent="0.2">
      <c r="A53" s="27">
        <v>2.4</v>
      </c>
      <c r="B53" s="9" t="s">
        <v>239</v>
      </c>
      <c r="C53" s="174">
        <f>C50</f>
        <v>9.5</v>
      </c>
      <c r="D53" s="7" t="s">
        <v>231</v>
      </c>
      <c r="E53" s="137">
        <f t="shared" ref="E53:E60" si="1">F53/C53</f>
        <v>536394.55615876708</v>
      </c>
      <c r="F53" s="171">
        <v>5095748.2835082877</v>
      </c>
      <c r="H53" s="177">
        <v>5092173.2525190404</v>
      </c>
      <c r="I53" s="77">
        <f t="shared" si="0"/>
        <v>7.0206389530812739E-4</v>
      </c>
    </row>
    <row r="54" spans="1:9" x14ac:dyDescent="0.2">
      <c r="A54" s="27">
        <v>2.5</v>
      </c>
      <c r="B54" s="9" t="s">
        <v>240</v>
      </c>
      <c r="C54" s="173">
        <v>280000</v>
      </c>
      <c r="D54" s="7" t="s">
        <v>233</v>
      </c>
      <c r="E54" s="137">
        <f t="shared" si="1"/>
        <v>56.115792206863027</v>
      </c>
      <c r="F54" s="175">
        <v>15712421.817921648</v>
      </c>
      <c r="G54" s="40" t="s">
        <v>1228</v>
      </c>
      <c r="H54" s="177">
        <v>14129705.724865315</v>
      </c>
      <c r="I54" s="77">
        <f t="shared" si="0"/>
        <v>0.11201337974584172</v>
      </c>
    </row>
    <row r="55" spans="1:9" x14ac:dyDescent="0.2">
      <c r="A55" s="27">
        <v>2.6</v>
      </c>
      <c r="B55" s="9" t="s">
        <v>241</v>
      </c>
      <c r="C55" s="173">
        <v>10920</v>
      </c>
      <c r="D55" s="7" t="s">
        <v>233</v>
      </c>
      <c r="E55" s="137">
        <f t="shared" si="1"/>
        <v>1947.7526290579303</v>
      </c>
      <c r="F55" s="171">
        <v>21269458.709312599</v>
      </c>
      <c r="H55" s="177">
        <v>21453286.019250207</v>
      </c>
      <c r="I55" s="77">
        <f t="shared" si="0"/>
        <v>-8.5687250788833835E-3</v>
      </c>
    </row>
    <row r="56" spans="1:9" x14ac:dyDescent="0.2">
      <c r="A56" s="27">
        <v>2.7</v>
      </c>
      <c r="B56" s="9" t="s">
        <v>242</v>
      </c>
      <c r="C56" s="173">
        <v>0</v>
      </c>
      <c r="D56" s="7" t="s">
        <v>233</v>
      </c>
      <c r="E56" s="137"/>
      <c r="F56" s="173">
        <v>0</v>
      </c>
      <c r="G56" s="40" t="s">
        <v>1336</v>
      </c>
      <c r="H56" s="177"/>
      <c r="I56" s="77"/>
    </row>
    <row r="57" spans="1:9" x14ac:dyDescent="0.2">
      <c r="A57" s="27">
        <v>2.8</v>
      </c>
      <c r="B57" s="9" t="s">
        <v>243</v>
      </c>
      <c r="C57" s="174">
        <f>C50</f>
        <v>9.5</v>
      </c>
      <c r="D57" s="7" t="s">
        <v>231</v>
      </c>
      <c r="E57" s="137">
        <f t="shared" si="1"/>
        <v>736408.96258211997</v>
      </c>
      <c r="F57" s="171">
        <v>6995885.1445301399</v>
      </c>
      <c r="G57" s="40" t="s">
        <v>1229</v>
      </c>
      <c r="H57" s="177">
        <v>5008634.6719542732</v>
      </c>
      <c r="I57" s="77">
        <f t="shared" si="0"/>
        <v>0.39676490755123883</v>
      </c>
    </row>
    <row r="58" spans="1:9" x14ac:dyDescent="0.2">
      <c r="A58" s="27">
        <v>2.9</v>
      </c>
      <c r="B58" s="9" t="s">
        <v>235</v>
      </c>
      <c r="C58" s="174">
        <f>C50</f>
        <v>9.5</v>
      </c>
      <c r="D58" s="7" t="s">
        <v>231</v>
      </c>
      <c r="E58" s="137">
        <f t="shared" si="1"/>
        <v>135598.86853733007</v>
      </c>
      <c r="F58" s="171">
        <v>1288189.2511046357</v>
      </c>
      <c r="H58" s="177">
        <v>1068928.2246656811</v>
      </c>
      <c r="I58" s="77">
        <f t="shared" si="0"/>
        <v>0.2051223097860764</v>
      </c>
    </row>
    <row r="59" spans="1:9" x14ac:dyDescent="0.2">
      <c r="A59" s="29">
        <v>2.1</v>
      </c>
      <c r="B59" s="9" t="s">
        <v>244</v>
      </c>
      <c r="C59" s="174">
        <f>C50</f>
        <v>9.5</v>
      </c>
      <c r="D59" s="7" t="s">
        <v>231</v>
      </c>
      <c r="E59" s="137">
        <f t="shared" si="1"/>
        <v>366756.11785826512</v>
      </c>
      <c r="F59" s="171">
        <v>3484183.1196535188</v>
      </c>
      <c r="H59" s="177">
        <v>2850542.8084296514</v>
      </c>
      <c r="I59" s="77">
        <f t="shared" si="0"/>
        <v>0.22228759706749901</v>
      </c>
    </row>
    <row r="60" spans="1:9" x14ac:dyDescent="0.2">
      <c r="A60" s="27">
        <v>2.11</v>
      </c>
      <c r="B60" s="9" t="s">
        <v>245</v>
      </c>
      <c r="C60" s="176">
        <f>C50</f>
        <v>9.5</v>
      </c>
      <c r="D60" s="7" t="s">
        <v>231</v>
      </c>
      <c r="E60" s="137">
        <f t="shared" si="1"/>
        <v>198310.45616743987</v>
      </c>
      <c r="F60" s="171">
        <v>1883949.3335906789</v>
      </c>
      <c r="H60" s="177">
        <v>1318982.0844936154</v>
      </c>
      <c r="I60" s="77">
        <f t="shared" si="0"/>
        <v>0.42833580208480698</v>
      </c>
    </row>
    <row r="61" spans="1:9" x14ac:dyDescent="0.2">
      <c r="A61" s="27"/>
      <c r="C61" s="6"/>
      <c r="D61" s="7"/>
      <c r="E61" s="8"/>
      <c r="H61" s="76"/>
      <c r="I61" s="77"/>
    </row>
    <row r="62" spans="1:9" s="24" customFormat="1" ht="15.75" x14ac:dyDescent="0.25">
      <c r="B62" s="28" t="s">
        <v>246</v>
      </c>
      <c r="C62" s="17">
        <f>F62/F77</f>
        <v>0.68695378957552955</v>
      </c>
      <c r="D62" s="11"/>
      <c r="E62" s="12"/>
      <c r="F62" s="25">
        <f>SUM(F50:F61)</f>
        <v>81330302.244864345</v>
      </c>
      <c r="G62" s="43"/>
      <c r="H62" s="76"/>
      <c r="I62" s="77"/>
    </row>
    <row r="63" spans="1:9" x14ac:dyDescent="0.2">
      <c r="A63" s="27"/>
      <c r="B63" s="9"/>
      <c r="C63" s="6"/>
      <c r="D63" s="7"/>
      <c r="E63" s="8"/>
      <c r="F63" s="8"/>
      <c r="H63" s="76"/>
      <c r="I63" s="77"/>
    </row>
    <row r="64" spans="1:9" x14ac:dyDescent="0.2">
      <c r="A64" s="27">
        <v>2.12</v>
      </c>
      <c r="B64" s="9" t="s">
        <v>131</v>
      </c>
      <c r="C64" s="8">
        <f>F62</f>
        <v>81330302.244864345</v>
      </c>
      <c r="D64" s="7" t="s">
        <v>227</v>
      </c>
      <c r="E64" s="16">
        <f>F64/C64</f>
        <v>0.23271887244338718</v>
      </c>
      <c r="F64" s="183">
        <v>18927096.233904712</v>
      </c>
      <c r="G64" s="40" t="s">
        <v>1305</v>
      </c>
      <c r="H64" s="177">
        <v>14156906.064571697</v>
      </c>
      <c r="I64" s="77">
        <f>(F64-H64)/H64</f>
        <v>0.33695146012663268</v>
      </c>
    </row>
    <row r="65" spans="1:9" x14ac:dyDescent="0.2">
      <c r="A65" s="27"/>
      <c r="B65" s="9"/>
      <c r="D65" s="7"/>
      <c r="E65" s="8"/>
      <c r="F65" s="8"/>
      <c r="H65" s="76"/>
      <c r="I65" s="77"/>
    </row>
    <row r="66" spans="1:9" s="24" customFormat="1" ht="15.75" x14ac:dyDescent="0.25">
      <c r="B66" s="28" t="s">
        <v>251</v>
      </c>
      <c r="C66" s="21">
        <f>F64/F77</f>
        <v>0.15986711133072912</v>
      </c>
      <c r="D66" s="11"/>
      <c r="E66" s="12"/>
      <c r="F66" s="25">
        <f>F64+F62</f>
        <v>100257398.47876906</v>
      </c>
      <c r="G66" s="43"/>
      <c r="H66" s="78">
        <f>SUM(H50:H64)</f>
        <v>89629833.44471617</v>
      </c>
      <c r="I66" s="77">
        <f>(F66-H66)/H66</f>
        <v>0.11857173694970652</v>
      </c>
    </row>
    <row r="67" spans="1:9" x14ac:dyDescent="0.2">
      <c r="A67" s="30"/>
      <c r="H67" s="72"/>
      <c r="I67" s="72"/>
    </row>
    <row r="68" spans="1:9" ht="15.75" x14ac:dyDescent="0.2">
      <c r="A68" s="26">
        <v>3</v>
      </c>
      <c r="B68" s="1" t="s">
        <v>247</v>
      </c>
      <c r="C68" s="6"/>
      <c r="D68" s="7"/>
      <c r="E68" s="8"/>
      <c r="F68" s="8"/>
      <c r="H68" s="177"/>
    </row>
    <row r="69" spans="1:9" x14ac:dyDescent="0.2">
      <c r="A69" s="27">
        <v>3.1</v>
      </c>
      <c r="B69" s="9"/>
      <c r="C69" s="157"/>
      <c r="D69" s="7"/>
      <c r="E69" s="8"/>
      <c r="F69" s="183"/>
      <c r="H69" s="177"/>
      <c r="I69" s="77"/>
    </row>
    <row r="70" spans="1:9" x14ac:dyDescent="0.2">
      <c r="A70" s="27"/>
      <c r="B70" s="9"/>
      <c r="C70" s="16"/>
      <c r="D70" s="7"/>
      <c r="E70" s="8"/>
      <c r="F70" s="8"/>
    </row>
    <row r="71" spans="1:9" x14ac:dyDescent="0.2">
      <c r="A71" s="30"/>
    </row>
    <row r="72" spans="1:9" s="24" customFormat="1" ht="15.75" x14ac:dyDescent="0.25">
      <c r="B72" s="28" t="s">
        <v>249</v>
      </c>
      <c r="C72" s="17">
        <f>F72/F77</f>
        <v>0</v>
      </c>
      <c r="D72" s="11"/>
      <c r="E72" s="12"/>
      <c r="F72" s="25">
        <f>SUM(F69:F71)</f>
        <v>0</v>
      </c>
      <c r="G72" s="43"/>
      <c r="H72" s="165"/>
    </row>
    <row r="73" spans="1:9" x14ac:dyDescent="0.2">
      <c r="A73" s="30"/>
    </row>
    <row r="74" spans="1:9" x14ac:dyDescent="0.2">
      <c r="A74" s="30"/>
    </row>
    <row r="75" spans="1:9" s="24" customFormat="1" ht="15.75" x14ac:dyDescent="0.25">
      <c r="B75" s="28" t="s">
        <v>133</v>
      </c>
      <c r="C75" s="10">
        <f>C50</f>
        <v>9.5</v>
      </c>
      <c r="D75" s="11" t="s">
        <v>231</v>
      </c>
      <c r="E75" s="12">
        <f>F75/C75</f>
        <v>10553410.366186216</v>
      </c>
      <c r="F75" s="25">
        <f>F66+F72</f>
        <v>100257398.47876906</v>
      </c>
      <c r="G75" s="43"/>
      <c r="H75" s="181">
        <f>H66+H69</f>
        <v>89629833.44471617</v>
      </c>
    </row>
    <row r="76" spans="1:9" x14ac:dyDescent="0.2">
      <c r="A76" s="30"/>
    </row>
    <row r="77" spans="1:9" s="24" customFormat="1" ht="15.75" x14ac:dyDescent="0.25">
      <c r="B77" s="28" t="s">
        <v>250</v>
      </c>
      <c r="C77" s="10"/>
      <c r="D77" s="11"/>
      <c r="E77" s="12"/>
      <c r="F77" s="25">
        <f>F72+F66+F47</f>
        <v>118392682.99999996</v>
      </c>
      <c r="G77" s="43"/>
      <c r="H77" s="143"/>
    </row>
  </sheetData>
  <mergeCells count="3">
    <mergeCell ref="B8:F8"/>
    <mergeCell ref="B9:C9"/>
    <mergeCell ref="B34:F34"/>
  </mergeCells>
  <pageMargins left="0.70866141732283472" right="0.70866141732283472" top="0.74803149606299213" bottom="0.74803149606299213" header="0.31496062992125984" footer="0.31496062992125984"/>
  <pageSetup paperSize="9" scale="40" orientation="portrait" horizontalDpi="0"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_x0020_with xmlns="f6cf90de-eb49-462d-a3d2-24c11804fc72">
      <UserInfo>
        <DisplayName/>
        <AccountId xsi:nil="true"/>
        <AccountType/>
      </UserInfo>
    </Shared_x0020_with>
    <lcf76f155ced4ddcb4097134ff3c332f xmlns="f6cf90de-eb49-462d-a3d2-24c11804fc72">
      <Terms xmlns="http://schemas.microsoft.com/office/infopath/2007/PartnerControls"/>
    </lcf76f155ced4ddcb4097134ff3c332f>
    <TaxCatchAll xmlns="85a5899e-f472-4e4c-8f93-cf37ad28419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D7A93EEC6898F4AB2BD3A0FD24F82E3" ma:contentTypeVersion="17" ma:contentTypeDescription="Create a new document." ma:contentTypeScope="" ma:versionID="1065a14effb69b82cc1db09e026948ee">
  <xsd:schema xmlns:xsd="http://www.w3.org/2001/XMLSchema" xmlns:xs="http://www.w3.org/2001/XMLSchema" xmlns:p="http://schemas.microsoft.com/office/2006/metadata/properties" xmlns:ns2="f6cf90de-eb49-462d-a3d2-24c11804fc72" xmlns:ns3="85a5899e-f472-4e4c-8f93-cf37ad28419d" targetNamespace="http://schemas.microsoft.com/office/2006/metadata/properties" ma:root="true" ma:fieldsID="3661462306bbf8d094615435845ccaf2" ns2:_="" ns3:_="">
    <xsd:import namespace="f6cf90de-eb49-462d-a3d2-24c11804fc72"/>
    <xsd:import namespace="85a5899e-f472-4e4c-8f93-cf37ad28419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Shared_x0020_with"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cf90de-eb49-462d-a3d2-24c11804fc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Shared_x0020_with" ma:index="16" nillable="true" ma:displayName="Shared with" ma:list="UserInfo" ma:SharePointGroup="0" ma:internalName="Shared_x0020_with"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e24281fb-f813-4242-b3ab-9b47bf41e85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5a5899e-f472-4e4c-8f93-cf37ad28419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7b9a675e-db9d-42e5-ac3c-48d614730e47}" ma:internalName="TaxCatchAll" ma:showField="CatchAllData" ma:web="85a5899e-f472-4e4c-8f93-cf37ad28419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003A59-CEB8-40D1-ABA7-DF96B8E0DADE}">
  <ds:schemaRefs>
    <ds:schemaRef ds:uri="http://schemas.microsoft.com/sharepoint/v3/contenttype/forms"/>
  </ds:schemaRefs>
</ds:datastoreItem>
</file>

<file path=customXml/itemProps2.xml><?xml version="1.0" encoding="utf-8"?>
<ds:datastoreItem xmlns:ds="http://schemas.openxmlformats.org/officeDocument/2006/customXml" ds:itemID="{2DC30C14-BDD1-495F-8C95-13A5D0CFB154}">
  <ds:schemaRefs>
    <ds:schemaRef ds:uri="http://schemas.microsoft.com/office/2006/metadata/properties"/>
    <ds:schemaRef ds:uri="http://schemas.microsoft.com/office/infopath/2007/PartnerControls"/>
    <ds:schemaRef ds:uri="f6cf90de-eb49-462d-a3d2-24c11804fc72"/>
    <ds:schemaRef ds:uri="85a5899e-f472-4e4c-8f93-cf37ad28419d"/>
  </ds:schemaRefs>
</ds:datastoreItem>
</file>

<file path=customXml/itemProps3.xml><?xml version="1.0" encoding="utf-8"?>
<ds:datastoreItem xmlns:ds="http://schemas.openxmlformats.org/officeDocument/2006/customXml" ds:itemID="{83B4755D-550E-44CD-B0A3-505B0F8B3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cf90de-eb49-462d-a3d2-24c11804fc72"/>
    <ds:schemaRef ds:uri="85a5899e-f472-4e4c-8f93-cf37ad2841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45</vt:i4>
      </vt:variant>
      <vt:variant>
        <vt:lpstr>Named Ranges</vt:lpstr>
      </vt:variant>
      <vt:variant>
        <vt:i4>36</vt:i4>
      </vt:variant>
    </vt:vector>
  </HeadingPairs>
  <TitlesOfParts>
    <vt:vector size="81" baseType="lpstr">
      <vt:lpstr>SUMMARY</vt:lpstr>
      <vt:lpstr>SH1 Whangarei</vt:lpstr>
      <vt:lpstr>Whirokino</vt:lpstr>
      <vt:lpstr>CNC</vt:lpstr>
      <vt:lpstr>Huntly WEX</vt:lpstr>
      <vt:lpstr>Longswamp WEX</vt:lpstr>
      <vt:lpstr>LRI</vt:lpstr>
      <vt:lpstr>TEL</vt:lpstr>
      <vt:lpstr>Ngaruawahia Stage2</vt:lpstr>
      <vt:lpstr>Papakura IC</vt:lpstr>
      <vt:lpstr>Caversham Stage1</vt:lpstr>
      <vt:lpstr>Nmkt to Glane Aux</vt:lpstr>
      <vt:lpstr>Kaitoke</vt:lpstr>
      <vt:lpstr>WICB</vt:lpstr>
      <vt:lpstr>Greenhithe</vt:lpstr>
      <vt:lpstr>Wainakarua</vt:lpstr>
      <vt:lpstr>Ramps Albany</vt:lpstr>
      <vt:lpstr>Lindale</vt:lpstr>
      <vt:lpstr>Elevation O'bridge</vt:lpstr>
      <vt:lpstr>Owen River</vt:lpstr>
      <vt:lpstr>Silverhope</vt:lpstr>
      <vt:lpstr>Kennedy Rd</vt:lpstr>
      <vt:lpstr>Paremata</vt:lpstr>
      <vt:lpstr>Hawkswood</vt:lpstr>
      <vt:lpstr>HB Expressway</vt:lpstr>
      <vt:lpstr>Alpurt A1</vt:lpstr>
      <vt:lpstr>Alpurt A2</vt:lpstr>
      <vt:lpstr>Grafton Gully (Auckland)</vt:lpstr>
      <vt:lpstr>Frankton Rd</vt:lpstr>
      <vt:lpstr>Rangiriri</vt:lpstr>
      <vt:lpstr>Rural Section</vt:lpstr>
      <vt:lpstr>Route J (Hamilton)</vt:lpstr>
      <vt:lpstr>Glenhope</vt:lpstr>
      <vt:lpstr>Spooners</vt:lpstr>
      <vt:lpstr>Fairfield (Dunedin)</vt:lpstr>
      <vt:lpstr>Mokau</vt:lpstr>
      <vt:lpstr>Kamo Bypass</vt:lpstr>
      <vt:lpstr>ETCART overbridge</vt:lpstr>
      <vt:lpstr>Stoke</vt:lpstr>
      <vt:lpstr>Otira Viaduct</vt:lpstr>
      <vt:lpstr>Hawke's Bay Allen Rd</vt:lpstr>
      <vt:lpstr>Orewa Bridge</vt:lpstr>
      <vt:lpstr>Rosebank Patiki Rds</vt:lpstr>
      <vt:lpstr>Pokeno Bypass</vt:lpstr>
      <vt:lpstr>Tamahere</vt:lpstr>
      <vt:lpstr>'Alpurt A1'!Print_Area</vt:lpstr>
      <vt:lpstr>'Alpurt A2'!Print_Area</vt:lpstr>
      <vt:lpstr>'Elevation O''bridge'!Print_Area</vt:lpstr>
      <vt:lpstr>'ETCART overbridge'!Print_Area</vt:lpstr>
      <vt:lpstr>'Fairfield (Dunedin)'!Print_Area</vt:lpstr>
      <vt:lpstr>'Frankton Rd'!Print_Area</vt:lpstr>
      <vt:lpstr>Glenhope!Print_Area</vt:lpstr>
      <vt:lpstr>'Grafton Gully (Auckland)'!Print_Area</vt:lpstr>
      <vt:lpstr>Greenhithe!Print_Area</vt:lpstr>
      <vt:lpstr>'Hawke''s Bay Allen Rd'!Print_Area</vt:lpstr>
      <vt:lpstr>Hawkswood!Print_Area</vt:lpstr>
      <vt:lpstr>'HB Expressway'!Print_Area</vt:lpstr>
      <vt:lpstr>Kaitoke!Print_Area</vt:lpstr>
      <vt:lpstr>'Kennedy Rd'!Print_Area</vt:lpstr>
      <vt:lpstr>Lindale!Print_Area</vt:lpstr>
      <vt:lpstr>LRI!Print_Area</vt:lpstr>
      <vt:lpstr>Mokau!Print_Area</vt:lpstr>
      <vt:lpstr>'Ngaruawahia Stage2'!Print_Area</vt:lpstr>
      <vt:lpstr>'Nmkt to Glane Aux'!Print_Area</vt:lpstr>
      <vt:lpstr>'Orewa Bridge'!Print_Area</vt:lpstr>
      <vt:lpstr>'Otira Viaduct'!Print_Area</vt:lpstr>
      <vt:lpstr>'Owen River'!Print_Area</vt:lpstr>
      <vt:lpstr>Paremata!Print_Area</vt:lpstr>
      <vt:lpstr>'Pokeno Bypass'!Print_Area</vt:lpstr>
      <vt:lpstr>'Ramps Albany'!Print_Area</vt:lpstr>
      <vt:lpstr>Rangiriri!Print_Area</vt:lpstr>
      <vt:lpstr>'Rosebank Patiki Rds'!Print_Area</vt:lpstr>
      <vt:lpstr>'Route J (Hamilton)'!Print_Area</vt:lpstr>
      <vt:lpstr>'Rural Section'!Print_Area</vt:lpstr>
      <vt:lpstr>Spooners!Print_Area</vt:lpstr>
      <vt:lpstr>Stoke!Print_Area</vt:lpstr>
      <vt:lpstr>SUMMARY!Print_Area</vt:lpstr>
      <vt:lpstr>Tamahere!Print_Area</vt:lpstr>
      <vt:lpstr>TEL!Print_Area</vt:lpstr>
      <vt:lpstr>WICB!Print_Area</vt:lpstr>
      <vt:lpstr>SUMMARY!Print_Titles</vt:lpstr>
    </vt:vector>
  </TitlesOfParts>
  <Company>Transit New Zealand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iang</dc:creator>
  <cp:lastModifiedBy>David Simes</cp:lastModifiedBy>
  <cp:lastPrinted>2016-10-31T20:34:53Z</cp:lastPrinted>
  <dcterms:created xsi:type="dcterms:W3CDTF">2002-10-01T20:34:55Z</dcterms:created>
  <dcterms:modified xsi:type="dcterms:W3CDTF">2023-08-14T22:55:46Z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0x010100CD7A93EEC6898F4AB2BD3A0FD24F82E3</vt:lpwstr>
  </property>
</Properties>
</file>