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640" windowHeight="11760"/>
  </bookViews>
  <sheets>
    <sheet name="Title page" sheetId="10" r:id="rId1"/>
    <sheet name="Treatment Selection Design" sheetId="1" r:id="rId2"/>
    <sheet name="Drainage Improvement if applied" sheetId="8" r:id="rId3"/>
    <sheet name="Deflection" sheetId="3" r:id="rId4"/>
    <sheet name="Curvature_Basecourse Quality" sheetId="4" r:id="rId5"/>
    <sheet name="Pavement Depth Defiency" sheetId="5" r:id="rId6"/>
    <sheet name="Maintenance Treatment" sheetId="6" r:id="rId7"/>
    <sheet name="Stabilisation Effect" sheetId="7" r:id="rId8"/>
  </sheets>
  <definedNames>
    <definedName name="_xlnm._FilterDatabase" localSheetId="1" hidden="1">'Treatment Selection Design'!$D$6:$L$186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 i="5" l="1"/>
  <c r="B8" i="5" l="1"/>
  <c r="L36" i="5" l="1"/>
  <c r="R36" i="5" s="1"/>
  <c r="M36" i="5" s="1"/>
  <c r="L35" i="5"/>
  <c r="T35" i="5" s="1"/>
  <c r="O35" i="5" s="1"/>
  <c r="L34" i="5"/>
  <c r="T34" i="5" s="1"/>
  <c r="O34" i="5" s="1"/>
  <c r="L33" i="5"/>
  <c r="T33" i="5" s="1"/>
  <c r="O33" i="5" s="1"/>
  <c r="L32" i="5"/>
  <c r="S32" i="5" s="1"/>
  <c r="N32" i="5" s="1"/>
  <c r="L31" i="5"/>
  <c r="R31" i="5" s="1"/>
  <c r="M31" i="5" s="1"/>
  <c r="T27" i="5"/>
  <c r="O27" i="5" s="1"/>
  <c r="S28" i="5"/>
  <c r="N28" i="5" s="1"/>
  <c r="S27" i="5"/>
  <c r="N27" i="5" s="1"/>
  <c r="R28" i="5"/>
  <c r="M28" i="5" s="1"/>
  <c r="R27" i="5"/>
  <c r="M27" i="5" s="1"/>
  <c r="R26" i="5"/>
  <c r="M26" i="5" s="1"/>
  <c r="L30" i="5"/>
  <c r="T30" i="5" s="1"/>
  <c r="O30" i="5" s="1"/>
  <c r="L29" i="5"/>
  <c r="S29" i="5" s="1"/>
  <c r="N29" i="5" s="1"/>
  <c r="L28" i="5"/>
  <c r="T28" i="5" s="1"/>
  <c r="O28" i="5" s="1"/>
  <c r="L27" i="5"/>
  <c r="L26" i="5"/>
  <c r="T26" i="5" s="1"/>
  <c r="O26" i="5" s="1"/>
  <c r="L19" i="5"/>
  <c r="P19" i="5" s="1"/>
  <c r="U19" i="5" s="1"/>
  <c r="Z19" i="5" s="1"/>
  <c r="L18" i="5"/>
  <c r="P18" i="5" s="1"/>
  <c r="U18" i="5" s="1"/>
  <c r="Z18" i="5" s="1"/>
  <c r="L17" i="5"/>
  <c r="P17" i="5" s="1"/>
  <c r="U17" i="5" s="1"/>
  <c r="Z17" i="5" s="1"/>
  <c r="L16" i="5"/>
  <c r="N16" i="5" s="1"/>
  <c r="S16" i="5" s="1"/>
  <c r="X16" i="5" s="1"/>
  <c r="L15" i="5"/>
  <c r="L14" i="5"/>
  <c r="O14" i="5" s="1"/>
  <c r="T14" i="5" s="1"/>
  <c r="Y14" i="5" s="1"/>
  <c r="L13" i="5"/>
  <c r="N13" i="5" s="1"/>
  <c r="S13" i="5" s="1"/>
  <c r="X13" i="5" s="1"/>
  <c r="L12" i="5"/>
  <c r="L11" i="5"/>
  <c r="S36" i="5" l="1"/>
  <c r="N36" i="5" s="1"/>
  <c r="T36" i="5"/>
  <c r="O36" i="5" s="1"/>
  <c r="R35" i="5"/>
  <c r="M35" i="5" s="1"/>
  <c r="R34" i="5"/>
  <c r="M34" i="5" s="1"/>
  <c r="S35" i="5"/>
  <c r="N35" i="5" s="1"/>
  <c r="S34" i="5"/>
  <c r="N34" i="5" s="1"/>
  <c r="T32" i="5"/>
  <c r="O32" i="5" s="1"/>
  <c r="T31" i="5"/>
  <c r="O31" i="5" s="1"/>
  <c r="S31" i="5"/>
  <c r="N31" i="5" s="1"/>
  <c r="S30" i="5"/>
  <c r="N30" i="5" s="1"/>
  <c r="R30" i="5"/>
  <c r="M30" i="5" s="1"/>
  <c r="T29" i="5"/>
  <c r="O29" i="5" s="1"/>
  <c r="R29" i="5"/>
  <c r="M29" i="5" s="1"/>
  <c r="S26" i="5"/>
  <c r="N26" i="5" s="1"/>
  <c r="R33" i="5"/>
  <c r="M33" i="5" s="1"/>
  <c r="R32" i="5"/>
  <c r="M32" i="5" s="1"/>
  <c r="S33" i="5"/>
  <c r="N33" i="5" s="1"/>
  <c r="N10" i="5"/>
  <c r="S10" i="5" s="1"/>
  <c r="X10" i="5" s="1"/>
  <c r="O10" i="5"/>
  <c r="T10" i="5" s="1"/>
  <c r="Y10" i="5" s="1"/>
  <c r="P10" i="5"/>
  <c r="U10" i="5" s="1"/>
  <c r="Z10" i="5" s="1"/>
  <c r="N14" i="5"/>
  <c r="S14" i="5" s="1"/>
  <c r="X14" i="5" s="1"/>
  <c r="O17" i="5"/>
  <c r="T17" i="5" s="1"/>
  <c r="Y17" i="5" s="1"/>
  <c r="P16" i="5"/>
  <c r="U16" i="5" s="1"/>
  <c r="Z16" i="5" s="1"/>
  <c r="O16" i="5"/>
  <c r="T16" i="5" s="1"/>
  <c r="Y16" i="5" s="1"/>
  <c r="P14" i="5"/>
  <c r="U14" i="5" s="1"/>
  <c r="Z14" i="5" s="1"/>
  <c r="O13" i="5"/>
  <c r="T13" i="5" s="1"/>
  <c r="Y13" i="5" s="1"/>
  <c r="N18" i="5"/>
  <c r="S18" i="5" s="1"/>
  <c r="X18" i="5" s="1"/>
  <c r="N17" i="5"/>
  <c r="S17" i="5" s="1"/>
  <c r="X17" i="5" s="1"/>
  <c r="N15" i="5"/>
  <c r="S15" i="5" s="1"/>
  <c r="X15" i="5" s="1"/>
  <c r="O15" i="5"/>
  <c r="T15" i="5" s="1"/>
  <c r="Y15" i="5" s="1"/>
  <c r="P15" i="5"/>
  <c r="U15" i="5" s="1"/>
  <c r="Z15" i="5" s="1"/>
  <c r="P13" i="5"/>
  <c r="U13" i="5" s="1"/>
  <c r="Z13" i="5" s="1"/>
  <c r="N12" i="5"/>
  <c r="S12" i="5" s="1"/>
  <c r="X12" i="5" s="1"/>
  <c r="O12" i="5"/>
  <c r="T12" i="5" s="1"/>
  <c r="Y12" i="5" s="1"/>
  <c r="P12" i="5"/>
  <c r="U12" i="5" s="1"/>
  <c r="Z12" i="5" s="1"/>
  <c r="O11" i="5"/>
  <c r="T11" i="5" s="1"/>
  <c r="N11" i="5"/>
  <c r="S11" i="5" s="1"/>
  <c r="P11" i="5"/>
  <c r="U11" i="5" s="1"/>
  <c r="O18" i="5"/>
  <c r="T18" i="5" s="1"/>
  <c r="Y18" i="5" s="1"/>
  <c r="N19" i="5"/>
  <c r="S19" i="5" s="1"/>
  <c r="X19" i="5" s="1"/>
  <c r="O19" i="5"/>
  <c r="T19" i="5" s="1"/>
  <c r="Y19" i="5" s="1"/>
  <c r="S6" i="5" l="1"/>
  <c r="N6" i="5" s="1"/>
  <c r="N7" i="5" s="1"/>
  <c r="X11" i="5"/>
  <c r="X6" i="5" s="1"/>
  <c r="N5" i="5" s="1"/>
  <c r="T6" i="5"/>
  <c r="O6" i="5" s="1"/>
  <c r="O7" i="5" s="1"/>
  <c r="Y11" i="5"/>
  <c r="Y6" i="5" s="1"/>
  <c r="O5" i="5" s="1"/>
  <c r="U6" i="5"/>
  <c r="P6" i="5" s="1"/>
  <c r="P7" i="5" s="1"/>
  <c r="Z11" i="5"/>
  <c r="Z6" i="5" s="1"/>
  <c r="P5" i="5" s="1"/>
  <c r="M4" i="5" l="1"/>
  <c r="M10" i="5" l="1"/>
  <c r="R10" i="5" s="1"/>
  <c r="M14" i="5"/>
  <c r="R14" i="5" s="1"/>
  <c r="W14" i="5" s="1"/>
  <c r="M15" i="5"/>
  <c r="R15" i="5" s="1"/>
  <c r="W15" i="5" s="1"/>
  <c r="M18" i="5"/>
  <c r="R18" i="5" s="1"/>
  <c r="W18" i="5" s="1"/>
  <c r="M16" i="5"/>
  <c r="R16" i="5" s="1"/>
  <c r="W16" i="5" s="1"/>
  <c r="M13" i="5"/>
  <c r="R13" i="5" s="1"/>
  <c r="W13" i="5" s="1"/>
  <c r="M17" i="5"/>
  <c r="R17" i="5" s="1"/>
  <c r="W17" i="5" s="1"/>
  <c r="M11" i="5"/>
  <c r="R11" i="5" s="1"/>
  <c r="W11" i="5" s="1"/>
  <c r="M19" i="5"/>
  <c r="R19" i="5" s="1"/>
  <c r="W19" i="5" s="1"/>
  <c r="M12" i="5"/>
  <c r="R12" i="5" s="1"/>
  <c r="W12" i="5" s="1"/>
  <c r="O12" i="1"/>
  <c r="K5" i="1"/>
  <c r="K179" i="1" s="1"/>
  <c r="L179" i="1" s="1"/>
  <c r="W10" i="5" l="1"/>
  <c r="W6" i="5" s="1"/>
  <c r="M5" i="5" s="1"/>
  <c r="R6" i="5"/>
  <c r="M6" i="5" s="1"/>
  <c r="M7" i="5" s="1"/>
  <c r="K16" i="1"/>
  <c r="L16" i="1" s="1"/>
  <c r="K31" i="1"/>
  <c r="L31" i="1" s="1"/>
  <c r="K43" i="1"/>
  <c r="L43" i="1" s="1"/>
  <c r="K55" i="1"/>
  <c r="L55" i="1" s="1"/>
  <c r="K67" i="1"/>
  <c r="L67" i="1" s="1"/>
  <c r="K75" i="1"/>
  <c r="L75" i="1" s="1"/>
  <c r="K79" i="1"/>
  <c r="L79" i="1" s="1"/>
  <c r="K127" i="1"/>
  <c r="L127" i="1" s="1"/>
  <c r="K183" i="1"/>
  <c r="L183" i="1" s="1"/>
  <c r="K13" i="1"/>
  <c r="L13" i="1" s="1"/>
  <c r="K15" i="1"/>
  <c r="L15" i="1" s="1"/>
  <c r="K17" i="1"/>
  <c r="L17" i="1" s="1"/>
  <c r="K21" i="1"/>
  <c r="L21" i="1" s="1"/>
  <c r="K25" i="1"/>
  <c r="L25" i="1" s="1"/>
  <c r="K29" i="1"/>
  <c r="L29" i="1" s="1"/>
  <c r="K33" i="1"/>
  <c r="L33" i="1" s="1"/>
  <c r="K37" i="1"/>
  <c r="L37" i="1" s="1"/>
  <c r="K41" i="1"/>
  <c r="L41" i="1" s="1"/>
  <c r="K45" i="1"/>
  <c r="L45" i="1" s="1"/>
  <c r="K49" i="1"/>
  <c r="L49" i="1" s="1"/>
  <c r="K53" i="1"/>
  <c r="L53" i="1" s="1"/>
  <c r="K57" i="1"/>
  <c r="L57" i="1" s="1"/>
  <c r="K61" i="1"/>
  <c r="L61" i="1" s="1"/>
  <c r="K65" i="1"/>
  <c r="L65" i="1" s="1"/>
  <c r="K69" i="1"/>
  <c r="L69" i="1" s="1"/>
  <c r="K73" i="1"/>
  <c r="L73" i="1" s="1"/>
  <c r="K77" i="1"/>
  <c r="L77" i="1" s="1"/>
  <c r="K81" i="1"/>
  <c r="L81" i="1" s="1"/>
  <c r="K85" i="1"/>
  <c r="L85" i="1" s="1"/>
  <c r="K91" i="1"/>
  <c r="L91" i="1" s="1"/>
  <c r="K99" i="1"/>
  <c r="L99" i="1" s="1"/>
  <c r="K107" i="1"/>
  <c r="L107" i="1" s="1"/>
  <c r="K115" i="1"/>
  <c r="L115" i="1" s="1"/>
  <c r="K123" i="1"/>
  <c r="L123" i="1" s="1"/>
  <c r="K131" i="1"/>
  <c r="L131" i="1" s="1"/>
  <c r="K139" i="1"/>
  <c r="L139" i="1" s="1"/>
  <c r="K147" i="1"/>
  <c r="L147" i="1" s="1"/>
  <c r="K155" i="1"/>
  <c r="L155" i="1" s="1"/>
  <c r="K163" i="1"/>
  <c r="L163" i="1" s="1"/>
  <c r="K171" i="1"/>
  <c r="L171" i="1" s="1"/>
  <c r="K186" i="1"/>
  <c r="L186" i="1" s="1"/>
  <c r="K184" i="1"/>
  <c r="L184" i="1" s="1"/>
  <c r="K182" i="1"/>
  <c r="L182" i="1" s="1"/>
  <c r="K180" i="1"/>
  <c r="L180" i="1" s="1"/>
  <c r="K178" i="1"/>
  <c r="L178" i="1" s="1"/>
  <c r="K176" i="1"/>
  <c r="L176" i="1" s="1"/>
  <c r="K174" i="1"/>
  <c r="L174" i="1" s="1"/>
  <c r="K172" i="1"/>
  <c r="L172" i="1" s="1"/>
  <c r="K170" i="1"/>
  <c r="L170" i="1" s="1"/>
  <c r="K168" i="1"/>
  <c r="L168" i="1" s="1"/>
  <c r="K166" i="1"/>
  <c r="L166" i="1" s="1"/>
  <c r="K164" i="1"/>
  <c r="L164" i="1" s="1"/>
  <c r="K162" i="1"/>
  <c r="L162" i="1" s="1"/>
  <c r="K160" i="1"/>
  <c r="L160" i="1" s="1"/>
  <c r="K158" i="1"/>
  <c r="L158" i="1" s="1"/>
  <c r="K156" i="1"/>
  <c r="L156" i="1" s="1"/>
  <c r="K154" i="1"/>
  <c r="L154" i="1" s="1"/>
  <c r="K152" i="1"/>
  <c r="L152" i="1" s="1"/>
  <c r="K150" i="1"/>
  <c r="L150" i="1" s="1"/>
  <c r="K148" i="1"/>
  <c r="L148" i="1" s="1"/>
  <c r="K146" i="1"/>
  <c r="L146" i="1" s="1"/>
  <c r="K144" i="1"/>
  <c r="L144" i="1" s="1"/>
  <c r="K142" i="1"/>
  <c r="L142" i="1" s="1"/>
  <c r="K140" i="1"/>
  <c r="L140" i="1" s="1"/>
  <c r="K138" i="1"/>
  <c r="L138" i="1" s="1"/>
  <c r="K136" i="1"/>
  <c r="L136" i="1" s="1"/>
  <c r="K134" i="1"/>
  <c r="L134" i="1" s="1"/>
  <c r="K132" i="1"/>
  <c r="L132" i="1" s="1"/>
  <c r="K130" i="1"/>
  <c r="L130" i="1" s="1"/>
  <c r="K128" i="1"/>
  <c r="L128" i="1" s="1"/>
  <c r="K126" i="1"/>
  <c r="L126" i="1" s="1"/>
  <c r="K124" i="1"/>
  <c r="L124" i="1" s="1"/>
  <c r="K122" i="1"/>
  <c r="L122" i="1" s="1"/>
  <c r="K120" i="1"/>
  <c r="L120" i="1" s="1"/>
  <c r="K118" i="1"/>
  <c r="L118" i="1" s="1"/>
  <c r="K116" i="1"/>
  <c r="L116" i="1" s="1"/>
  <c r="K114" i="1"/>
  <c r="L114" i="1" s="1"/>
  <c r="K112" i="1"/>
  <c r="L112" i="1" s="1"/>
  <c r="K110" i="1"/>
  <c r="L110" i="1" s="1"/>
  <c r="K108" i="1"/>
  <c r="L108" i="1" s="1"/>
  <c r="K106" i="1"/>
  <c r="L106" i="1" s="1"/>
  <c r="K104" i="1"/>
  <c r="L104" i="1" s="1"/>
  <c r="K102" i="1"/>
  <c r="L102" i="1" s="1"/>
  <c r="K100" i="1"/>
  <c r="L100" i="1" s="1"/>
  <c r="K98" i="1"/>
  <c r="L98" i="1" s="1"/>
  <c r="K96" i="1"/>
  <c r="L96" i="1" s="1"/>
  <c r="K94" i="1"/>
  <c r="L94" i="1" s="1"/>
  <c r="K92" i="1"/>
  <c r="L92" i="1" s="1"/>
  <c r="K90" i="1"/>
  <c r="L90" i="1" s="1"/>
  <c r="K88" i="1"/>
  <c r="L88" i="1" s="1"/>
  <c r="K19" i="1"/>
  <c r="L19" i="1" s="1"/>
  <c r="K27" i="1"/>
  <c r="L27" i="1" s="1"/>
  <c r="K39" i="1"/>
  <c r="L39" i="1" s="1"/>
  <c r="K51" i="1"/>
  <c r="L51" i="1" s="1"/>
  <c r="K63" i="1"/>
  <c r="L63" i="1" s="1"/>
  <c r="K103" i="1"/>
  <c r="L103" i="1" s="1"/>
  <c r="K143" i="1"/>
  <c r="L143" i="1" s="1"/>
  <c r="K175" i="1"/>
  <c r="L175" i="1" s="1"/>
  <c r="K8" i="1"/>
  <c r="L8" i="1" s="1"/>
  <c r="K10" i="1"/>
  <c r="L10" i="1" s="1"/>
  <c r="K12" i="1"/>
  <c r="L12" i="1" s="1"/>
  <c r="K18" i="1"/>
  <c r="L18" i="1" s="1"/>
  <c r="K22" i="1"/>
  <c r="L22" i="1" s="1"/>
  <c r="K26" i="1"/>
  <c r="L26" i="1" s="1"/>
  <c r="K30" i="1"/>
  <c r="L30" i="1" s="1"/>
  <c r="K34" i="1"/>
  <c r="L34" i="1" s="1"/>
  <c r="K38" i="1"/>
  <c r="L38" i="1" s="1"/>
  <c r="K42" i="1"/>
  <c r="L42" i="1" s="1"/>
  <c r="K46" i="1"/>
  <c r="L46" i="1" s="1"/>
  <c r="K50" i="1"/>
  <c r="L50" i="1" s="1"/>
  <c r="K54" i="1"/>
  <c r="L54" i="1" s="1"/>
  <c r="K58" i="1"/>
  <c r="L58" i="1" s="1"/>
  <c r="K62" i="1"/>
  <c r="L62" i="1" s="1"/>
  <c r="K66" i="1"/>
  <c r="L66" i="1" s="1"/>
  <c r="K70" i="1"/>
  <c r="L70" i="1" s="1"/>
  <c r="K74" i="1"/>
  <c r="L74" i="1" s="1"/>
  <c r="K78" i="1"/>
  <c r="L78" i="1" s="1"/>
  <c r="K82" i="1"/>
  <c r="L82" i="1" s="1"/>
  <c r="K86" i="1"/>
  <c r="L86" i="1" s="1"/>
  <c r="K93" i="1"/>
  <c r="L93" i="1" s="1"/>
  <c r="K101" i="1"/>
  <c r="L101" i="1" s="1"/>
  <c r="K109" i="1"/>
  <c r="L109" i="1" s="1"/>
  <c r="K117" i="1"/>
  <c r="L117" i="1" s="1"/>
  <c r="K125" i="1"/>
  <c r="L125" i="1" s="1"/>
  <c r="K133" i="1"/>
  <c r="L133" i="1" s="1"/>
  <c r="K141" i="1"/>
  <c r="L141" i="1" s="1"/>
  <c r="K149" i="1"/>
  <c r="L149" i="1" s="1"/>
  <c r="K157" i="1"/>
  <c r="L157" i="1" s="1"/>
  <c r="K165" i="1"/>
  <c r="L165" i="1" s="1"/>
  <c r="K173" i="1"/>
  <c r="L173" i="1" s="1"/>
  <c r="K181" i="1"/>
  <c r="L181" i="1" s="1"/>
  <c r="K14" i="1"/>
  <c r="L14" i="1" s="1"/>
  <c r="K23" i="1"/>
  <c r="L23" i="1" s="1"/>
  <c r="K35" i="1"/>
  <c r="L35" i="1" s="1"/>
  <c r="K47" i="1"/>
  <c r="L47" i="1" s="1"/>
  <c r="K59" i="1"/>
  <c r="L59" i="1" s="1"/>
  <c r="K71" i="1"/>
  <c r="L71" i="1" s="1"/>
  <c r="K83" i="1"/>
  <c r="L83" i="1" s="1"/>
  <c r="K87" i="1"/>
  <c r="L87" i="1" s="1"/>
  <c r="K95" i="1"/>
  <c r="L95" i="1" s="1"/>
  <c r="K111" i="1"/>
  <c r="L111" i="1" s="1"/>
  <c r="K119" i="1"/>
  <c r="L119" i="1" s="1"/>
  <c r="K135" i="1"/>
  <c r="L135" i="1" s="1"/>
  <c r="K151" i="1"/>
  <c r="L151" i="1" s="1"/>
  <c r="K159" i="1"/>
  <c r="L159" i="1" s="1"/>
  <c r="K167" i="1"/>
  <c r="L167" i="1" s="1"/>
  <c r="K7" i="1"/>
  <c r="L7" i="1" s="1"/>
  <c r="K9" i="1"/>
  <c r="L9" i="1" s="1"/>
  <c r="K11" i="1"/>
  <c r="L11" i="1" s="1"/>
  <c r="K20" i="1"/>
  <c r="L20" i="1" s="1"/>
  <c r="K24" i="1"/>
  <c r="L24" i="1" s="1"/>
  <c r="K28" i="1"/>
  <c r="L28" i="1" s="1"/>
  <c r="K32" i="1"/>
  <c r="L32" i="1" s="1"/>
  <c r="K36" i="1"/>
  <c r="L36" i="1" s="1"/>
  <c r="K40" i="1"/>
  <c r="L40" i="1" s="1"/>
  <c r="K44" i="1"/>
  <c r="L44" i="1" s="1"/>
  <c r="K48" i="1"/>
  <c r="L48" i="1" s="1"/>
  <c r="K52" i="1"/>
  <c r="L52" i="1" s="1"/>
  <c r="K56" i="1"/>
  <c r="L56" i="1" s="1"/>
  <c r="K60" i="1"/>
  <c r="L60" i="1" s="1"/>
  <c r="K64" i="1"/>
  <c r="L64" i="1" s="1"/>
  <c r="K68" i="1"/>
  <c r="L68" i="1" s="1"/>
  <c r="K72" i="1"/>
  <c r="L72" i="1" s="1"/>
  <c r="K76" i="1"/>
  <c r="L76" i="1" s="1"/>
  <c r="K80" i="1"/>
  <c r="L80" i="1" s="1"/>
  <c r="K84" i="1"/>
  <c r="L84" i="1" s="1"/>
  <c r="K89" i="1"/>
  <c r="L89" i="1" s="1"/>
  <c r="K97" i="1"/>
  <c r="L97" i="1" s="1"/>
  <c r="K105" i="1"/>
  <c r="L105" i="1" s="1"/>
  <c r="K113" i="1"/>
  <c r="L113" i="1" s="1"/>
  <c r="K121" i="1"/>
  <c r="L121" i="1" s="1"/>
  <c r="K129" i="1"/>
  <c r="L129" i="1" s="1"/>
  <c r="K137" i="1"/>
  <c r="L137" i="1" s="1"/>
  <c r="K145" i="1"/>
  <c r="L145" i="1" s="1"/>
  <c r="K153" i="1"/>
  <c r="L153" i="1" s="1"/>
  <c r="K161" i="1"/>
  <c r="L161" i="1" s="1"/>
  <c r="K169" i="1"/>
  <c r="L169" i="1" s="1"/>
  <c r="K177" i="1"/>
  <c r="L177" i="1" s="1"/>
  <c r="K185" i="1"/>
  <c r="L185" i="1" s="1"/>
</calcChain>
</file>

<file path=xl/sharedStrings.xml><?xml version="1.0" encoding="utf-8"?>
<sst xmlns="http://schemas.openxmlformats.org/spreadsheetml/2006/main" count="1057" uniqueCount="98">
  <si>
    <t>MESA</t>
  </si>
  <si>
    <t>per year</t>
  </si>
  <si>
    <t>Original Order</t>
  </si>
  <si>
    <t>Deflection</t>
  </si>
  <si>
    <t>Curvature/Basecourse Quality</t>
  </si>
  <si>
    <t>Pavement Depth (deficiency)</t>
  </si>
  <si>
    <t>Maintenance Treatment</t>
  </si>
  <si>
    <t>Cement Stabilisation brittle causing cracking or flexible/unbound (if not stabilising or only modifying)</t>
  </si>
  <si>
    <t>Life estimate (MESA)</t>
  </si>
  <si>
    <t>Life estimate (years) - for average SH with 400k ESAs per year</t>
  </si>
  <si>
    <t>Life estimate - short, half, full</t>
  </si>
  <si>
    <t>High</t>
  </si>
  <si>
    <t>Poor</t>
  </si>
  <si>
    <t>200mm</t>
  </si>
  <si>
    <t>Mill and AC - No depth benefit</t>
  </si>
  <si>
    <t>Flexible/unbound</t>
  </si>
  <si>
    <t>100mm</t>
  </si>
  <si>
    <t>0mm</t>
  </si>
  <si>
    <t>Medium</t>
  </si>
  <si>
    <t>Good</t>
  </si>
  <si>
    <t>Low</t>
  </si>
  <si>
    <t>Mill and AC - Depth benefit</t>
  </si>
  <si>
    <t>Full Depth Granular Reconstruction - pavement characteristics after treatment</t>
  </si>
  <si>
    <t>Brittle/bound</t>
  </si>
  <si>
    <t>Insitu Stabilisation</t>
  </si>
  <si>
    <t>Full Depth Granular Reconstruction - correcting pavement depth deficiency and restoring aggregate quality</t>
  </si>
  <si>
    <t>Pavement Characteristic</t>
  </si>
  <si>
    <r>
      <t xml:space="preserve">Value Required - </t>
    </r>
    <r>
      <rPr>
        <b/>
        <i/>
        <sz val="9"/>
        <color theme="1"/>
        <rFont val="Lucida Sans"/>
        <family val="2"/>
      </rPr>
      <t>Either</t>
    </r>
  </si>
  <si>
    <r>
      <t>Guideline to assist in appropriate value (</t>
    </r>
    <r>
      <rPr>
        <b/>
        <i/>
        <sz val="9"/>
        <color theme="1"/>
        <rFont val="Lucida Sans"/>
        <family val="2"/>
      </rPr>
      <t>note users can change criteria based on their experience while the numbers here reflect observations from the maintenance patch trials</t>
    </r>
    <r>
      <rPr>
        <b/>
        <sz val="9"/>
        <color theme="1"/>
        <rFont val="Lucida Sans"/>
        <family val="2"/>
      </rPr>
      <t>).</t>
    </r>
  </si>
  <si>
    <t>High, Medium or Low</t>
  </si>
  <si>
    <t>This is the peak pavement deflection and typically high is &gt;1.7mm, medium is 1.0 to 1.7mm and low is less than 1.0mm.</t>
  </si>
  <si>
    <t>Poor, Medium or Good</t>
  </si>
  <si>
    <t>This is an assessment of the insitu basecourse quality (top 180mm) in terms of rut and shear resistance when dry and for insitu stabilisation this should take into account the proportion of the mix that is chip seal layers as if &gt;30% then quality should be “poor” as the high proportion of chip seal will reduce aggregate interlock.  There are different ways of assessing insitu basecourse quality and guidelines are below and the designer can estimate the quality based on investigations for nearby Pavement Renewals.  The resulting basecourse quality would generally be the most common quality and/or the item where there is the most confidence of the correct value.</t>
  </si>
  <si>
    <t>Insitu BC Quality</t>
  </si>
  <si>
    <t>PSD</t>
  </si>
  <si>
    <t>PI</t>
  </si>
  <si>
    <t>Curvature – D0-D200</t>
  </si>
  <si>
    <t>Rutting on site</t>
  </si>
  <si>
    <t>Well outside of M4</t>
  </si>
  <si>
    <t>&gt;14</t>
  </si>
  <si>
    <t>&gt;1.5 %/1M</t>
  </si>
  <si>
    <t>&gt;0.5</t>
  </si>
  <si>
    <t>Shoving from insitu basecourse shear failure</t>
  </si>
  <si>
    <t>Just outside of M4</t>
  </si>
  <si>
    <t>Between 5 and 14</t>
  </si>
  <si>
    <t>Between 1.5 and 0.6%/1M</t>
  </si>
  <si>
    <t>Between 0.25 and 0.5</t>
  </si>
  <si>
    <t>In between poor and good</t>
  </si>
  <si>
    <t>Meets M4</t>
  </si>
  <si>
    <t>&lt;5</t>
  </si>
  <si>
    <t>&lt;0.6%/1M</t>
  </si>
  <si>
    <t>&lt;0.25</t>
  </si>
  <si>
    <t>Nil rutting or wide ruts associated with subgrade rutting only</t>
  </si>
  <si>
    <t>Pavement Depth Deficiency</t>
  </si>
  <si>
    <t>For the design traffic and subgrade strength estimate how much extra pavement thickness is required based on the Austroads design chart below and round to either 0, 100 or 200mm depending on the closest value:  Otherwise an estimate on whether or not the existing pavement depth is adequate (0mm), inadequate (100mm) or grossly inadequate (200mm).</t>
  </si>
  <si>
    <t>The type of maintenance treatment is needed to estimate it’s life based on pavement characteristics.  At this stage the only treatments where an estimate of life if possible are those treatments trialled in this research project.  It should be noted that if the treatment of Granular Reconstruction is employed and then the basecourse is cement stabilised an assessment on the life of this new stabilised patch is also required based on characteristics of the new granular reconstructed pavement.</t>
  </si>
  <si>
    <t>Stabilisation effect</t>
  </si>
  <si>
    <t>Flexible/unbound or Brittle/bound</t>
  </si>
  <si>
    <t>An estimate is needed whether or not the insitu stabilisation will result in brittle/bound behaviour where the mode of failure will likely be alligator fatigue cracking due to high cementitious strengths obtained or will the cementitious strengths be low and the resulting failure mechanism will be rutting.  A guideline found from the patch trials is that flexible/unbound behaviour is more likely if the ITS is less than 200kPa or UCS is less than 2MPa (note that Austroads recommends for modification a maximum UCS of 1.5MPa but this test uses standard compaction to densities less than typically used in NZ labs which compact samples using vibrating compaction).</t>
  </si>
  <si>
    <r>
      <t>RLT (Dry) – NZTA T15 – slope 1</t>
    </r>
    <r>
      <rPr>
        <b/>
        <vertAlign val="superscript"/>
        <sz val="9"/>
        <color theme="1"/>
        <rFont val="Lucida Sans"/>
        <family val="2"/>
      </rPr>
      <t>st</t>
    </r>
    <r>
      <rPr>
        <b/>
        <sz val="9"/>
        <color theme="1"/>
        <rFont val="Lucida Sans"/>
        <family val="2"/>
      </rPr>
      <t xml:space="preserve"> 5 stages</t>
    </r>
  </si>
  <si>
    <t>0mm; 100mm; or 200mm</t>
  </si>
  <si>
    <t>For digouts and mill and AC if stabilisation is not conducted then the put this input cell as “Flexible/unbound”.  Further, if stabilised the new clean crushed rock aggregate with cement usually results in brittle/bound behaviour unless experience suggests otherwise.</t>
  </si>
  <si>
    <t>This occurs when the asphalt is either too thin (&lt;40mm) or the asphalt modulus is low due to slow moving vehicles and/or high temperatures.  Also if the asphalt mix binder is not suitable for the high stress and does not comply with NZTA M1-A specification.</t>
  </si>
  <si>
    <t>This occurs when the asphalt is at least 40mm thick with the asphalt binder complying to NZTA M1-A specification and the traffic is free flowing at a speed of at least 30km/hr with no chance of stationary or turning vehicles.</t>
  </si>
  <si>
    <t>Select one of these maintenanance treatements</t>
  </si>
  <si>
    <t>This is where the existing pavement surfacing and aggregate layers are dug out and replaced with new aggregates at the same depth as the existing pavement or at a greater depth if designed and shown to need a greater depth.  The pavement characteristics chosen are then the best estimate of the newly constructed digout for example the aggregate quality will be good and if designed correctly there will not be any pavement depth deficiency so this will be set at 0mm.</t>
  </si>
  <si>
    <t>For any insitu stabilisation this option is chosen where the lives are based on a small tractor hoe insitu stabilising to a depth of 150mm where in the trials short lives were obtained.  For use of larger stabilisers to a depth of 220mm and larger compaction equipment it is expected life could be up to 5 times these lives.</t>
  </si>
  <si>
    <t>This is the same above where the pavement surfacing aggregate layers are dug out and replaced with new good quality crushed rock aggregate to the correct pavement depth for the future design traffic.  This option is here so it shows up as a suitable treatment when the existing pavement characteristics are poor.</t>
  </si>
  <si>
    <t>Scala blows per 100mm</t>
  </si>
  <si>
    <t>Start Depth from Surface for this scala measurement</t>
  </si>
  <si>
    <t>CBR</t>
  </si>
  <si>
    <t>AADT</t>
  </si>
  <si>
    <t>%HCVs</t>
  </si>
  <si>
    <t>Design Traffic</t>
  </si>
  <si>
    <t>Low Traffic 1 MESA</t>
  </si>
  <si>
    <t>Med Traffic 5MESA</t>
  </si>
  <si>
    <t>High Traffic 10MESA</t>
  </si>
  <si>
    <t>Design Traffic ESAs (25 years 2% growth pa and 1.67 ESAs per HCV)</t>
  </si>
  <si>
    <t>Pavement Depth Needed (mm)</t>
  </si>
  <si>
    <t>Depth Deficiency (mm)</t>
  </si>
  <si>
    <t>Digout Depth (mm)</t>
  </si>
  <si>
    <t>Minimum Digout Depth (mm)</t>
  </si>
  <si>
    <t>Pavement Depth (mm)</t>
  </si>
  <si>
    <t>Pavement Depth (m)</t>
  </si>
  <si>
    <t>Depth Deficiancy (mm)</t>
  </si>
  <si>
    <t>Existing Pavement Depth Deficicany (0, 100, 200mm)</t>
  </si>
  <si>
    <t>Existing Pavement Characteristic</t>
  </si>
  <si>
    <t>Existing Pavement Characteristic Value</t>
  </si>
  <si>
    <t>New Improved Pavement Characteristic value due to drainage improvement</t>
  </si>
  <si>
    <r>
      <t xml:space="preserve">100mm </t>
    </r>
    <r>
      <rPr>
        <i/>
        <sz val="9"/>
        <color theme="1"/>
        <rFont val="Lucida Sans"/>
        <family val="2"/>
      </rPr>
      <t>(possibly zero if certain can dry out subgrade and keep dry)</t>
    </r>
  </si>
  <si>
    <t>Drainage improvement can be incorporated into the life estimate of the various treatments by making improvements to the insitu pavement characteristics.  Improving drainage should dry out the subgrade soil and pavement aggregates and thus result in a pavement that is not deficient in depth (or not as deficient as before) and the aggregate quality is improved.  Table 9.14 details the pavement characteristics which are improved when using drainage improvement as part of the maintenance patch treatment life estimate spreadsheet.</t>
  </si>
  <si>
    <t>Pavement maintenance patch trials</t>
  </si>
  <si>
    <t xml:space="preserve">G Arnold (Road Science)
G Mudgway (Road Science)
O Dickin (Downer)
</t>
  </si>
  <si>
    <t xml:space="preserve">Appendix D: Framework for maintenance patch treatment design and selection </t>
  </si>
  <si>
    <t>Contracted research organisation – Road Science</t>
  </si>
  <si>
    <t>www.nzta.govt.nz/resources/research/reports/635</t>
  </si>
  <si>
    <t>NZ Transport Agency research report  635</t>
  </si>
  <si>
    <t>December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</si>
</sst>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0.0"/>
    <numFmt numFmtId="166" formatCode="_-* #,##0_-;\-* #,##0_-;_-* &quot;-&quot;??_-;_-@_-"/>
  </numFmts>
  <fonts count="16" x14ac:knownFonts="1">
    <font>
      <sz val="11"/>
      <color theme="1"/>
      <name val="Calibri"/>
      <family val="2"/>
      <scheme val="minor"/>
    </font>
    <font>
      <b/>
      <sz val="11"/>
      <color theme="1"/>
      <name val="Calibri"/>
      <family val="2"/>
      <scheme val="minor"/>
    </font>
    <font>
      <sz val="9"/>
      <color theme="1"/>
      <name val="Lucida Sans"/>
      <family val="2"/>
    </font>
    <font>
      <b/>
      <sz val="9"/>
      <color theme="1"/>
      <name val="Lucida Sans"/>
      <family val="2"/>
    </font>
    <font>
      <b/>
      <i/>
      <sz val="9"/>
      <color theme="1"/>
      <name val="Lucida Sans"/>
      <family val="2"/>
    </font>
    <font>
      <b/>
      <vertAlign val="superscript"/>
      <sz val="9"/>
      <color theme="1"/>
      <name val="Lucida Sans"/>
      <family val="2"/>
    </font>
    <font>
      <sz val="11"/>
      <color theme="1"/>
      <name val="Calibri"/>
      <family val="2"/>
      <scheme val="minor"/>
    </font>
    <font>
      <sz val="11"/>
      <color rgb="FFFF0000"/>
      <name val="Calibri"/>
      <family val="2"/>
      <scheme val="minor"/>
    </font>
    <font>
      <sz val="11"/>
      <color rgb="FF00B050"/>
      <name val="Calibri"/>
      <family val="2"/>
      <scheme val="minor"/>
    </font>
    <font>
      <b/>
      <sz val="11"/>
      <color rgb="FF00B050"/>
      <name val="Calibri"/>
      <family val="2"/>
      <scheme val="minor"/>
    </font>
    <font>
      <b/>
      <sz val="11"/>
      <color rgb="FFFF0000"/>
      <name val="Calibri"/>
      <family val="2"/>
      <scheme val="minor"/>
    </font>
    <font>
      <i/>
      <sz val="9"/>
      <color theme="1"/>
      <name val="Lucida Sans"/>
      <family val="2"/>
    </font>
    <font>
      <sz val="12"/>
      <color theme="1"/>
      <name val="Lucida Sans"/>
      <family val="2"/>
    </font>
    <font>
      <b/>
      <sz val="20"/>
      <color theme="1"/>
      <name val="Lucida Sans"/>
      <family val="2"/>
    </font>
    <font>
      <b/>
      <sz val="18"/>
      <color theme="1"/>
      <name val="Lucida Sans"/>
      <family val="2"/>
    </font>
    <font>
      <b/>
      <sz val="12"/>
      <color theme="1"/>
      <name val="Lucida Sans"/>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2">
    <xf numFmtId="0" fontId="0" fillId="0" borderId="0"/>
    <xf numFmtId="164" fontId="6" fillId="0" borderId="0" applyFont="0" applyFill="0" applyBorder="0" applyAlignment="0" applyProtection="0"/>
  </cellStyleXfs>
  <cellXfs count="66">
    <xf numFmtId="0" fontId="0" fillId="0" borderId="0" xfId="0"/>
    <xf numFmtId="0" fontId="0" fillId="0" borderId="0" xfId="0" applyAlignment="1">
      <alignment wrapText="1"/>
    </xf>
    <xf numFmtId="0" fontId="1" fillId="0" borderId="0" xfId="0" applyFont="1"/>
    <xf numFmtId="0" fontId="1" fillId="0" borderId="1" xfId="0" applyFont="1" applyBorder="1" applyAlignment="1">
      <alignment wrapText="1"/>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Font="1" applyBorder="1"/>
    <xf numFmtId="0" fontId="0" fillId="0" borderId="1" xfId="0" applyBorder="1" applyAlignment="1">
      <alignment horizontal="center"/>
    </xf>
    <xf numFmtId="0" fontId="0" fillId="0" borderId="1" xfId="0" applyBorder="1" applyAlignment="1">
      <alignment horizontal="center" wrapText="1"/>
    </xf>
    <xf numFmtId="165" fontId="0" fillId="0" borderId="1" xfId="0" applyNumberFormat="1" applyBorder="1" applyAlignment="1">
      <alignment horizontal="center"/>
    </xf>
    <xf numFmtId="0" fontId="3" fillId="0" borderId="2" xfId="0" applyFont="1" applyBorder="1" applyAlignment="1">
      <alignment vertical="center" wrapText="1"/>
    </xf>
    <xf numFmtId="0" fontId="3"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9"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3" fillId="0" borderId="3"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0" fillId="0" borderId="1" xfId="0" applyBorder="1"/>
    <xf numFmtId="0" fontId="0" fillId="0" borderId="1" xfId="0" applyBorder="1" applyAlignment="1">
      <alignment horizontal="left"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1" fontId="0" fillId="0" borderId="0" xfId="0" applyNumberFormat="1" applyAlignment="1">
      <alignment horizontal="center"/>
    </xf>
    <xf numFmtId="0" fontId="0" fillId="0" borderId="0" xfId="0" applyAlignment="1">
      <alignment horizontal="center"/>
    </xf>
    <xf numFmtId="0" fontId="1" fillId="0" borderId="0" xfId="0" applyFont="1" applyAlignment="1">
      <alignment wrapText="1"/>
    </xf>
    <xf numFmtId="0" fontId="1" fillId="0" borderId="0" xfId="0" applyFont="1" applyAlignment="1">
      <alignment horizontal="center" vertical="center" wrapText="1"/>
    </xf>
    <xf numFmtId="0" fontId="8" fillId="0" borderId="0" xfId="0" applyFont="1" applyAlignment="1">
      <alignment horizontal="center"/>
    </xf>
    <xf numFmtId="166" fontId="0" fillId="0" borderId="0" xfId="1" applyNumberFormat="1" applyFont="1" applyAlignment="1">
      <alignment horizontal="center"/>
    </xf>
    <xf numFmtId="11" fontId="0" fillId="0" borderId="0" xfId="0" applyNumberFormat="1" applyAlignment="1">
      <alignment horizontal="center"/>
    </xf>
    <xf numFmtId="0" fontId="9" fillId="0" borderId="0" xfId="0" applyFont="1"/>
    <xf numFmtId="0" fontId="9"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center"/>
    </xf>
    <xf numFmtId="2" fontId="0" fillId="0" borderId="0" xfId="0" applyNumberFormat="1" applyAlignment="1">
      <alignment horizontal="center"/>
    </xf>
    <xf numFmtId="0" fontId="1" fillId="0" borderId="0" xfId="0" applyFont="1" applyAlignment="1">
      <alignment horizontal="right"/>
    </xf>
    <xf numFmtId="0" fontId="10" fillId="0" borderId="0" xfId="0" applyFont="1" applyAlignment="1">
      <alignment wrapText="1"/>
    </xf>
    <xf numFmtId="0" fontId="7" fillId="0" borderId="0" xfId="0" applyFont="1" applyAlignment="1">
      <alignment horizontal="center"/>
    </xf>
    <xf numFmtId="0" fontId="10" fillId="0" borderId="0" xfId="0" applyFont="1"/>
    <xf numFmtId="0" fontId="10" fillId="0" borderId="0" xfId="0" applyFont="1" applyAlignment="1">
      <alignment horizontal="center"/>
    </xf>
    <xf numFmtId="165" fontId="0" fillId="0" borderId="0" xfId="0" applyNumberFormat="1" applyAlignment="1">
      <alignment horizontal="center"/>
    </xf>
    <xf numFmtId="49" fontId="12" fillId="2" borderId="0" xfId="0" applyNumberFormat="1" applyFont="1" applyFill="1"/>
    <xf numFmtId="49" fontId="13" fillId="2" borderId="0" xfId="0" applyNumberFormat="1" applyFont="1" applyFill="1" applyAlignment="1">
      <alignment horizontal="left" vertical="center"/>
    </xf>
    <xf numFmtId="0" fontId="12" fillId="2" borderId="0" xfId="0" applyFont="1" applyFill="1" applyAlignment="1">
      <alignment vertical="center" wrapText="1"/>
    </xf>
    <xf numFmtId="0" fontId="12" fillId="2" borderId="0" xfId="0" applyFont="1" applyFill="1" applyAlignment="1">
      <alignment horizontal="left" vertical="top" wrapText="1"/>
    </xf>
    <xf numFmtId="0" fontId="12" fillId="0" borderId="0" xfId="0" applyFont="1"/>
    <xf numFmtId="49" fontId="13" fillId="2" borderId="0" xfId="0" applyNumberFormat="1" applyFont="1" applyFill="1" applyAlignment="1">
      <alignment horizontal="left" vertical="center"/>
    </xf>
    <xf numFmtId="49" fontId="14" fillId="2" borderId="0" xfId="0" applyNumberFormat="1" applyFont="1" applyFill="1" applyAlignment="1">
      <alignment horizontal="left" vertical="center" wrapText="1"/>
    </xf>
    <xf numFmtId="0" fontId="15" fillId="2" borderId="0" xfId="0" applyFont="1" applyFill="1" applyAlignment="1">
      <alignment horizontal="left" vertical="center"/>
    </xf>
    <xf numFmtId="49" fontId="13" fillId="2" borderId="0" xfId="0" applyNumberFormat="1" applyFont="1" applyFill="1" applyAlignment="1">
      <alignment horizontal="left" vertical="top" wrapText="1"/>
    </xf>
    <xf numFmtId="49" fontId="12" fillId="2" borderId="0" xfId="0" applyNumberFormat="1" applyFont="1" applyFill="1" applyAlignment="1">
      <alignment horizontal="left" wrapText="1"/>
    </xf>
    <xf numFmtId="0" fontId="0" fillId="0" borderId="0" xfId="0" applyAlignment="1">
      <alignment horizontal="center" wrapText="1"/>
    </xf>
    <xf numFmtId="0" fontId="3" fillId="0" borderId="8" xfId="0" applyFont="1" applyBorder="1" applyAlignment="1">
      <alignment vertical="center" wrapText="1"/>
    </xf>
    <xf numFmtId="0" fontId="3" fillId="0" borderId="4" xfId="0" applyFont="1" applyBorder="1" applyAlignment="1">
      <alignment vertical="center" wrapText="1"/>
    </xf>
    <xf numFmtId="0" fontId="2" fillId="0" borderId="1" xfId="0" applyFont="1" applyBorder="1" applyAlignment="1">
      <alignment horizontal="center" vertical="center" wrapText="1"/>
    </xf>
    <xf numFmtId="0" fontId="2" fillId="0" borderId="8"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32.png@01D218B6.7A54D4A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476250</xdr:colOff>
      <xdr:row>13</xdr:row>
      <xdr:rowOff>85725</xdr:rowOff>
    </xdr:from>
    <xdr:to>
      <xdr:col>6</xdr:col>
      <xdr:colOff>4420533</xdr:colOff>
      <xdr:row>36</xdr:row>
      <xdr:rowOff>28575</xdr:rowOff>
    </xdr:to>
    <xdr:pic>
      <xdr:nvPicPr>
        <xdr:cNvPr id="2" name="Picture 1" descr="cid:image032.png@01D218B6.7A54D4A0"/>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05050" y="3057525"/>
          <a:ext cx="8040033" cy="43243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workbookViewId="0">
      <selection activeCell="K5" sqref="K5"/>
    </sheetView>
  </sheetViews>
  <sheetFormatPr defaultRowHeight="15" x14ac:dyDescent="0.25"/>
  <cols>
    <col min="8" max="8" width="18.7109375" customWidth="1"/>
  </cols>
  <sheetData>
    <row r="1" spans="1:8" ht="33.75" customHeight="1" x14ac:dyDescent="0.25">
      <c r="A1" s="57" t="s">
        <v>91</v>
      </c>
      <c r="B1" s="57"/>
      <c r="C1" s="57"/>
      <c r="D1" s="57"/>
      <c r="E1" s="57"/>
      <c r="F1" s="57"/>
      <c r="G1" s="57"/>
      <c r="H1" s="57"/>
    </row>
    <row r="2" spans="1:8" ht="25.5" x14ac:dyDescent="0.25">
      <c r="A2" s="54" t="s">
        <v>97</v>
      </c>
      <c r="B2" s="54"/>
      <c r="C2" s="54"/>
      <c r="D2" s="54"/>
      <c r="E2" s="54"/>
      <c r="F2" s="54"/>
      <c r="G2" s="54"/>
    </row>
    <row r="3" spans="1:8" ht="25.5" x14ac:dyDescent="0.25">
      <c r="A3" s="50"/>
      <c r="B3" s="50"/>
      <c r="C3" s="50"/>
      <c r="D3" s="50"/>
      <c r="E3" s="50"/>
      <c r="F3" s="50"/>
      <c r="G3" s="50"/>
    </row>
    <row r="4" spans="1:8" ht="15.75" x14ac:dyDescent="0.25">
      <c r="A4" s="49"/>
      <c r="B4" s="49"/>
      <c r="C4" s="49"/>
      <c r="D4" s="49"/>
      <c r="E4" s="49"/>
      <c r="F4" s="49"/>
      <c r="G4" s="49"/>
    </row>
    <row r="5" spans="1:8" ht="79.5" customHeight="1" x14ac:dyDescent="0.25">
      <c r="A5" s="55" t="s">
        <v>93</v>
      </c>
      <c r="B5" s="55"/>
      <c r="C5" s="55"/>
      <c r="D5" s="55"/>
      <c r="E5" s="55"/>
      <c r="F5" s="55"/>
      <c r="G5" s="55"/>
    </row>
    <row r="6" spans="1:8" s="53" customFormat="1" x14ac:dyDescent="0.2">
      <c r="A6" s="53" t="s">
        <v>95</v>
      </c>
      <c r="B6" s="49"/>
      <c r="C6" s="49"/>
      <c r="D6" s="49"/>
      <c r="E6" s="49"/>
      <c r="F6" s="49"/>
      <c r="G6" s="49"/>
    </row>
    <row r="7" spans="1:8" ht="15.75" x14ac:dyDescent="0.25">
      <c r="A7" s="49"/>
      <c r="B7" s="49"/>
      <c r="C7" s="49"/>
      <c r="D7" s="49"/>
      <c r="E7" s="49"/>
      <c r="F7" s="49"/>
      <c r="G7" s="49"/>
    </row>
    <row r="8" spans="1:8" ht="15.75" x14ac:dyDescent="0.25">
      <c r="A8" s="49"/>
      <c r="B8" s="49"/>
      <c r="C8" s="49"/>
      <c r="D8" s="49"/>
      <c r="E8" s="49"/>
      <c r="F8" s="49"/>
      <c r="G8" s="49"/>
    </row>
    <row r="9" spans="1:8" ht="15.75" x14ac:dyDescent="0.25">
      <c r="A9" s="49"/>
      <c r="B9" s="49"/>
      <c r="C9" s="49"/>
      <c r="D9" s="49"/>
      <c r="E9" s="49"/>
      <c r="F9" s="49"/>
      <c r="G9" s="49"/>
    </row>
    <row r="10" spans="1:8" ht="15.75" x14ac:dyDescent="0.25">
      <c r="A10" s="49"/>
      <c r="B10" s="49"/>
      <c r="C10" s="49"/>
      <c r="D10" s="49"/>
      <c r="E10" s="49"/>
      <c r="F10" s="49"/>
      <c r="G10" s="49"/>
    </row>
    <row r="11" spans="1:8" ht="15.75" x14ac:dyDescent="0.25">
      <c r="A11" s="49"/>
      <c r="B11" s="49"/>
      <c r="C11" s="49"/>
      <c r="D11" s="49"/>
      <c r="E11" s="49"/>
      <c r="F11" s="49"/>
      <c r="G11" s="49"/>
    </row>
    <row r="12" spans="1:8" ht="15.75" x14ac:dyDescent="0.25">
      <c r="A12" s="49"/>
      <c r="B12" s="49"/>
      <c r="C12" s="49"/>
      <c r="D12" s="49"/>
      <c r="E12" s="49"/>
      <c r="F12" s="49"/>
      <c r="G12" s="49"/>
    </row>
    <row r="13" spans="1:8" ht="62.25" customHeight="1" x14ac:dyDescent="0.25">
      <c r="A13" s="58" t="s">
        <v>92</v>
      </c>
      <c r="B13" s="58"/>
      <c r="C13" s="58"/>
      <c r="D13" s="58"/>
      <c r="E13" s="58"/>
      <c r="F13" s="58"/>
      <c r="G13" s="58"/>
    </row>
    <row r="14" spans="1:8" ht="15.75" x14ac:dyDescent="0.25">
      <c r="A14" s="49"/>
      <c r="B14" s="49"/>
      <c r="C14" s="49"/>
      <c r="D14" s="49"/>
      <c r="E14" s="49"/>
      <c r="F14" s="49"/>
      <c r="G14" s="49"/>
    </row>
    <row r="15" spans="1:8" ht="15.75" x14ac:dyDescent="0.25">
      <c r="A15" s="49"/>
      <c r="B15" s="49"/>
      <c r="C15" s="49"/>
      <c r="D15" s="49"/>
      <c r="E15" s="49"/>
      <c r="F15" s="49"/>
      <c r="G15" s="49"/>
    </row>
    <row r="16" spans="1:8" ht="15.75" x14ac:dyDescent="0.25">
      <c r="A16" s="49"/>
      <c r="B16" s="49"/>
      <c r="C16" s="49"/>
      <c r="D16" s="49"/>
      <c r="E16" s="49"/>
      <c r="F16" s="49"/>
      <c r="G16" s="49"/>
    </row>
    <row r="17" spans="1:7" ht="15.75" x14ac:dyDescent="0.25">
      <c r="A17" s="49"/>
      <c r="B17" s="49"/>
      <c r="C17" s="49"/>
      <c r="D17" s="49"/>
      <c r="E17" s="49"/>
      <c r="F17" s="49"/>
      <c r="G17" s="49"/>
    </row>
    <row r="18" spans="1:7" ht="15.75" x14ac:dyDescent="0.25">
      <c r="A18" s="49"/>
      <c r="B18" s="49"/>
      <c r="C18" s="49"/>
      <c r="D18" s="49"/>
      <c r="E18" s="49"/>
      <c r="F18" s="49"/>
      <c r="G18" s="49"/>
    </row>
    <row r="19" spans="1:7" ht="15.75" x14ac:dyDescent="0.25">
      <c r="A19" s="49"/>
      <c r="B19" s="49"/>
      <c r="C19" s="49"/>
      <c r="D19" s="49"/>
      <c r="E19" s="49"/>
      <c r="F19" s="49"/>
      <c r="G19" s="49"/>
    </row>
    <row r="20" spans="1:7" ht="15.75" x14ac:dyDescent="0.25">
      <c r="A20" s="49"/>
      <c r="B20" s="49"/>
      <c r="C20" s="49"/>
      <c r="D20" s="49"/>
      <c r="E20" s="49"/>
      <c r="F20" s="49"/>
      <c r="G20" s="49"/>
    </row>
    <row r="21" spans="1:7" ht="15.75" x14ac:dyDescent="0.25">
      <c r="A21" s="49"/>
      <c r="B21" s="49"/>
      <c r="C21" s="49"/>
      <c r="D21" s="49"/>
      <c r="E21" s="49"/>
      <c r="F21" s="49"/>
      <c r="G21" s="49"/>
    </row>
    <row r="22" spans="1:7" ht="15.75" x14ac:dyDescent="0.25">
      <c r="A22" s="49"/>
      <c r="B22" s="49"/>
      <c r="C22" s="49"/>
      <c r="D22" s="49"/>
      <c r="E22" s="49"/>
      <c r="F22" s="49"/>
      <c r="G22" s="49"/>
    </row>
    <row r="23" spans="1:7" ht="15.75" x14ac:dyDescent="0.25">
      <c r="A23" s="49"/>
      <c r="B23" s="49"/>
      <c r="C23" s="49"/>
      <c r="D23" s="49"/>
      <c r="E23" s="49"/>
      <c r="F23" s="49"/>
      <c r="G23" s="49"/>
    </row>
    <row r="24" spans="1:7" ht="15.75" x14ac:dyDescent="0.25">
      <c r="A24" s="49"/>
      <c r="B24" s="49"/>
      <c r="C24" s="49"/>
      <c r="D24" s="49"/>
      <c r="E24" s="49"/>
      <c r="F24" s="49"/>
      <c r="G24" s="49"/>
    </row>
    <row r="25" spans="1:7" ht="15.75" x14ac:dyDescent="0.25">
      <c r="A25" s="49"/>
      <c r="B25" s="49"/>
      <c r="C25" s="49"/>
      <c r="D25" s="49"/>
      <c r="E25" s="49"/>
      <c r="F25" s="49"/>
      <c r="G25" s="49"/>
    </row>
    <row r="26" spans="1:7" ht="15.75" x14ac:dyDescent="0.25">
      <c r="A26" s="49"/>
      <c r="B26" s="49"/>
      <c r="C26" s="49"/>
      <c r="D26" s="49"/>
      <c r="E26" s="49"/>
      <c r="F26" s="49"/>
      <c r="G26" s="49"/>
    </row>
    <row r="27" spans="1:7" ht="15.75" x14ac:dyDescent="0.25">
      <c r="A27" s="49"/>
      <c r="B27" s="49"/>
      <c r="C27" s="49"/>
      <c r="D27" s="49"/>
      <c r="E27" s="49"/>
      <c r="F27" s="49"/>
      <c r="G27" s="49"/>
    </row>
    <row r="28" spans="1:7" ht="15.75" x14ac:dyDescent="0.25">
      <c r="A28" s="49"/>
      <c r="B28" s="49"/>
      <c r="C28" s="49"/>
      <c r="D28" s="49"/>
      <c r="E28" s="49"/>
      <c r="F28" s="49"/>
      <c r="G28" s="49"/>
    </row>
    <row r="29" spans="1:7" ht="15.75" x14ac:dyDescent="0.25">
      <c r="A29" s="49"/>
      <c r="B29" s="49"/>
      <c r="C29" s="49"/>
      <c r="D29" s="49"/>
      <c r="E29" s="49"/>
      <c r="F29" s="49"/>
      <c r="G29" s="49"/>
    </row>
    <row r="30" spans="1:7" ht="15.75" x14ac:dyDescent="0.25">
      <c r="A30" s="49"/>
      <c r="B30" s="49"/>
      <c r="C30" s="49"/>
      <c r="D30" s="49"/>
      <c r="E30" s="49"/>
      <c r="F30" s="49"/>
      <c r="G30" s="49"/>
    </row>
    <row r="31" spans="1:7" ht="15.75" x14ac:dyDescent="0.25">
      <c r="A31" s="49"/>
      <c r="B31" s="49"/>
      <c r="C31" s="49"/>
      <c r="D31" s="49"/>
      <c r="E31" s="49"/>
      <c r="F31" s="49"/>
      <c r="G31" s="49"/>
    </row>
    <row r="32" spans="1:7" ht="15.75" x14ac:dyDescent="0.25">
      <c r="A32" s="49"/>
      <c r="B32" s="49"/>
      <c r="C32" s="49"/>
      <c r="D32" s="49"/>
      <c r="E32" s="49"/>
      <c r="F32" s="49"/>
      <c r="G32" s="49"/>
    </row>
    <row r="33" spans="1:8" x14ac:dyDescent="0.25">
      <c r="A33" s="56" t="s">
        <v>96</v>
      </c>
      <c r="B33" s="56"/>
      <c r="C33" s="56"/>
      <c r="D33" s="56"/>
      <c r="E33" s="56"/>
      <c r="F33" s="56"/>
      <c r="G33" s="56"/>
    </row>
    <row r="34" spans="1:8" ht="21" customHeight="1" x14ac:dyDescent="0.25">
      <c r="A34" s="53" t="s">
        <v>94</v>
      </c>
      <c r="B34" s="52"/>
      <c r="C34" s="52"/>
      <c r="D34" s="52"/>
      <c r="E34" s="52"/>
      <c r="F34" s="52"/>
      <c r="G34" s="51"/>
      <c r="H34" s="53"/>
    </row>
    <row r="35" spans="1:8" ht="15.75" x14ac:dyDescent="0.25">
      <c r="A35" s="49"/>
      <c r="B35" s="49"/>
      <c r="C35" s="49"/>
      <c r="D35" s="49"/>
      <c r="E35" s="49"/>
      <c r="F35" s="49"/>
      <c r="G35" s="49"/>
    </row>
  </sheetData>
  <mergeCells count="5">
    <mergeCell ref="A2:G2"/>
    <mergeCell ref="A5:G5"/>
    <mergeCell ref="A33:G33"/>
    <mergeCell ref="A1:H1"/>
    <mergeCell ref="A13:G1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O330"/>
  <sheetViews>
    <sheetView workbookViewId="0">
      <selection activeCell="G11" sqref="G11"/>
    </sheetView>
  </sheetViews>
  <sheetFormatPr defaultRowHeight="15" x14ac:dyDescent="0.25"/>
  <cols>
    <col min="4" max="4" width="8.28515625" customWidth="1"/>
    <col min="5" max="7" width="16.5703125" customWidth="1"/>
    <col min="8" max="8" width="52.28515625" style="1" customWidth="1"/>
    <col min="9" max="9" width="21.5703125" customWidth="1"/>
    <col min="10" max="10" width="13.140625" customWidth="1"/>
    <col min="11" max="11" width="13.85546875" customWidth="1"/>
    <col min="12" max="12" width="13.42578125" customWidth="1"/>
    <col min="13" max="22" width="21.5703125" customWidth="1"/>
  </cols>
  <sheetData>
    <row r="5" spans="4:15" x14ac:dyDescent="0.25">
      <c r="J5" s="2" t="s">
        <v>0</v>
      </c>
      <c r="K5">
        <f>100000/3*12</f>
        <v>400000</v>
      </c>
      <c r="L5" t="s">
        <v>1</v>
      </c>
    </row>
    <row r="6" spans="4:15" ht="72.75" customHeight="1" x14ac:dyDescent="0.25">
      <c r="D6" s="3" t="s">
        <v>2</v>
      </c>
      <c r="E6" s="4" t="s">
        <v>3</v>
      </c>
      <c r="F6" s="5" t="s">
        <v>4</v>
      </c>
      <c r="G6" s="5" t="s">
        <v>5</v>
      </c>
      <c r="H6" s="5" t="s">
        <v>6</v>
      </c>
      <c r="I6" s="5" t="s">
        <v>7</v>
      </c>
      <c r="J6" s="5" t="s">
        <v>8</v>
      </c>
      <c r="K6" s="5" t="s">
        <v>9</v>
      </c>
      <c r="L6" s="5" t="s">
        <v>10</v>
      </c>
    </row>
    <row r="7" spans="4:15" x14ac:dyDescent="0.25">
      <c r="D7" s="6">
        <v>1</v>
      </c>
      <c r="E7" s="7" t="s">
        <v>11</v>
      </c>
      <c r="F7" s="7" t="s">
        <v>12</v>
      </c>
      <c r="G7" s="7" t="s">
        <v>13</v>
      </c>
      <c r="H7" s="8" t="s">
        <v>14</v>
      </c>
      <c r="I7" s="7" t="s">
        <v>15</v>
      </c>
      <c r="J7" s="7">
        <v>0.15</v>
      </c>
      <c r="K7" s="9">
        <f t="shared" ref="K7:K38" si="0">J7*1000000/$K$5</f>
        <v>0.375</v>
      </c>
      <c r="L7" s="7" t="str">
        <f t="shared" ref="L7:L38" si="1">IF(K7&lt;4,"short",IF(K7&lt;14,"half","full"))</f>
        <v>short</v>
      </c>
    </row>
    <row r="8" spans="4:15" x14ac:dyDescent="0.25">
      <c r="D8" s="6">
        <v>2</v>
      </c>
      <c r="E8" s="7" t="s">
        <v>11</v>
      </c>
      <c r="F8" s="7" t="s">
        <v>12</v>
      </c>
      <c r="G8" s="7" t="s">
        <v>16</v>
      </c>
      <c r="H8" s="8" t="s">
        <v>14</v>
      </c>
      <c r="I8" s="7" t="s">
        <v>15</v>
      </c>
      <c r="J8" s="7">
        <v>0.75</v>
      </c>
      <c r="K8" s="9">
        <f t="shared" si="0"/>
        <v>1.875</v>
      </c>
      <c r="L8" s="7" t="str">
        <f t="shared" si="1"/>
        <v>short</v>
      </c>
    </row>
    <row r="9" spans="4:15" x14ac:dyDescent="0.25">
      <c r="D9" s="6">
        <v>3</v>
      </c>
      <c r="E9" s="7" t="s">
        <v>11</v>
      </c>
      <c r="F9" s="7" t="s">
        <v>12</v>
      </c>
      <c r="G9" s="7" t="s">
        <v>17</v>
      </c>
      <c r="H9" s="8" t="s">
        <v>14</v>
      </c>
      <c r="I9" s="7" t="s">
        <v>15</v>
      </c>
      <c r="J9" s="7">
        <v>1.5</v>
      </c>
      <c r="K9" s="9">
        <f t="shared" si="0"/>
        <v>3.75</v>
      </c>
      <c r="L9" s="7" t="str">
        <f t="shared" si="1"/>
        <v>short</v>
      </c>
    </row>
    <row r="10" spans="4:15" x14ac:dyDescent="0.25">
      <c r="D10" s="6">
        <v>4</v>
      </c>
      <c r="E10" s="7" t="s">
        <v>11</v>
      </c>
      <c r="F10" s="7" t="s">
        <v>18</v>
      </c>
      <c r="G10" s="7" t="s">
        <v>13</v>
      </c>
      <c r="H10" s="8" t="s">
        <v>14</v>
      </c>
      <c r="I10" s="7" t="s">
        <v>15</v>
      </c>
      <c r="J10" s="7">
        <v>0.3</v>
      </c>
      <c r="K10" s="9">
        <f t="shared" si="0"/>
        <v>0.75</v>
      </c>
      <c r="L10" s="7" t="str">
        <f t="shared" si="1"/>
        <v>short</v>
      </c>
    </row>
    <row r="11" spans="4:15" x14ac:dyDescent="0.25">
      <c r="D11" s="6">
        <v>5</v>
      </c>
      <c r="E11" s="7" t="s">
        <v>11</v>
      </c>
      <c r="F11" s="7" t="s">
        <v>18</v>
      </c>
      <c r="G11" s="7" t="s">
        <v>16</v>
      </c>
      <c r="H11" s="8" t="s">
        <v>14</v>
      </c>
      <c r="I11" s="7" t="s">
        <v>15</v>
      </c>
      <c r="J11" s="7">
        <v>1.5</v>
      </c>
      <c r="K11" s="9">
        <f t="shared" si="0"/>
        <v>3.75</v>
      </c>
      <c r="L11" s="7" t="str">
        <f t="shared" si="1"/>
        <v>short</v>
      </c>
    </row>
    <row r="12" spans="4:15" x14ac:dyDescent="0.25">
      <c r="D12" s="6">
        <v>6</v>
      </c>
      <c r="E12" s="7" t="s">
        <v>11</v>
      </c>
      <c r="F12" s="7" t="s">
        <v>18</v>
      </c>
      <c r="G12" s="7" t="s">
        <v>17</v>
      </c>
      <c r="H12" s="8" t="s">
        <v>14</v>
      </c>
      <c r="I12" s="7" t="s">
        <v>15</v>
      </c>
      <c r="J12" s="7">
        <v>3</v>
      </c>
      <c r="K12" s="9">
        <f t="shared" si="0"/>
        <v>7.5</v>
      </c>
      <c r="L12" s="7" t="str">
        <f t="shared" si="1"/>
        <v>half</v>
      </c>
      <c r="O12">
        <f>7/0.4</f>
        <v>17.5</v>
      </c>
    </row>
    <row r="13" spans="4:15" x14ac:dyDescent="0.25">
      <c r="D13" s="6">
        <v>7</v>
      </c>
      <c r="E13" s="7" t="s">
        <v>11</v>
      </c>
      <c r="F13" s="7" t="s">
        <v>19</v>
      </c>
      <c r="G13" s="7" t="s">
        <v>13</v>
      </c>
      <c r="H13" s="8" t="s">
        <v>14</v>
      </c>
      <c r="I13" s="7" t="s">
        <v>15</v>
      </c>
      <c r="J13" s="7">
        <v>0.45</v>
      </c>
      <c r="K13" s="9">
        <f t="shared" si="0"/>
        <v>1.125</v>
      </c>
      <c r="L13" s="7" t="str">
        <f t="shared" si="1"/>
        <v>short</v>
      </c>
    </row>
    <row r="14" spans="4:15" x14ac:dyDescent="0.25">
      <c r="D14" s="6">
        <v>8</v>
      </c>
      <c r="E14" s="7" t="s">
        <v>11</v>
      </c>
      <c r="F14" s="7" t="s">
        <v>19</v>
      </c>
      <c r="G14" s="7" t="s">
        <v>16</v>
      </c>
      <c r="H14" s="8" t="s">
        <v>14</v>
      </c>
      <c r="I14" s="7" t="s">
        <v>15</v>
      </c>
      <c r="J14" s="7">
        <v>2.25</v>
      </c>
      <c r="K14" s="9">
        <f t="shared" si="0"/>
        <v>5.625</v>
      </c>
      <c r="L14" s="7" t="str">
        <f t="shared" si="1"/>
        <v>half</v>
      </c>
    </row>
    <row r="15" spans="4:15" x14ac:dyDescent="0.25">
      <c r="D15" s="6">
        <v>9</v>
      </c>
      <c r="E15" s="7" t="s">
        <v>11</v>
      </c>
      <c r="F15" s="7" t="s">
        <v>19</v>
      </c>
      <c r="G15" s="7" t="s">
        <v>17</v>
      </c>
      <c r="H15" s="8" t="s">
        <v>14</v>
      </c>
      <c r="I15" s="7" t="s">
        <v>15</v>
      </c>
      <c r="J15" s="7">
        <v>4.5</v>
      </c>
      <c r="K15" s="9">
        <f t="shared" si="0"/>
        <v>11.25</v>
      </c>
      <c r="L15" s="7" t="str">
        <f t="shared" si="1"/>
        <v>half</v>
      </c>
    </row>
    <row r="16" spans="4:15" x14ac:dyDescent="0.25">
      <c r="D16" s="6">
        <v>10</v>
      </c>
      <c r="E16" s="7" t="s">
        <v>18</v>
      </c>
      <c r="F16" s="7" t="s">
        <v>12</v>
      </c>
      <c r="G16" s="7" t="s">
        <v>13</v>
      </c>
      <c r="H16" s="8" t="s">
        <v>14</v>
      </c>
      <c r="I16" s="7" t="s">
        <v>15</v>
      </c>
      <c r="J16" s="7">
        <v>0.3</v>
      </c>
      <c r="K16" s="9">
        <f t="shared" si="0"/>
        <v>0.75</v>
      </c>
      <c r="L16" s="7" t="str">
        <f t="shared" si="1"/>
        <v>short</v>
      </c>
    </row>
    <row r="17" spans="4:12" x14ac:dyDescent="0.25">
      <c r="D17" s="6">
        <v>11</v>
      </c>
      <c r="E17" s="7" t="s">
        <v>18</v>
      </c>
      <c r="F17" s="7" t="s">
        <v>12</v>
      </c>
      <c r="G17" s="7" t="s">
        <v>16</v>
      </c>
      <c r="H17" s="8" t="s">
        <v>14</v>
      </c>
      <c r="I17" s="7" t="s">
        <v>15</v>
      </c>
      <c r="J17" s="7">
        <v>1.5</v>
      </c>
      <c r="K17" s="9">
        <f t="shared" si="0"/>
        <v>3.75</v>
      </c>
      <c r="L17" s="7" t="str">
        <f t="shared" si="1"/>
        <v>short</v>
      </c>
    </row>
    <row r="18" spans="4:12" x14ac:dyDescent="0.25">
      <c r="D18" s="6">
        <v>12</v>
      </c>
      <c r="E18" s="7" t="s">
        <v>18</v>
      </c>
      <c r="F18" s="7" t="s">
        <v>12</v>
      </c>
      <c r="G18" s="7" t="s">
        <v>17</v>
      </c>
      <c r="H18" s="8" t="s">
        <v>14</v>
      </c>
      <c r="I18" s="7" t="s">
        <v>15</v>
      </c>
      <c r="J18" s="7">
        <v>3</v>
      </c>
      <c r="K18" s="9">
        <f t="shared" si="0"/>
        <v>7.5</v>
      </c>
      <c r="L18" s="7" t="str">
        <f t="shared" si="1"/>
        <v>half</v>
      </c>
    </row>
    <row r="19" spans="4:12" x14ac:dyDescent="0.25">
      <c r="D19" s="6">
        <v>13</v>
      </c>
      <c r="E19" s="7" t="s">
        <v>18</v>
      </c>
      <c r="F19" s="7" t="s">
        <v>18</v>
      </c>
      <c r="G19" s="7" t="s">
        <v>13</v>
      </c>
      <c r="H19" s="8" t="s">
        <v>14</v>
      </c>
      <c r="I19" s="7" t="s">
        <v>15</v>
      </c>
      <c r="J19" s="7">
        <v>0.45</v>
      </c>
      <c r="K19" s="9">
        <f t="shared" si="0"/>
        <v>1.125</v>
      </c>
      <c r="L19" s="7" t="str">
        <f t="shared" si="1"/>
        <v>short</v>
      </c>
    </row>
    <row r="20" spans="4:12" x14ac:dyDescent="0.25">
      <c r="D20" s="6">
        <v>14</v>
      </c>
      <c r="E20" s="7" t="s">
        <v>18</v>
      </c>
      <c r="F20" s="7" t="s">
        <v>18</v>
      </c>
      <c r="G20" s="7" t="s">
        <v>16</v>
      </c>
      <c r="H20" s="8" t="s">
        <v>14</v>
      </c>
      <c r="I20" s="7" t="s">
        <v>15</v>
      </c>
      <c r="J20" s="7">
        <v>2.25</v>
      </c>
      <c r="K20" s="9">
        <f t="shared" si="0"/>
        <v>5.625</v>
      </c>
      <c r="L20" s="7" t="str">
        <f t="shared" si="1"/>
        <v>half</v>
      </c>
    </row>
    <row r="21" spans="4:12" x14ac:dyDescent="0.25">
      <c r="D21" s="6">
        <v>15</v>
      </c>
      <c r="E21" s="7" t="s">
        <v>18</v>
      </c>
      <c r="F21" s="7" t="s">
        <v>18</v>
      </c>
      <c r="G21" s="7" t="s">
        <v>17</v>
      </c>
      <c r="H21" s="8" t="s">
        <v>14</v>
      </c>
      <c r="I21" s="7" t="s">
        <v>15</v>
      </c>
      <c r="J21" s="7">
        <v>4.5</v>
      </c>
      <c r="K21" s="9">
        <f t="shared" si="0"/>
        <v>11.25</v>
      </c>
      <c r="L21" s="7" t="str">
        <f t="shared" si="1"/>
        <v>half</v>
      </c>
    </row>
    <row r="22" spans="4:12" x14ac:dyDescent="0.25">
      <c r="D22" s="6">
        <v>16</v>
      </c>
      <c r="E22" s="7" t="s">
        <v>18</v>
      </c>
      <c r="F22" s="7" t="s">
        <v>19</v>
      </c>
      <c r="G22" s="7" t="s">
        <v>13</v>
      </c>
      <c r="H22" s="8" t="s">
        <v>14</v>
      </c>
      <c r="I22" s="7" t="s">
        <v>15</v>
      </c>
      <c r="J22" s="7">
        <v>0.6</v>
      </c>
      <c r="K22" s="9">
        <f t="shared" si="0"/>
        <v>1.5</v>
      </c>
      <c r="L22" s="7" t="str">
        <f t="shared" si="1"/>
        <v>short</v>
      </c>
    </row>
    <row r="23" spans="4:12" x14ac:dyDescent="0.25">
      <c r="D23" s="6">
        <v>17</v>
      </c>
      <c r="E23" s="7" t="s">
        <v>18</v>
      </c>
      <c r="F23" s="7" t="s">
        <v>19</v>
      </c>
      <c r="G23" s="7" t="s">
        <v>16</v>
      </c>
      <c r="H23" s="8" t="s">
        <v>14</v>
      </c>
      <c r="I23" s="7" t="s">
        <v>15</v>
      </c>
      <c r="J23" s="7">
        <v>3</v>
      </c>
      <c r="K23" s="9">
        <f t="shared" si="0"/>
        <v>7.5</v>
      </c>
      <c r="L23" s="7" t="str">
        <f t="shared" si="1"/>
        <v>half</v>
      </c>
    </row>
    <row r="24" spans="4:12" x14ac:dyDescent="0.25">
      <c r="D24" s="6">
        <v>18</v>
      </c>
      <c r="E24" s="7" t="s">
        <v>18</v>
      </c>
      <c r="F24" s="7" t="s">
        <v>19</v>
      </c>
      <c r="G24" s="7" t="s">
        <v>17</v>
      </c>
      <c r="H24" s="8" t="s">
        <v>14</v>
      </c>
      <c r="I24" s="7" t="s">
        <v>15</v>
      </c>
      <c r="J24" s="7">
        <v>6</v>
      </c>
      <c r="K24" s="9">
        <f t="shared" si="0"/>
        <v>15</v>
      </c>
      <c r="L24" s="7" t="str">
        <f t="shared" si="1"/>
        <v>full</v>
      </c>
    </row>
    <row r="25" spans="4:12" x14ac:dyDescent="0.25">
      <c r="D25" s="6">
        <v>19</v>
      </c>
      <c r="E25" s="7" t="s">
        <v>20</v>
      </c>
      <c r="F25" s="7" t="s">
        <v>12</v>
      </c>
      <c r="G25" s="7" t="s">
        <v>13</v>
      </c>
      <c r="H25" s="8" t="s">
        <v>14</v>
      </c>
      <c r="I25" s="7" t="s">
        <v>15</v>
      </c>
      <c r="J25" s="7">
        <v>0.3</v>
      </c>
      <c r="K25" s="9">
        <f t="shared" si="0"/>
        <v>0.75</v>
      </c>
      <c r="L25" s="7" t="str">
        <f t="shared" si="1"/>
        <v>short</v>
      </c>
    </row>
    <row r="26" spans="4:12" x14ac:dyDescent="0.25">
      <c r="D26" s="6">
        <v>20</v>
      </c>
      <c r="E26" s="7" t="s">
        <v>20</v>
      </c>
      <c r="F26" s="7" t="s">
        <v>12</v>
      </c>
      <c r="G26" s="7" t="s">
        <v>16</v>
      </c>
      <c r="H26" s="8" t="s">
        <v>14</v>
      </c>
      <c r="I26" s="7" t="s">
        <v>15</v>
      </c>
      <c r="J26" s="7">
        <v>1.5</v>
      </c>
      <c r="K26" s="9">
        <f t="shared" si="0"/>
        <v>3.75</v>
      </c>
      <c r="L26" s="7" t="str">
        <f t="shared" si="1"/>
        <v>short</v>
      </c>
    </row>
    <row r="27" spans="4:12" x14ac:dyDescent="0.25">
      <c r="D27" s="6">
        <v>21</v>
      </c>
      <c r="E27" s="7" t="s">
        <v>20</v>
      </c>
      <c r="F27" s="7" t="s">
        <v>12</v>
      </c>
      <c r="G27" s="7" t="s">
        <v>17</v>
      </c>
      <c r="H27" s="8" t="s">
        <v>14</v>
      </c>
      <c r="I27" s="7" t="s">
        <v>15</v>
      </c>
      <c r="J27" s="7">
        <v>3</v>
      </c>
      <c r="K27" s="9">
        <f t="shared" si="0"/>
        <v>7.5</v>
      </c>
      <c r="L27" s="7" t="str">
        <f t="shared" si="1"/>
        <v>half</v>
      </c>
    </row>
    <row r="28" spans="4:12" x14ac:dyDescent="0.25">
      <c r="D28" s="6">
        <v>22</v>
      </c>
      <c r="E28" s="7" t="s">
        <v>20</v>
      </c>
      <c r="F28" s="7" t="s">
        <v>18</v>
      </c>
      <c r="G28" s="7" t="s">
        <v>13</v>
      </c>
      <c r="H28" s="8" t="s">
        <v>14</v>
      </c>
      <c r="I28" s="7" t="s">
        <v>15</v>
      </c>
      <c r="J28" s="7">
        <v>0.6</v>
      </c>
      <c r="K28" s="9">
        <f t="shared" si="0"/>
        <v>1.5</v>
      </c>
      <c r="L28" s="7" t="str">
        <f t="shared" si="1"/>
        <v>short</v>
      </c>
    </row>
    <row r="29" spans="4:12" x14ac:dyDescent="0.25">
      <c r="D29" s="6">
        <v>23</v>
      </c>
      <c r="E29" s="7" t="s">
        <v>20</v>
      </c>
      <c r="F29" s="7" t="s">
        <v>18</v>
      </c>
      <c r="G29" s="7" t="s">
        <v>16</v>
      </c>
      <c r="H29" s="8" t="s">
        <v>14</v>
      </c>
      <c r="I29" s="7" t="s">
        <v>15</v>
      </c>
      <c r="J29" s="7">
        <v>3</v>
      </c>
      <c r="K29" s="9">
        <f t="shared" si="0"/>
        <v>7.5</v>
      </c>
      <c r="L29" s="7" t="str">
        <f t="shared" si="1"/>
        <v>half</v>
      </c>
    </row>
    <row r="30" spans="4:12" x14ac:dyDescent="0.25">
      <c r="D30" s="6">
        <v>24</v>
      </c>
      <c r="E30" s="7" t="s">
        <v>20</v>
      </c>
      <c r="F30" s="7" t="s">
        <v>18</v>
      </c>
      <c r="G30" s="7" t="s">
        <v>17</v>
      </c>
      <c r="H30" s="8" t="s">
        <v>14</v>
      </c>
      <c r="I30" s="7" t="s">
        <v>15</v>
      </c>
      <c r="J30" s="7">
        <v>6</v>
      </c>
      <c r="K30" s="9">
        <f t="shared" si="0"/>
        <v>15</v>
      </c>
      <c r="L30" s="7" t="str">
        <f t="shared" si="1"/>
        <v>full</v>
      </c>
    </row>
    <row r="31" spans="4:12" x14ac:dyDescent="0.25">
      <c r="D31" s="6">
        <v>25</v>
      </c>
      <c r="E31" s="7" t="s">
        <v>20</v>
      </c>
      <c r="F31" s="7" t="s">
        <v>19</v>
      </c>
      <c r="G31" s="7" t="s">
        <v>13</v>
      </c>
      <c r="H31" s="8" t="s">
        <v>14</v>
      </c>
      <c r="I31" s="7" t="s">
        <v>15</v>
      </c>
      <c r="J31" s="7">
        <v>0.9</v>
      </c>
      <c r="K31" s="9">
        <f t="shared" si="0"/>
        <v>2.25</v>
      </c>
      <c r="L31" s="7" t="str">
        <f t="shared" si="1"/>
        <v>short</v>
      </c>
    </row>
    <row r="32" spans="4:12" x14ac:dyDescent="0.25">
      <c r="D32" s="6">
        <v>26</v>
      </c>
      <c r="E32" s="7" t="s">
        <v>20</v>
      </c>
      <c r="F32" s="7" t="s">
        <v>19</v>
      </c>
      <c r="G32" s="7" t="s">
        <v>16</v>
      </c>
      <c r="H32" s="8" t="s">
        <v>14</v>
      </c>
      <c r="I32" s="7" t="s">
        <v>15</v>
      </c>
      <c r="J32" s="7">
        <v>4.5</v>
      </c>
      <c r="K32" s="9">
        <f t="shared" si="0"/>
        <v>11.25</v>
      </c>
      <c r="L32" s="7" t="str">
        <f t="shared" si="1"/>
        <v>half</v>
      </c>
    </row>
    <row r="33" spans="4:12" x14ac:dyDescent="0.25">
      <c r="D33" s="6">
        <v>27</v>
      </c>
      <c r="E33" s="7" t="s">
        <v>20</v>
      </c>
      <c r="F33" s="7" t="s">
        <v>19</v>
      </c>
      <c r="G33" s="7" t="s">
        <v>17</v>
      </c>
      <c r="H33" s="8" t="s">
        <v>14</v>
      </c>
      <c r="I33" s="7" t="s">
        <v>15</v>
      </c>
      <c r="J33" s="7">
        <v>6</v>
      </c>
      <c r="K33" s="9">
        <f t="shared" si="0"/>
        <v>15</v>
      </c>
      <c r="L33" s="7" t="str">
        <f t="shared" si="1"/>
        <v>full</v>
      </c>
    </row>
    <row r="34" spans="4:12" x14ac:dyDescent="0.25">
      <c r="D34" s="6">
        <v>28</v>
      </c>
      <c r="E34" s="7" t="s">
        <v>11</v>
      </c>
      <c r="F34" s="7" t="s">
        <v>12</v>
      </c>
      <c r="G34" s="7" t="s">
        <v>13</v>
      </c>
      <c r="H34" s="8" t="s">
        <v>21</v>
      </c>
      <c r="I34" s="7" t="s">
        <v>15</v>
      </c>
      <c r="J34" s="7">
        <v>0.75</v>
      </c>
      <c r="K34" s="9">
        <f t="shared" si="0"/>
        <v>1.875</v>
      </c>
      <c r="L34" s="7" t="str">
        <f t="shared" si="1"/>
        <v>short</v>
      </c>
    </row>
    <row r="35" spans="4:12" x14ac:dyDescent="0.25">
      <c r="D35" s="6">
        <v>29</v>
      </c>
      <c r="E35" s="7" t="s">
        <v>11</v>
      </c>
      <c r="F35" s="7" t="s">
        <v>12</v>
      </c>
      <c r="G35" s="7" t="s">
        <v>16</v>
      </c>
      <c r="H35" s="8" t="s">
        <v>21</v>
      </c>
      <c r="I35" s="7" t="s">
        <v>15</v>
      </c>
      <c r="J35" s="7">
        <v>3.75</v>
      </c>
      <c r="K35" s="9">
        <f t="shared" si="0"/>
        <v>9.375</v>
      </c>
      <c r="L35" s="7" t="str">
        <f t="shared" si="1"/>
        <v>half</v>
      </c>
    </row>
    <row r="36" spans="4:12" x14ac:dyDescent="0.25">
      <c r="D36" s="6">
        <v>30</v>
      </c>
      <c r="E36" s="7" t="s">
        <v>11</v>
      </c>
      <c r="F36" s="7" t="s">
        <v>12</v>
      </c>
      <c r="G36" s="7" t="s">
        <v>17</v>
      </c>
      <c r="H36" s="8" t="s">
        <v>21</v>
      </c>
      <c r="I36" s="7" t="s">
        <v>15</v>
      </c>
      <c r="J36" s="7">
        <v>6</v>
      </c>
      <c r="K36" s="9">
        <f t="shared" si="0"/>
        <v>15</v>
      </c>
      <c r="L36" s="7" t="str">
        <f t="shared" si="1"/>
        <v>full</v>
      </c>
    </row>
    <row r="37" spans="4:12" x14ac:dyDescent="0.25">
      <c r="D37" s="6">
        <v>31</v>
      </c>
      <c r="E37" s="7" t="s">
        <v>11</v>
      </c>
      <c r="F37" s="7" t="s">
        <v>18</v>
      </c>
      <c r="G37" s="7" t="s">
        <v>13</v>
      </c>
      <c r="H37" s="8" t="s">
        <v>21</v>
      </c>
      <c r="I37" s="7" t="s">
        <v>15</v>
      </c>
      <c r="J37" s="7">
        <v>1.5</v>
      </c>
      <c r="K37" s="9">
        <f t="shared" si="0"/>
        <v>3.75</v>
      </c>
      <c r="L37" s="7" t="str">
        <f t="shared" si="1"/>
        <v>short</v>
      </c>
    </row>
    <row r="38" spans="4:12" x14ac:dyDescent="0.25">
      <c r="D38" s="6">
        <v>32</v>
      </c>
      <c r="E38" s="7" t="s">
        <v>11</v>
      </c>
      <c r="F38" s="7" t="s">
        <v>18</v>
      </c>
      <c r="G38" s="7" t="s">
        <v>16</v>
      </c>
      <c r="H38" s="8" t="s">
        <v>21</v>
      </c>
      <c r="I38" s="7" t="s">
        <v>15</v>
      </c>
      <c r="J38" s="7">
        <v>6</v>
      </c>
      <c r="K38" s="9">
        <f t="shared" si="0"/>
        <v>15</v>
      </c>
      <c r="L38" s="7" t="str">
        <f t="shared" si="1"/>
        <v>full</v>
      </c>
    </row>
    <row r="39" spans="4:12" x14ac:dyDescent="0.25">
      <c r="D39" s="6">
        <v>33</v>
      </c>
      <c r="E39" s="7" t="s">
        <v>11</v>
      </c>
      <c r="F39" s="7" t="s">
        <v>18</v>
      </c>
      <c r="G39" s="7" t="s">
        <v>17</v>
      </c>
      <c r="H39" s="8" t="s">
        <v>21</v>
      </c>
      <c r="I39" s="7" t="s">
        <v>15</v>
      </c>
      <c r="J39" s="7">
        <v>6</v>
      </c>
      <c r="K39" s="9">
        <f t="shared" ref="K39:K70" si="2">J39*1000000/$K$5</f>
        <v>15</v>
      </c>
      <c r="L39" s="7" t="str">
        <f t="shared" ref="L39:L70" si="3">IF(K39&lt;4,"short",IF(K39&lt;14,"half","full"))</f>
        <v>full</v>
      </c>
    </row>
    <row r="40" spans="4:12" x14ac:dyDescent="0.25">
      <c r="D40" s="6">
        <v>34</v>
      </c>
      <c r="E40" s="7" t="s">
        <v>11</v>
      </c>
      <c r="F40" s="7" t="s">
        <v>19</v>
      </c>
      <c r="G40" s="7" t="s">
        <v>13</v>
      </c>
      <c r="H40" s="8" t="s">
        <v>21</v>
      </c>
      <c r="I40" s="7" t="s">
        <v>15</v>
      </c>
      <c r="J40" s="7">
        <v>2.25</v>
      </c>
      <c r="K40" s="9">
        <f t="shared" si="2"/>
        <v>5.625</v>
      </c>
      <c r="L40" s="7" t="str">
        <f t="shared" si="3"/>
        <v>half</v>
      </c>
    </row>
    <row r="41" spans="4:12" x14ac:dyDescent="0.25">
      <c r="D41" s="6">
        <v>35</v>
      </c>
      <c r="E41" s="7" t="s">
        <v>11</v>
      </c>
      <c r="F41" s="7" t="s">
        <v>19</v>
      </c>
      <c r="G41" s="7" t="s">
        <v>16</v>
      </c>
      <c r="H41" s="8" t="s">
        <v>21</v>
      </c>
      <c r="I41" s="7" t="s">
        <v>15</v>
      </c>
      <c r="J41" s="7">
        <v>6</v>
      </c>
      <c r="K41" s="9">
        <f t="shared" si="2"/>
        <v>15</v>
      </c>
      <c r="L41" s="7" t="str">
        <f t="shared" si="3"/>
        <v>full</v>
      </c>
    </row>
    <row r="42" spans="4:12" x14ac:dyDescent="0.25">
      <c r="D42" s="6">
        <v>36</v>
      </c>
      <c r="E42" s="7" t="s">
        <v>11</v>
      </c>
      <c r="F42" s="7" t="s">
        <v>19</v>
      </c>
      <c r="G42" s="7" t="s">
        <v>17</v>
      </c>
      <c r="H42" s="8" t="s">
        <v>21</v>
      </c>
      <c r="I42" s="7" t="s">
        <v>15</v>
      </c>
      <c r="J42" s="7">
        <v>6</v>
      </c>
      <c r="K42" s="9">
        <f t="shared" si="2"/>
        <v>15</v>
      </c>
      <c r="L42" s="7" t="str">
        <f t="shared" si="3"/>
        <v>full</v>
      </c>
    </row>
    <row r="43" spans="4:12" x14ac:dyDescent="0.25">
      <c r="D43" s="6">
        <v>37</v>
      </c>
      <c r="E43" s="7" t="s">
        <v>18</v>
      </c>
      <c r="F43" s="7" t="s">
        <v>12</v>
      </c>
      <c r="G43" s="7" t="s">
        <v>13</v>
      </c>
      <c r="H43" s="8" t="s">
        <v>21</v>
      </c>
      <c r="I43" s="7" t="s">
        <v>15</v>
      </c>
      <c r="J43" s="7">
        <v>1.5</v>
      </c>
      <c r="K43" s="9">
        <f t="shared" si="2"/>
        <v>3.75</v>
      </c>
      <c r="L43" s="7" t="str">
        <f t="shared" si="3"/>
        <v>short</v>
      </c>
    </row>
    <row r="44" spans="4:12" x14ac:dyDescent="0.25">
      <c r="D44" s="6">
        <v>38</v>
      </c>
      <c r="E44" s="7" t="s">
        <v>18</v>
      </c>
      <c r="F44" s="7" t="s">
        <v>12</v>
      </c>
      <c r="G44" s="7" t="s">
        <v>16</v>
      </c>
      <c r="H44" s="8" t="s">
        <v>21</v>
      </c>
      <c r="I44" s="7" t="s">
        <v>15</v>
      </c>
      <c r="J44" s="7">
        <v>6</v>
      </c>
      <c r="K44" s="9">
        <f t="shared" si="2"/>
        <v>15</v>
      </c>
      <c r="L44" s="7" t="str">
        <f t="shared" si="3"/>
        <v>full</v>
      </c>
    </row>
    <row r="45" spans="4:12" x14ac:dyDescent="0.25">
      <c r="D45" s="6">
        <v>39</v>
      </c>
      <c r="E45" s="7" t="s">
        <v>18</v>
      </c>
      <c r="F45" s="7" t="s">
        <v>12</v>
      </c>
      <c r="G45" s="7" t="s">
        <v>17</v>
      </c>
      <c r="H45" s="8" t="s">
        <v>21</v>
      </c>
      <c r="I45" s="7" t="s">
        <v>15</v>
      </c>
      <c r="J45" s="7">
        <v>6</v>
      </c>
      <c r="K45" s="9">
        <f t="shared" si="2"/>
        <v>15</v>
      </c>
      <c r="L45" s="7" t="str">
        <f t="shared" si="3"/>
        <v>full</v>
      </c>
    </row>
    <row r="46" spans="4:12" x14ac:dyDescent="0.25">
      <c r="D46" s="6">
        <v>40</v>
      </c>
      <c r="E46" s="7" t="s">
        <v>18</v>
      </c>
      <c r="F46" s="7" t="s">
        <v>18</v>
      </c>
      <c r="G46" s="7" t="s">
        <v>13</v>
      </c>
      <c r="H46" s="8" t="s">
        <v>21</v>
      </c>
      <c r="I46" s="7" t="s">
        <v>15</v>
      </c>
      <c r="J46" s="7">
        <v>2.25</v>
      </c>
      <c r="K46" s="9">
        <f t="shared" si="2"/>
        <v>5.625</v>
      </c>
      <c r="L46" s="7" t="str">
        <f t="shared" si="3"/>
        <v>half</v>
      </c>
    </row>
    <row r="47" spans="4:12" x14ac:dyDescent="0.25">
      <c r="D47" s="6">
        <v>41</v>
      </c>
      <c r="E47" s="7" t="s">
        <v>18</v>
      </c>
      <c r="F47" s="7" t="s">
        <v>18</v>
      </c>
      <c r="G47" s="7" t="s">
        <v>16</v>
      </c>
      <c r="H47" s="8" t="s">
        <v>21</v>
      </c>
      <c r="I47" s="7" t="s">
        <v>15</v>
      </c>
      <c r="J47" s="7">
        <v>6</v>
      </c>
      <c r="K47" s="9">
        <f t="shared" si="2"/>
        <v>15</v>
      </c>
      <c r="L47" s="7" t="str">
        <f t="shared" si="3"/>
        <v>full</v>
      </c>
    </row>
    <row r="48" spans="4:12" x14ac:dyDescent="0.25">
      <c r="D48" s="6">
        <v>42</v>
      </c>
      <c r="E48" s="7" t="s">
        <v>18</v>
      </c>
      <c r="F48" s="7" t="s">
        <v>18</v>
      </c>
      <c r="G48" s="7" t="s">
        <v>17</v>
      </c>
      <c r="H48" s="8" t="s">
        <v>21</v>
      </c>
      <c r="I48" s="7" t="s">
        <v>15</v>
      </c>
      <c r="J48" s="7">
        <v>6</v>
      </c>
      <c r="K48" s="9">
        <f t="shared" si="2"/>
        <v>15</v>
      </c>
      <c r="L48" s="7" t="str">
        <f t="shared" si="3"/>
        <v>full</v>
      </c>
    </row>
    <row r="49" spans="4:12" x14ac:dyDescent="0.25">
      <c r="D49" s="6">
        <v>43</v>
      </c>
      <c r="E49" s="7" t="s">
        <v>18</v>
      </c>
      <c r="F49" s="7" t="s">
        <v>19</v>
      </c>
      <c r="G49" s="7" t="s">
        <v>13</v>
      </c>
      <c r="H49" s="8" t="s">
        <v>21</v>
      </c>
      <c r="I49" s="7" t="s">
        <v>15</v>
      </c>
      <c r="J49" s="7">
        <v>3</v>
      </c>
      <c r="K49" s="9">
        <f t="shared" si="2"/>
        <v>7.5</v>
      </c>
      <c r="L49" s="7" t="str">
        <f t="shared" si="3"/>
        <v>half</v>
      </c>
    </row>
    <row r="50" spans="4:12" x14ac:dyDescent="0.25">
      <c r="D50" s="6">
        <v>44</v>
      </c>
      <c r="E50" s="7" t="s">
        <v>18</v>
      </c>
      <c r="F50" s="7" t="s">
        <v>19</v>
      </c>
      <c r="G50" s="7" t="s">
        <v>16</v>
      </c>
      <c r="H50" s="8" t="s">
        <v>21</v>
      </c>
      <c r="I50" s="7" t="s">
        <v>15</v>
      </c>
      <c r="J50" s="7">
        <v>6</v>
      </c>
      <c r="K50" s="9">
        <f t="shared" si="2"/>
        <v>15</v>
      </c>
      <c r="L50" s="7" t="str">
        <f t="shared" si="3"/>
        <v>full</v>
      </c>
    </row>
    <row r="51" spans="4:12" x14ac:dyDescent="0.25">
      <c r="D51" s="6">
        <v>45</v>
      </c>
      <c r="E51" s="7" t="s">
        <v>18</v>
      </c>
      <c r="F51" s="7" t="s">
        <v>19</v>
      </c>
      <c r="G51" s="7" t="s">
        <v>17</v>
      </c>
      <c r="H51" s="8" t="s">
        <v>21</v>
      </c>
      <c r="I51" s="7" t="s">
        <v>15</v>
      </c>
      <c r="J51" s="7">
        <v>6</v>
      </c>
      <c r="K51" s="9">
        <f t="shared" si="2"/>
        <v>15</v>
      </c>
      <c r="L51" s="7" t="str">
        <f t="shared" si="3"/>
        <v>full</v>
      </c>
    </row>
    <row r="52" spans="4:12" x14ac:dyDescent="0.25">
      <c r="D52" s="6">
        <v>46</v>
      </c>
      <c r="E52" s="7" t="s">
        <v>20</v>
      </c>
      <c r="F52" s="7" t="s">
        <v>12</v>
      </c>
      <c r="G52" s="7" t="s">
        <v>13</v>
      </c>
      <c r="H52" s="8" t="s">
        <v>21</v>
      </c>
      <c r="I52" s="7" t="s">
        <v>15</v>
      </c>
      <c r="J52" s="7">
        <v>1.5</v>
      </c>
      <c r="K52" s="9">
        <f t="shared" si="2"/>
        <v>3.75</v>
      </c>
      <c r="L52" s="7" t="str">
        <f t="shared" si="3"/>
        <v>short</v>
      </c>
    </row>
    <row r="53" spans="4:12" x14ac:dyDescent="0.25">
      <c r="D53" s="6">
        <v>47</v>
      </c>
      <c r="E53" s="7" t="s">
        <v>20</v>
      </c>
      <c r="F53" s="7" t="s">
        <v>12</v>
      </c>
      <c r="G53" s="7" t="s">
        <v>16</v>
      </c>
      <c r="H53" s="8" t="s">
        <v>21</v>
      </c>
      <c r="I53" s="7" t="s">
        <v>15</v>
      </c>
      <c r="J53" s="7">
        <v>6</v>
      </c>
      <c r="K53" s="9">
        <f t="shared" si="2"/>
        <v>15</v>
      </c>
      <c r="L53" s="7" t="str">
        <f t="shared" si="3"/>
        <v>full</v>
      </c>
    </row>
    <row r="54" spans="4:12" x14ac:dyDescent="0.25">
      <c r="D54" s="6">
        <v>48</v>
      </c>
      <c r="E54" s="7" t="s">
        <v>20</v>
      </c>
      <c r="F54" s="7" t="s">
        <v>12</v>
      </c>
      <c r="G54" s="7" t="s">
        <v>17</v>
      </c>
      <c r="H54" s="8" t="s">
        <v>21</v>
      </c>
      <c r="I54" s="7" t="s">
        <v>15</v>
      </c>
      <c r="J54" s="7">
        <v>6</v>
      </c>
      <c r="K54" s="9">
        <f t="shared" si="2"/>
        <v>15</v>
      </c>
      <c r="L54" s="7" t="str">
        <f t="shared" si="3"/>
        <v>full</v>
      </c>
    </row>
    <row r="55" spans="4:12" x14ac:dyDescent="0.25">
      <c r="D55" s="6">
        <v>49</v>
      </c>
      <c r="E55" s="7" t="s">
        <v>20</v>
      </c>
      <c r="F55" s="7" t="s">
        <v>18</v>
      </c>
      <c r="G55" s="7" t="s">
        <v>13</v>
      </c>
      <c r="H55" s="8" t="s">
        <v>21</v>
      </c>
      <c r="I55" s="7" t="s">
        <v>15</v>
      </c>
      <c r="J55" s="7">
        <v>3</v>
      </c>
      <c r="K55" s="9">
        <f t="shared" si="2"/>
        <v>7.5</v>
      </c>
      <c r="L55" s="7" t="str">
        <f t="shared" si="3"/>
        <v>half</v>
      </c>
    </row>
    <row r="56" spans="4:12" x14ac:dyDescent="0.25">
      <c r="D56" s="6">
        <v>50</v>
      </c>
      <c r="E56" s="7" t="s">
        <v>20</v>
      </c>
      <c r="F56" s="7" t="s">
        <v>18</v>
      </c>
      <c r="G56" s="7" t="s">
        <v>16</v>
      </c>
      <c r="H56" s="8" t="s">
        <v>21</v>
      </c>
      <c r="I56" s="7" t="s">
        <v>15</v>
      </c>
      <c r="J56" s="7">
        <v>6</v>
      </c>
      <c r="K56" s="9">
        <f t="shared" si="2"/>
        <v>15</v>
      </c>
      <c r="L56" s="7" t="str">
        <f t="shared" si="3"/>
        <v>full</v>
      </c>
    </row>
    <row r="57" spans="4:12" x14ac:dyDescent="0.25">
      <c r="D57" s="6">
        <v>51</v>
      </c>
      <c r="E57" s="7" t="s">
        <v>20</v>
      </c>
      <c r="F57" s="7" t="s">
        <v>18</v>
      </c>
      <c r="G57" s="7" t="s">
        <v>17</v>
      </c>
      <c r="H57" s="8" t="s">
        <v>21</v>
      </c>
      <c r="I57" s="7" t="s">
        <v>15</v>
      </c>
      <c r="J57" s="7">
        <v>6</v>
      </c>
      <c r="K57" s="9">
        <f t="shared" si="2"/>
        <v>15</v>
      </c>
      <c r="L57" s="7" t="str">
        <f t="shared" si="3"/>
        <v>full</v>
      </c>
    </row>
    <row r="58" spans="4:12" x14ac:dyDescent="0.25">
      <c r="D58" s="6">
        <v>52</v>
      </c>
      <c r="E58" s="7" t="s">
        <v>20</v>
      </c>
      <c r="F58" s="7" t="s">
        <v>19</v>
      </c>
      <c r="G58" s="7" t="s">
        <v>13</v>
      </c>
      <c r="H58" s="8" t="s">
        <v>21</v>
      </c>
      <c r="I58" s="7" t="s">
        <v>15</v>
      </c>
      <c r="J58" s="7">
        <v>4.5</v>
      </c>
      <c r="K58" s="9">
        <f t="shared" si="2"/>
        <v>11.25</v>
      </c>
      <c r="L58" s="7" t="str">
        <f t="shared" si="3"/>
        <v>half</v>
      </c>
    </row>
    <row r="59" spans="4:12" x14ac:dyDescent="0.25">
      <c r="D59" s="6">
        <v>53</v>
      </c>
      <c r="E59" s="7" t="s">
        <v>20</v>
      </c>
      <c r="F59" s="7" t="s">
        <v>19</v>
      </c>
      <c r="G59" s="7" t="s">
        <v>16</v>
      </c>
      <c r="H59" s="8" t="s">
        <v>21</v>
      </c>
      <c r="I59" s="7" t="s">
        <v>15</v>
      </c>
      <c r="J59" s="7">
        <v>6</v>
      </c>
      <c r="K59" s="9">
        <f t="shared" si="2"/>
        <v>15</v>
      </c>
      <c r="L59" s="7" t="str">
        <f t="shared" si="3"/>
        <v>full</v>
      </c>
    </row>
    <row r="60" spans="4:12" x14ac:dyDescent="0.25">
      <c r="D60" s="6">
        <v>54</v>
      </c>
      <c r="E60" s="7" t="s">
        <v>20</v>
      </c>
      <c r="F60" s="7" t="s">
        <v>19</v>
      </c>
      <c r="G60" s="7" t="s">
        <v>17</v>
      </c>
      <c r="H60" s="8" t="s">
        <v>21</v>
      </c>
      <c r="I60" s="7" t="s">
        <v>15</v>
      </c>
      <c r="J60" s="7">
        <v>6</v>
      </c>
      <c r="K60" s="9">
        <f t="shared" si="2"/>
        <v>15</v>
      </c>
      <c r="L60" s="7" t="str">
        <f t="shared" si="3"/>
        <v>full</v>
      </c>
    </row>
    <row r="61" spans="4:12" ht="31.5" customHeight="1" x14ac:dyDescent="0.25">
      <c r="D61" s="6">
        <v>55</v>
      </c>
      <c r="E61" s="7" t="s">
        <v>11</v>
      </c>
      <c r="F61" s="7" t="s">
        <v>19</v>
      </c>
      <c r="G61" s="7" t="s">
        <v>13</v>
      </c>
      <c r="H61" s="8" t="s">
        <v>22</v>
      </c>
      <c r="I61" s="7" t="s">
        <v>15</v>
      </c>
      <c r="J61" s="7">
        <v>0.1</v>
      </c>
      <c r="K61" s="9">
        <f t="shared" si="2"/>
        <v>0.25</v>
      </c>
      <c r="L61" s="7" t="str">
        <f t="shared" si="3"/>
        <v>short</v>
      </c>
    </row>
    <row r="62" spans="4:12" ht="31.5" customHeight="1" x14ac:dyDescent="0.25">
      <c r="D62" s="6">
        <v>56</v>
      </c>
      <c r="E62" s="7" t="s">
        <v>11</v>
      </c>
      <c r="F62" s="7" t="s">
        <v>19</v>
      </c>
      <c r="G62" s="7" t="s">
        <v>16</v>
      </c>
      <c r="H62" s="8" t="s">
        <v>22</v>
      </c>
      <c r="I62" s="7" t="s">
        <v>15</v>
      </c>
      <c r="J62" s="7">
        <v>1</v>
      </c>
      <c r="K62" s="9">
        <f t="shared" si="2"/>
        <v>2.5</v>
      </c>
      <c r="L62" s="7" t="str">
        <f t="shared" si="3"/>
        <v>short</v>
      </c>
    </row>
    <row r="63" spans="4:12" ht="31.5" customHeight="1" x14ac:dyDescent="0.25">
      <c r="D63" s="6">
        <v>57</v>
      </c>
      <c r="E63" s="7" t="s">
        <v>11</v>
      </c>
      <c r="F63" s="7" t="s">
        <v>19</v>
      </c>
      <c r="G63" s="7" t="s">
        <v>17</v>
      </c>
      <c r="H63" s="8" t="s">
        <v>22</v>
      </c>
      <c r="I63" s="7" t="s">
        <v>15</v>
      </c>
      <c r="J63" s="7">
        <v>10</v>
      </c>
      <c r="K63" s="9">
        <f t="shared" si="2"/>
        <v>25</v>
      </c>
      <c r="L63" s="7" t="str">
        <f t="shared" si="3"/>
        <v>full</v>
      </c>
    </row>
    <row r="64" spans="4:12" ht="31.5" customHeight="1" x14ac:dyDescent="0.25">
      <c r="D64" s="6">
        <v>58</v>
      </c>
      <c r="E64" s="7" t="s">
        <v>18</v>
      </c>
      <c r="F64" s="7" t="s">
        <v>19</v>
      </c>
      <c r="G64" s="7" t="s">
        <v>13</v>
      </c>
      <c r="H64" s="8" t="s">
        <v>22</v>
      </c>
      <c r="I64" s="7" t="s">
        <v>15</v>
      </c>
      <c r="J64" s="7">
        <v>0.1</v>
      </c>
      <c r="K64" s="9">
        <f t="shared" si="2"/>
        <v>0.25</v>
      </c>
      <c r="L64" s="7" t="str">
        <f t="shared" si="3"/>
        <v>short</v>
      </c>
    </row>
    <row r="65" spans="4:12" ht="31.5" customHeight="1" x14ac:dyDescent="0.25">
      <c r="D65" s="6">
        <v>59</v>
      </c>
      <c r="E65" s="7" t="s">
        <v>18</v>
      </c>
      <c r="F65" s="7" t="s">
        <v>19</v>
      </c>
      <c r="G65" s="7" t="s">
        <v>16</v>
      </c>
      <c r="H65" s="8" t="s">
        <v>22</v>
      </c>
      <c r="I65" s="7" t="s">
        <v>15</v>
      </c>
      <c r="J65" s="7">
        <v>1</v>
      </c>
      <c r="K65" s="9">
        <f t="shared" si="2"/>
        <v>2.5</v>
      </c>
      <c r="L65" s="7" t="str">
        <f t="shared" si="3"/>
        <v>short</v>
      </c>
    </row>
    <row r="66" spans="4:12" ht="31.5" customHeight="1" x14ac:dyDescent="0.25">
      <c r="D66" s="6">
        <v>60</v>
      </c>
      <c r="E66" s="7" t="s">
        <v>18</v>
      </c>
      <c r="F66" s="7" t="s">
        <v>19</v>
      </c>
      <c r="G66" s="7" t="s">
        <v>17</v>
      </c>
      <c r="H66" s="8" t="s">
        <v>22</v>
      </c>
      <c r="I66" s="7" t="s">
        <v>15</v>
      </c>
      <c r="J66" s="7">
        <v>10</v>
      </c>
      <c r="K66" s="9">
        <f t="shared" si="2"/>
        <v>25</v>
      </c>
      <c r="L66" s="7" t="str">
        <f t="shared" si="3"/>
        <v>full</v>
      </c>
    </row>
    <row r="67" spans="4:12" ht="31.5" customHeight="1" x14ac:dyDescent="0.25">
      <c r="D67" s="6">
        <v>61</v>
      </c>
      <c r="E67" s="7" t="s">
        <v>20</v>
      </c>
      <c r="F67" s="7" t="s">
        <v>19</v>
      </c>
      <c r="G67" s="7" t="s">
        <v>13</v>
      </c>
      <c r="H67" s="8" t="s">
        <v>22</v>
      </c>
      <c r="I67" s="7" t="s">
        <v>15</v>
      </c>
      <c r="J67" s="7">
        <v>0.1</v>
      </c>
      <c r="K67" s="9">
        <f t="shared" si="2"/>
        <v>0.25</v>
      </c>
      <c r="L67" s="7" t="str">
        <f t="shared" si="3"/>
        <v>short</v>
      </c>
    </row>
    <row r="68" spans="4:12" ht="31.5" customHeight="1" x14ac:dyDescent="0.25">
      <c r="D68" s="6">
        <v>62</v>
      </c>
      <c r="E68" s="7" t="s">
        <v>20</v>
      </c>
      <c r="F68" s="7" t="s">
        <v>19</v>
      </c>
      <c r="G68" s="7" t="s">
        <v>16</v>
      </c>
      <c r="H68" s="8" t="s">
        <v>22</v>
      </c>
      <c r="I68" s="7" t="s">
        <v>15</v>
      </c>
      <c r="J68" s="7">
        <v>1</v>
      </c>
      <c r="K68" s="9">
        <f t="shared" si="2"/>
        <v>2.5</v>
      </c>
      <c r="L68" s="7" t="str">
        <f t="shared" si="3"/>
        <v>short</v>
      </c>
    </row>
    <row r="69" spans="4:12" ht="31.5" customHeight="1" x14ac:dyDescent="0.25">
      <c r="D69" s="6">
        <v>63</v>
      </c>
      <c r="E69" s="7" t="s">
        <v>20</v>
      </c>
      <c r="F69" s="7" t="s">
        <v>19</v>
      </c>
      <c r="G69" s="7" t="s">
        <v>17</v>
      </c>
      <c r="H69" s="8" t="s">
        <v>22</v>
      </c>
      <c r="I69" s="7" t="s">
        <v>15</v>
      </c>
      <c r="J69" s="7">
        <v>10</v>
      </c>
      <c r="K69" s="9">
        <f t="shared" si="2"/>
        <v>25</v>
      </c>
      <c r="L69" s="7" t="str">
        <f t="shared" si="3"/>
        <v>full</v>
      </c>
    </row>
    <row r="70" spans="4:12" ht="31.5" customHeight="1" x14ac:dyDescent="0.25">
      <c r="D70" s="6">
        <v>64</v>
      </c>
      <c r="E70" s="7" t="s">
        <v>11</v>
      </c>
      <c r="F70" s="7" t="s">
        <v>19</v>
      </c>
      <c r="G70" s="7" t="s">
        <v>13</v>
      </c>
      <c r="H70" s="8" t="s">
        <v>22</v>
      </c>
      <c r="I70" s="7" t="s">
        <v>23</v>
      </c>
      <c r="J70" s="7">
        <v>0.15</v>
      </c>
      <c r="K70" s="9">
        <f t="shared" si="2"/>
        <v>0.375</v>
      </c>
      <c r="L70" s="7" t="str">
        <f t="shared" si="3"/>
        <v>short</v>
      </c>
    </row>
    <row r="71" spans="4:12" ht="31.5" customHeight="1" x14ac:dyDescent="0.25">
      <c r="D71" s="6">
        <v>65</v>
      </c>
      <c r="E71" s="7" t="s">
        <v>11</v>
      </c>
      <c r="F71" s="7" t="s">
        <v>19</v>
      </c>
      <c r="G71" s="7" t="s">
        <v>16</v>
      </c>
      <c r="H71" s="8" t="s">
        <v>22</v>
      </c>
      <c r="I71" s="7" t="s">
        <v>23</v>
      </c>
      <c r="J71" s="7">
        <v>0.75</v>
      </c>
      <c r="K71" s="9">
        <f t="shared" ref="K71:K102" si="4">J71*1000000/$K$5</f>
        <v>1.875</v>
      </c>
      <c r="L71" s="7" t="str">
        <f t="shared" ref="L71:L102" si="5">IF(K71&lt;4,"short",IF(K71&lt;14,"half","full"))</f>
        <v>short</v>
      </c>
    </row>
    <row r="72" spans="4:12" ht="31.5" customHeight="1" x14ac:dyDescent="0.25">
      <c r="D72" s="6">
        <v>66</v>
      </c>
      <c r="E72" s="7" t="s">
        <v>11</v>
      </c>
      <c r="F72" s="7" t="s">
        <v>19</v>
      </c>
      <c r="G72" s="7" t="s">
        <v>17</v>
      </c>
      <c r="H72" s="8" t="s">
        <v>22</v>
      </c>
      <c r="I72" s="7" t="s">
        <v>23</v>
      </c>
      <c r="J72" s="7">
        <v>4.5</v>
      </c>
      <c r="K72" s="9">
        <f t="shared" si="4"/>
        <v>11.25</v>
      </c>
      <c r="L72" s="7" t="str">
        <f t="shared" si="5"/>
        <v>half</v>
      </c>
    </row>
    <row r="73" spans="4:12" ht="31.5" customHeight="1" x14ac:dyDescent="0.25">
      <c r="D73" s="6">
        <v>67</v>
      </c>
      <c r="E73" s="7" t="s">
        <v>18</v>
      </c>
      <c r="F73" s="7" t="s">
        <v>19</v>
      </c>
      <c r="G73" s="7" t="s">
        <v>13</v>
      </c>
      <c r="H73" s="8" t="s">
        <v>22</v>
      </c>
      <c r="I73" s="7" t="s">
        <v>23</v>
      </c>
      <c r="J73" s="7">
        <v>0.2</v>
      </c>
      <c r="K73" s="9">
        <f t="shared" si="4"/>
        <v>0.5</v>
      </c>
      <c r="L73" s="7" t="str">
        <f t="shared" si="5"/>
        <v>short</v>
      </c>
    </row>
    <row r="74" spans="4:12" ht="31.5" customHeight="1" x14ac:dyDescent="0.25">
      <c r="D74" s="6">
        <v>68</v>
      </c>
      <c r="E74" s="7" t="s">
        <v>18</v>
      </c>
      <c r="F74" s="7" t="s">
        <v>19</v>
      </c>
      <c r="G74" s="7" t="s">
        <v>16</v>
      </c>
      <c r="H74" s="8" t="s">
        <v>22</v>
      </c>
      <c r="I74" s="7" t="s">
        <v>23</v>
      </c>
      <c r="J74" s="7">
        <v>1</v>
      </c>
      <c r="K74" s="9">
        <f t="shared" si="4"/>
        <v>2.5</v>
      </c>
      <c r="L74" s="7" t="str">
        <f t="shared" si="5"/>
        <v>short</v>
      </c>
    </row>
    <row r="75" spans="4:12" ht="31.5" customHeight="1" x14ac:dyDescent="0.25">
      <c r="D75" s="6">
        <v>69</v>
      </c>
      <c r="E75" s="7" t="s">
        <v>18</v>
      </c>
      <c r="F75" s="7" t="s">
        <v>19</v>
      </c>
      <c r="G75" s="7" t="s">
        <v>17</v>
      </c>
      <c r="H75" s="8" t="s">
        <v>22</v>
      </c>
      <c r="I75" s="7" t="s">
        <v>23</v>
      </c>
      <c r="J75" s="7">
        <v>6</v>
      </c>
      <c r="K75" s="9">
        <f t="shared" si="4"/>
        <v>15</v>
      </c>
      <c r="L75" s="7" t="str">
        <f t="shared" si="5"/>
        <v>full</v>
      </c>
    </row>
    <row r="76" spans="4:12" ht="31.5" customHeight="1" x14ac:dyDescent="0.25">
      <c r="D76" s="6">
        <v>70</v>
      </c>
      <c r="E76" s="7" t="s">
        <v>20</v>
      </c>
      <c r="F76" s="7" t="s">
        <v>19</v>
      </c>
      <c r="G76" s="7" t="s">
        <v>13</v>
      </c>
      <c r="H76" s="8" t="s">
        <v>22</v>
      </c>
      <c r="I76" s="7" t="s">
        <v>23</v>
      </c>
      <c r="J76" s="7">
        <v>0.3</v>
      </c>
      <c r="K76" s="9">
        <f t="shared" si="4"/>
        <v>0.75</v>
      </c>
      <c r="L76" s="7" t="str">
        <f t="shared" si="5"/>
        <v>short</v>
      </c>
    </row>
    <row r="77" spans="4:12" ht="31.5" customHeight="1" x14ac:dyDescent="0.25">
      <c r="D77" s="6">
        <v>71</v>
      </c>
      <c r="E77" s="7" t="s">
        <v>20</v>
      </c>
      <c r="F77" s="7" t="s">
        <v>19</v>
      </c>
      <c r="G77" s="7" t="s">
        <v>16</v>
      </c>
      <c r="H77" s="8" t="s">
        <v>22</v>
      </c>
      <c r="I77" s="7" t="s">
        <v>23</v>
      </c>
      <c r="J77" s="7">
        <v>3</v>
      </c>
      <c r="K77" s="9">
        <f t="shared" si="4"/>
        <v>7.5</v>
      </c>
      <c r="L77" s="7" t="str">
        <f t="shared" si="5"/>
        <v>half</v>
      </c>
    </row>
    <row r="78" spans="4:12" ht="31.5" customHeight="1" x14ac:dyDescent="0.25">
      <c r="D78" s="6">
        <v>72</v>
      </c>
      <c r="E78" s="7" t="s">
        <v>20</v>
      </c>
      <c r="F78" s="7" t="s">
        <v>19</v>
      </c>
      <c r="G78" s="7" t="s">
        <v>17</v>
      </c>
      <c r="H78" s="8" t="s">
        <v>22</v>
      </c>
      <c r="I78" s="7" t="s">
        <v>23</v>
      </c>
      <c r="J78" s="7">
        <v>9</v>
      </c>
      <c r="K78" s="9">
        <f t="shared" si="4"/>
        <v>22.5</v>
      </c>
      <c r="L78" s="7" t="str">
        <f t="shared" si="5"/>
        <v>full</v>
      </c>
    </row>
    <row r="79" spans="4:12" x14ac:dyDescent="0.25">
      <c r="D79" s="6">
        <v>73</v>
      </c>
      <c r="E79" s="7" t="s">
        <v>11</v>
      </c>
      <c r="F79" s="7" t="s">
        <v>12</v>
      </c>
      <c r="G79" s="7" t="s">
        <v>13</v>
      </c>
      <c r="H79" s="8" t="s">
        <v>24</v>
      </c>
      <c r="I79" s="7" t="s">
        <v>15</v>
      </c>
      <c r="J79" s="7">
        <v>0.15</v>
      </c>
      <c r="K79" s="9">
        <f t="shared" si="4"/>
        <v>0.375</v>
      </c>
      <c r="L79" s="7" t="str">
        <f t="shared" si="5"/>
        <v>short</v>
      </c>
    </row>
    <row r="80" spans="4:12" x14ac:dyDescent="0.25">
      <c r="D80" s="6">
        <v>74</v>
      </c>
      <c r="E80" s="7" t="s">
        <v>11</v>
      </c>
      <c r="F80" s="7" t="s">
        <v>12</v>
      </c>
      <c r="G80" s="7" t="s">
        <v>16</v>
      </c>
      <c r="H80" s="8" t="s">
        <v>24</v>
      </c>
      <c r="I80" s="7" t="s">
        <v>15</v>
      </c>
      <c r="J80" s="7">
        <v>0.75</v>
      </c>
      <c r="K80" s="9">
        <f t="shared" si="4"/>
        <v>1.875</v>
      </c>
      <c r="L80" s="7" t="str">
        <f t="shared" si="5"/>
        <v>short</v>
      </c>
    </row>
    <row r="81" spans="4:12" x14ac:dyDescent="0.25">
      <c r="D81" s="6">
        <v>75</v>
      </c>
      <c r="E81" s="7" t="s">
        <v>11</v>
      </c>
      <c r="F81" s="7" t="s">
        <v>12</v>
      </c>
      <c r="G81" s="7" t="s">
        <v>17</v>
      </c>
      <c r="H81" s="8" t="s">
        <v>24</v>
      </c>
      <c r="I81" s="7" t="s">
        <v>15</v>
      </c>
      <c r="J81" s="7">
        <v>1.5</v>
      </c>
      <c r="K81" s="9">
        <f t="shared" si="4"/>
        <v>3.75</v>
      </c>
      <c r="L81" s="7" t="str">
        <f t="shared" si="5"/>
        <v>short</v>
      </c>
    </row>
    <row r="82" spans="4:12" x14ac:dyDescent="0.25">
      <c r="D82" s="6">
        <v>76</v>
      </c>
      <c r="E82" s="7" t="s">
        <v>11</v>
      </c>
      <c r="F82" s="7" t="s">
        <v>18</v>
      </c>
      <c r="G82" s="7" t="s">
        <v>13</v>
      </c>
      <c r="H82" s="8" t="s">
        <v>24</v>
      </c>
      <c r="I82" s="7" t="s">
        <v>15</v>
      </c>
      <c r="J82" s="7">
        <v>0.3</v>
      </c>
      <c r="K82" s="9">
        <f t="shared" si="4"/>
        <v>0.75</v>
      </c>
      <c r="L82" s="7" t="str">
        <f t="shared" si="5"/>
        <v>short</v>
      </c>
    </row>
    <row r="83" spans="4:12" x14ac:dyDescent="0.25">
      <c r="D83" s="6">
        <v>77</v>
      </c>
      <c r="E83" s="7" t="s">
        <v>11</v>
      </c>
      <c r="F83" s="7" t="s">
        <v>18</v>
      </c>
      <c r="G83" s="7" t="s">
        <v>16</v>
      </c>
      <c r="H83" s="8" t="s">
        <v>24</v>
      </c>
      <c r="I83" s="7" t="s">
        <v>15</v>
      </c>
      <c r="J83" s="7">
        <v>1.5</v>
      </c>
      <c r="K83" s="9">
        <f t="shared" si="4"/>
        <v>3.75</v>
      </c>
      <c r="L83" s="7" t="str">
        <f t="shared" si="5"/>
        <v>short</v>
      </c>
    </row>
    <row r="84" spans="4:12" x14ac:dyDescent="0.25">
      <c r="D84" s="6">
        <v>78</v>
      </c>
      <c r="E84" s="7" t="s">
        <v>11</v>
      </c>
      <c r="F84" s="7" t="s">
        <v>18</v>
      </c>
      <c r="G84" s="7" t="s">
        <v>17</v>
      </c>
      <c r="H84" s="8" t="s">
        <v>24</v>
      </c>
      <c r="I84" s="7" t="s">
        <v>15</v>
      </c>
      <c r="J84" s="7">
        <v>3</v>
      </c>
      <c r="K84" s="9">
        <f t="shared" si="4"/>
        <v>7.5</v>
      </c>
      <c r="L84" s="7" t="str">
        <f t="shared" si="5"/>
        <v>half</v>
      </c>
    </row>
    <row r="85" spans="4:12" x14ac:dyDescent="0.25">
      <c r="D85" s="6">
        <v>79</v>
      </c>
      <c r="E85" s="7" t="s">
        <v>11</v>
      </c>
      <c r="F85" s="7" t="s">
        <v>19</v>
      </c>
      <c r="G85" s="7" t="s">
        <v>13</v>
      </c>
      <c r="H85" s="8" t="s">
        <v>24</v>
      </c>
      <c r="I85" s="7" t="s">
        <v>15</v>
      </c>
      <c r="J85" s="7">
        <v>0.45</v>
      </c>
      <c r="K85" s="9">
        <f t="shared" si="4"/>
        <v>1.125</v>
      </c>
      <c r="L85" s="7" t="str">
        <f t="shared" si="5"/>
        <v>short</v>
      </c>
    </row>
    <row r="86" spans="4:12" x14ac:dyDescent="0.25">
      <c r="D86" s="6">
        <v>80</v>
      </c>
      <c r="E86" s="7" t="s">
        <v>11</v>
      </c>
      <c r="F86" s="7" t="s">
        <v>19</v>
      </c>
      <c r="G86" s="7" t="s">
        <v>16</v>
      </c>
      <c r="H86" s="8" t="s">
        <v>24</v>
      </c>
      <c r="I86" s="7" t="s">
        <v>15</v>
      </c>
      <c r="J86" s="7">
        <v>2.25</v>
      </c>
      <c r="K86" s="9">
        <f t="shared" si="4"/>
        <v>5.625</v>
      </c>
      <c r="L86" s="7" t="str">
        <f t="shared" si="5"/>
        <v>half</v>
      </c>
    </row>
    <row r="87" spans="4:12" x14ac:dyDescent="0.25">
      <c r="D87" s="6">
        <v>81</v>
      </c>
      <c r="E87" s="7" t="s">
        <v>11</v>
      </c>
      <c r="F87" s="7" t="s">
        <v>19</v>
      </c>
      <c r="G87" s="7" t="s">
        <v>17</v>
      </c>
      <c r="H87" s="8" t="s">
        <v>24</v>
      </c>
      <c r="I87" s="7" t="s">
        <v>15</v>
      </c>
      <c r="J87" s="7">
        <v>4.5</v>
      </c>
      <c r="K87" s="9">
        <f t="shared" si="4"/>
        <v>11.25</v>
      </c>
      <c r="L87" s="7" t="str">
        <f t="shared" si="5"/>
        <v>half</v>
      </c>
    </row>
    <row r="88" spans="4:12" x14ac:dyDescent="0.25">
      <c r="D88" s="6">
        <v>82</v>
      </c>
      <c r="E88" s="7" t="s">
        <v>18</v>
      </c>
      <c r="F88" s="7" t="s">
        <v>12</v>
      </c>
      <c r="G88" s="7" t="s">
        <v>13</v>
      </c>
      <c r="H88" s="8" t="s">
        <v>24</v>
      </c>
      <c r="I88" s="7" t="s">
        <v>15</v>
      </c>
      <c r="J88" s="7">
        <v>0.3</v>
      </c>
      <c r="K88" s="9">
        <f t="shared" si="4"/>
        <v>0.75</v>
      </c>
      <c r="L88" s="7" t="str">
        <f t="shared" si="5"/>
        <v>short</v>
      </c>
    </row>
    <row r="89" spans="4:12" x14ac:dyDescent="0.25">
      <c r="D89" s="6">
        <v>83</v>
      </c>
      <c r="E89" s="7" t="s">
        <v>18</v>
      </c>
      <c r="F89" s="7" t="s">
        <v>12</v>
      </c>
      <c r="G89" s="7" t="s">
        <v>16</v>
      </c>
      <c r="H89" s="8" t="s">
        <v>24</v>
      </c>
      <c r="I89" s="7" t="s">
        <v>15</v>
      </c>
      <c r="J89" s="7">
        <v>1.5</v>
      </c>
      <c r="K89" s="9">
        <f t="shared" si="4"/>
        <v>3.75</v>
      </c>
      <c r="L89" s="7" t="str">
        <f t="shared" si="5"/>
        <v>short</v>
      </c>
    </row>
    <row r="90" spans="4:12" x14ac:dyDescent="0.25">
      <c r="D90" s="6">
        <v>84</v>
      </c>
      <c r="E90" s="7" t="s">
        <v>18</v>
      </c>
      <c r="F90" s="7" t="s">
        <v>12</v>
      </c>
      <c r="G90" s="7" t="s">
        <v>17</v>
      </c>
      <c r="H90" s="8" t="s">
        <v>24</v>
      </c>
      <c r="I90" s="7" t="s">
        <v>15</v>
      </c>
      <c r="J90" s="7">
        <v>3</v>
      </c>
      <c r="K90" s="9">
        <f t="shared" si="4"/>
        <v>7.5</v>
      </c>
      <c r="L90" s="7" t="str">
        <f t="shared" si="5"/>
        <v>half</v>
      </c>
    </row>
    <row r="91" spans="4:12" x14ac:dyDescent="0.25">
      <c r="D91" s="6">
        <v>85</v>
      </c>
      <c r="E91" s="7" t="s">
        <v>18</v>
      </c>
      <c r="F91" s="7" t="s">
        <v>18</v>
      </c>
      <c r="G91" s="7" t="s">
        <v>13</v>
      </c>
      <c r="H91" s="8" t="s">
        <v>24</v>
      </c>
      <c r="I91" s="7" t="s">
        <v>15</v>
      </c>
      <c r="J91" s="7">
        <v>0.45</v>
      </c>
      <c r="K91" s="9">
        <f t="shared" si="4"/>
        <v>1.125</v>
      </c>
      <c r="L91" s="7" t="str">
        <f t="shared" si="5"/>
        <v>short</v>
      </c>
    </row>
    <row r="92" spans="4:12" x14ac:dyDescent="0.25">
      <c r="D92" s="6">
        <v>86</v>
      </c>
      <c r="E92" s="7" t="s">
        <v>18</v>
      </c>
      <c r="F92" s="7" t="s">
        <v>18</v>
      </c>
      <c r="G92" s="7" t="s">
        <v>16</v>
      </c>
      <c r="H92" s="8" t="s">
        <v>24</v>
      </c>
      <c r="I92" s="7" t="s">
        <v>15</v>
      </c>
      <c r="J92" s="7">
        <v>2.25</v>
      </c>
      <c r="K92" s="9">
        <f t="shared" si="4"/>
        <v>5.625</v>
      </c>
      <c r="L92" s="7" t="str">
        <f t="shared" si="5"/>
        <v>half</v>
      </c>
    </row>
    <row r="93" spans="4:12" x14ac:dyDescent="0.25">
      <c r="D93" s="6">
        <v>87</v>
      </c>
      <c r="E93" s="7" t="s">
        <v>18</v>
      </c>
      <c r="F93" s="7" t="s">
        <v>18</v>
      </c>
      <c r="G93" s="7" t="s">
        <v>17</v>
      </c>
      <c r="H93" s="8" t="s">
        <v>24</v>
      </c>
      <c r="I93" s="7" t="s">
        <v>15</v>
      </c>
      <c r="J93" s="7">
        <v>4.5</v>
      </c>
      <c r="K93" s="9">
        <f t="shared" si="4"/>
        <v>11.25</v>
      </c>
      <c r="L93" s="7" t="str">
        <f t="shared" si="5"/>
        <v>half</v>
      </c>
    </row>
    <row r="94" spans="4:12" x14ac:dyDescent="0.25">
      <c r="D94" s="6">
        <v>88</v>
      </c>
      <c r="E94" s="7" t="s">
        <v>18</v>
      </c>
      <c r="F94" s="7" t="s">
        <v>19</v>
      </c>
      <c r="G94" s="7" t="s">
        <v>13</v>
      </c>
      <c r="H94" s="8" t="s">
        <v>24</v>
      </c>
      <c r="I94" s="7" t="s">
        <v>15</v>
      </c>
      <c r="J94" s="7">
        <v>0.6</v>
      </c>
      <c r="K94" s="9">
        <f t="shared" si="4"/>
        <v>1.5</v>
      </c>
      <c r="L94" s="7" t="str">
        <f t="shared" si="5"/>
        <v>short</v>
      </c>
    </row>
    <row r="95" spans="4:12" x14ac:dyDescent="0.25">
      <c r="D95" s="6">
        <v>89</v>
      </c>
      <c r="E95" s="7" t="s">
        <v>18</v>
      </c>
      <c r="F95" s="7" t="s">
        <v>19</v>
      </c>
      <c r="G95" s="7" t="s">
        <v>16</v>
      </c>
      <c r="H95" s="8" t="s">
        <v>24</v>
      </c>
      <c r="I95" s="7" t="s">
        <v>15</v>
      </c>
      <c r="J95" s="7">
        <v>3</v>
      </c>
      <c r="K95" s="9">
        <f t="shared" si="4"/>
        <v>7.5</v>
      </c>
      <c r="L95" s="7" t="str">
        <f t="shared" si="5"/>
        <v>half</v>
      </c>
    </row>
    <row r="96" spans="4:12" x14ac:dyDescent="0.25">
      <c r="D96" s="6">
        <v>90</v>
      </c>
      <c r="E96" s="7" t="s">
        <v>18</v>
      </c>
      <c r="F96" s="7" t="s">
        <v>19</v>
      </c>
      <c r="G96" s="7" t="s">
        <v>17</v>
      </c>
      <c r="H96" s="8" t="s">
        <v>24</v>
      </c>
      <c r="I96" s="7" t="s">
        <v>15</v>
      </c>
      <c r="J96" s="7">
        <v>6</v>
      </c>
      <c r="K96" s="9">
        <f t="shared" si="4"/>
        <v>15</v>
      </c>
      <c r="L96" s="7" t="str">
        <f t="shared" si="5"/>
        <v>full</v>
      </c>
    </row>
    <row r="97" spans="4:12" x14ac:dyDescent="0.25">
      <c r="D97" s="6">
        <v>91</v>
      </c>
      <c r="E97" s="7" t="s">
        <v>20</v>
      </c>
      <c r="F97" s="7" t="s">
        <v>12</v>
      </c>
      <c r="G97" s="7" t="s">
        <v>13</v>
      </c>
      <c r="H97" s="8" t="s">
        <v>24</v>
      </c>
      <c r="I97" s="7" t="s">
        <v>15</v>
      </c>
      <c r="J97" s="7">
        <v>0.3</v>
      </c>
      <c r="K97" s="9">
        <f t="shared" si="4"/>
        <v>0.75</v>
      </c>
      <c r="L97" s="7" t="str">
        <f t="shared" si="5"/>
        <v>short</v>
      </c>
    </row>
    <row r="98" spans="4:12" x14ac:dyDescent="0.25">
      <c r="D98" s="6">
        <v>92</v>
      </c>
      <c r="E98" s="7" t="s">
        <v>20</v>
      </c>
      <c r="F98" s="7" t="s">
        <v>12</v>
      </c>
      <c r="G98" s="7" t="s">
        <v>16</v>
      </c>
      <c r="H98" s="8" t="s">
        <v>24</v>
      </c>
      <c r="I98" s="7" t="s">
        <v>15</v>
      </c>
      <c r="J98" s="7">
        <v>1.5</v>
      </c>
      <c r="K98" s="9">
        <f t="shared" si="4"/>
        <v>3.75</v>
      </c>
      <c r="L98" s="7" t="str">
        <f t="shared" si="5"/>
        <v>short</v>
      </c>
    </row>
    <row r="99" spans="4:12" x14ac:dyDescent="0.25">
      <c r="D99" s="6">
        <v>93</v>
      </c>
      <c r="E99" s="7" t="s">
        <v>20</v>
      </c>
      <c r="F99" s="7" t="s">
        <v>12</v>
      </c>
      <c r="G99" s="7" t="s">
        <v>17</v>
      </c>
      <c r="H99" s="8" t="s">
        <v>24</v>
      </c>
      <c r="I99" s="7" t="s">
        <v>15</v>
      </c>
      <c r="J99" s="7">
        <v>3</v>
      </c>
      <c r="K99" s="9">
        <f t="shared" si="4"/>
        <v>7.5</v>
      </c>
      <c r="L99" s="7" t="str">
        <f t="shared" si="5"/>
        <v>half</v>
      </c>
    </row>
    <row r="100" spans="4:12" x14ac:dyDescent="0.25">
      <c r="D100" s="6">
        <v>94</v>
      </c>
      <c r="E100" s="7" t="s">
        <v>20</v>
      </c>
      <c r="F100" s="7" t="s">
        <v>18</v>
      </c>
      <c r="G100" s="7" t="s">
        <v>13</v>
      </c>
      <c r="H100" s="8" t="s">
        <v>24</v>
      </c>
      <c r="I100" s="7" t="s">
        <v>15</v>
      </c>
      <c r="J100" s="7">
        <v>0.6</v>
      </c>
      <c r="K100" s="9">
        <f t="shared" si="4"/>
        <v>1.5</v>
      </c>
      <c r="L100" s="7" t="str">
        <f t="shared" si="5"/>
        <v>short</v>
      </c>
    </row>
    <row r="101" spans="4:12" x14ac:dyDescent="0.25">
      <c r="D101" s="6">
        <v>95</v>
      </c>
      <c r="E101" s="7" t="s">
        <v>20</v>
      </c>
      <c r="F101" s="7" t="s">
        <v>18</v>
      </c>
      <c r="G101" s="7" t="s">
        <v>16</v>
      </c>
      <c r="H101" s="8" t="s">
        <v>24</v>
      </c>
      <c r="I101" s="7" t="s">
        <v>15</v>
      </c>
      <c r="J101" s="7">
        <v>3</v>
      </c>
      <c r="K101" s="9">
        <f t="shared" si="4"/>
        <v>7.5</v>
      </c>
      <c r="L101" s="7" t="str">
        <f t="shared" si="5"/>
        <v>half</v>
      </c>
    </row>
    <row r="102" spans="4:12" x14ac:dyDescent="0.25">
      <c r="D102" s="6">
        <v>96</v>
      </c>
      <c r="E102" s="7" t="s">
        <v>20</v>
      </c>
      <c r="F102" s="7" t="s">
        <v>18</v>
      </c>
      <c r="G102" s="7" t="s">
        <v>17</v>
      </c>
      <c r="H102" s="8" t="s">
        <v>24</v>
      </c>
      <c r="I102" s="7" t="s">
        <v>15</v>
      </c>
      <c r="J102" s="7">
        <v>6</v>
      </c>
      <c r="K102" s="9">
        <f t="shared" si="4"/>
        <v>15</v>
      </c>
      <c r="L102" s="7" t="str">
        <f t="shared" si="5"/>
        <v>full</v>
      </c>
    </row>
    <row r="103" spans="4:12" x14ac:dyDescent="0.25">
      <c r="D103" s="6">
        <v>97</v>
      </c>
      <c r="E103" s="7" t="s">
        <v>20</v>
      </c>
      <c r="F103" s="7" t="s">
        <v>19</v>
      </c>
      <c r="G103" s="7" t="s">
        <v>13</v>
      </c>
      <c r="H103" s="8" t="s">
        <v>24</v>
      </c>
      <c r="I103" s="7" t="s">
        <v>15</v>
      </c>
      <c r="J103" s="7">
        <v>0.9</v>
      </c>
      <c r="K103" s="9">
        <f t="shared" ref="K103:K130" si="6">J103*1000000/$K$5</f>
        <v>2.25</v>
      </c>
      <c r="L103" s="7" t="str">
        <f t="shared" ref="L103:L134" si="7">IF(K103&lt;4,"short",IF(K103&lt;14,"half","full"))</f>
        <v>short</v>
      </c>
    </row>
    <row r="104" spans="4:12" x14ac:dyDescent="0.25">
      <c r="D104" s="6">
        <v>98</v>
      </c>
      <c r="E104" s="7" t="s">
        <v>20</v>
      </c>
      <c r="F104" s="7" t="s">
        <v>19</v>
      </c>
      <c r="G104" s="7" t="s">
        <v>16</v>
      </c>
      <c r="H104" s="8" t="s">
        <v>24</v>
      </c>
      <c r="I104" s="7" t="s">
        <v>15</v>
      </c>
      <c r="J104" s="7">
        <v>4.5</v>
      </c>
      <c r="K104" s="9">
        <f t="shared" si="6"/>
        <v>11.25</v>
      </c>
      <c r="L104" s="7" t="str">
        <f t="shared" si="7"/>
        <v>half</v>
      </c>
    </row>
    <row r="105" spans="4:12" x14ac:dyDescent="0.25">
      <c r="D105" s="6">
        <v>99</v>
      </c>
      <c r="E105" s="7" t="s">
        <v>20</v>
      </c>
      <c r="F105" s="7" t="s">
        <v>19</v>
      </c>
      <c r="G105" s="7" t="s">
        <v>17</v>
      </c>
      <c r="H105" s="8" t="s">
        <v>24</v>
      </c>
      <c r="I105" s="7" t="s">
        <v>15</v>
      </c>
      <c r="J105" s="7">
        <v>9</v>
      </c>
      <c r="K105" s="9">
        <f t="shared" si="6"/>
        <v>22.5</v>
      </c>
      <c r="L105" s="7" t="str">
        <f t="shared" si="7"/>
        <v>full</v>
      </c>
    </row>
    <row r="106" spans="4:12" x14ac:dyDescent="0.25">
      <c r="D106" s="6">
        <v>100</v>
      </c>
      <c r="E106" s="7" t="s">
        <v>11</v>
      </c>
      <c r="F106" s="7" t="s">
        <v>12</v>
      </c>
      <c r="G106" s="7" t="s">
        <v>13</v>
      </c>
      <c r="H106" s="8" t="s">
        <v>24</v>
      </c>
      <c r="I106" s="7" t="s">
        <v>23</v>
      </c>
      <c r="J106" s="7">
        <v>0.05</v>
      </c>
      <c r="K106" s="9">
        <f t="shared" si="6"/>
        <v>0.125</v>
      </c>
      <c r="L106" s="7" t="str">
        <f t="shared" si="7"/>
        <v>short</v>
      </c>
    </row>
    <row r="107" spans="4:12" x14ac:dyDescent="0.25">
      <c r="D107" s="6">
        <v>101</v>
      </c>
      <c r="E107" s="7" t="s">
        <v>11</v>
      </c>
      <c r="F107" s="7" t="s">
        <v>12</v>
      </c>
      <c r="G107" s="7" t="s">
        <v>16</v>
      </c>
      <c r="H107" s="8" t="s">
        <v>24</v>
      </c>
      <c r="I107" s="7" t="s">
        <v>23</v>
      </c>
      <c r="J107" s="7">
        <v>0.25</v>
      </c>
      <c r="K107" s="9">
        <f t="shared" si="6"/>
        <v>0.625</v>
      </c>
      <c r="L107" s="7" t="str">
        <f t="shared" si="7"/>
        <v>short</v>
      </c>
    </row>
    <row r="108" spans="4:12" x14ac:dyDescent="0.25">
      <c r="D108" s="6">
        <v>102</v>
      </c>
      <c r="E108" s="7" t="s">
        <v>11</v>
      </c>
      <c r="F108" s="7" t="s">
        <v>12</v>
      </c>
      <c r="G108" s="7" t="s">
        <v>17</v>
      </c>
      <c r="H108" s="8" t="s">
        <v>24</v>
      </c>
      <c r="I108" s="7" t="s">
        <v>23</v>
      </c>
      <c r="J108" s="7">
        <v>1.5</v>
      </c>
      <c r="K108" s="9">
        <f t="shared" si="6"/>
        <v>3.75</v>
      </c>
      <c r="L108" s="7" t="str">
        <f t="shared" si="7"/>
        <v>short</v>
      </c>
    </row>
    <row r="109" spans="4:12" x14ac:dyDescent="0.25">
      <c r="D109" s="6">
        <v>103</v>
      </c>
      <c r="E109" s="7" t="s">
        <v>11</v>
      </c>
      <c r="F109" s="7" t="s">
        <v>18</v>
      </c>
      <c r="G109" s="7" t="s">
        <v>13</v>
      </c>
      <c r="H109" s="8" t="s">
        <v>24</v>
      </c>
      <c r="I109" s="7" t="s">
        <v>23</v>
      </c>
      <c r="J109" s="7">
        <v>0.1</v>
      </c>
      <c r="K109" s="9">
        <f t="shared" si="6"/>
        <v>0.25</v>
      </c>
      <c r="L109" s="7" t="str">
        <f t="shared" si="7"/>
        <v>short</v>
      </c>
    </row>
    <row r="110" spans="4:12" x14ac:dyDescent="0.25">
      <c r="D110" s="6">
        <v>104</v>
      </c>
      <c r="E110" s="7" t="s">
        <v>11</v>
      </c>
      <c r="F110" s="7" t="s">
        <v>18</v>
      </c>
      <c r="G110" s="7" t="s">
        <v>16</v>
      </c>
      <c r="H110" s="8" t="s">
        <v>24</v>
      </c>
      <c r="I110" s="7" t="s">
        <v>23</v>
      </c>
      <c r="J110" s="7">
        <v>0.5</v>
      </c>
      <c r="K110" s="9">
        <f t="shared" si="6"/>
        <v>1.25</v>
      </c>
      <c r="L110" s="7" t="str">
        <f t="shared" si="7"/>
        <v>short</v>
      </c>
    </row>
    <row r="111" spans="4:12" x14ac:dyDescent="0.25">
      <c r="D111" s="6">
        <v>105</v>
      </c>
      <c r="E111" s="7" t="s">
        <v>11</v>
      </c>
      <c r="F111" s="7" t="s">
        <v>18</v>
      </c>
      <c r="G111" s="7" t="s">
        <v>17</v>
      </c>
      <c r="H111" s="8" t="s">
        <v>24</v>
      </c>
      <c r="I111" s="7" t="s">
        <v>23</v>
      </c>
      <c r="J111" s="7">
        <v>3</v>
      </c>
      <c r="K111" s="9">
        <f t="shared" si="6"/>
        <v>7.5</v>
      </c>
      <c r="L111" s="7" t="str">
        <f t="shared" si="7"/>
        <v>half</v>
      </c>
    </row>
    <row r="112" spans="4:12" x14ac:dyDescent="0.25">
      <c r="D112" s="6">
        <v>106</v>
      </c>
      <c r="E112" s="7" t="s">
        <v>11</v>
      </c>
      <c r="F112" s="7" t="s">
        <v>19</v>
      </c>
      <c r="G112" s="7" t="s">
        <v>13</v>
      </c>
      <c r="H112" s="8" t="s">
        <v>24</v>
      </c>
      <c r="I112" s="7" t="s">
        <v>23</v>
      </c>
      <c r="J112" s="7">
        <v>0.15</v>
      </c>
      <c r="K112" s="9">
        <f t="shared" si="6"/>
        <v>0.375</v>
      </c>
      <c r="L112" s="7" t="str">
        <f t="shared" si="7"/>
        <v>short</v>
      </c>
    </row>
    <row r="113" spans="4:12" x14ac:dyDescent="0.25">
      <c r="D113" s="6">
        <v>107</v>
      </c>
      <c r="E113" s="7" t="s">
        <v>11</v>
      </c>
      <c r="F113" s="7" t="s">
        <v>19</v>
      </c>
      <c r="G113" s="7" t="s">
        <v>16</v>
      </c>
      <c r="H113" s="8" t="s">
        <v>24</v>
      </c>
      <c r="I113" s="7" t="s">
        <v>23</v>
      </c>
      <c r="J113" s="7">
        <v>0.75</v>
      </c>
      <c r="K113" s="9">
        <f t="shared" si="6"/>
        <v>1.875</v>
      </c>
      <c r="L113" s="7" t="str">
        <f t="shared" si="7"/>
        <v>short</v>
      </c>
    </row>
    <row r="114" spans="4:12" x14ac:dyDescent="0.25">
      <c r="D114" s="6">
        <v>108</v>
      </c>
      <c r="E114" s="7" t="s">
        <v>11</v>
      </c>
      <c r="F114" s="7" t="s">
        <v>19</v>
      </c>
      <c r="G114" s="7" t="s">
        <v>17</v>
      </c>
      <c r="H114" s="8" t="s">
        <v>24</v>
      </c>
      <c r="I114" s="7" t="s">
        <v>23</v>
      </c>
      <c r="J114" s="7">
        <v>4.5</v>
      </c>
      <c r="K114" s="9">
        <f t="shared" si="6"/>
        <v>11.25</v>
      </c>
      <c r="L114" s="7" t="str">
        <f t="shared" si="7"/>
        <v>half</v>
      </c>
    </row>
    <row r="115" spans="4:12" x14ac:dyDescent="0.25">
      <c r="D115" s="6">
        <v>109</v>
      </c>
      <c r="E115" s="7" t="s">
        <v>18</v>
      </c>
      <c r="F115" s="7" t="s">
        <v>12</v>
      </c>
      <c r="G115" s="7" t="s">
        <v>13</v>
      </c>
      <c r="H115" s="8" t="s">
        <v>24</v>
      </c>
      <c r="I115" s="7" t="s">
        <v>23</v>
      </c>
      <c r="J115" s="7">
        <v>0.1</v>
      </c>
      <c r="K115" s="9">
        <f t="shared" si="6"/>
        <v>0.25</v>
      </c>
      <c r="L115" s="7" t="str">
        <f t="shared" si="7"/>
        <v>short</v>
      </c>
    </row>
    <row r="116" spans="4:12" x14ac:dyDescent="0.25">
      <c r="D116" s="6">
        <v>110</v>
      </c>
      <c r="E116" s="7" t="s">
        <v>18</v>
      </c>
      <c r="F116" s="7" t="s">
        <v>12</v>
      </c>
      <c r="G116" s="7" t="s">
        <v>16</v>
      </c>
      <c r="H116" s="8" t="s">
        <v>24</v>
      </c>
      <c r="I116" s="7" t="s">
        <v>23</v>
      </c>
      <c r="J116" s="7">
        <v>0.5</v>
      </c>
      <c r="K116" s="9">
        <f t="shared" si="6"/>
        <v>1.25</v>
      </c>
      <c r="L116" s="7" t="str">
        <f t="shared" si="7"/>
        <v>short</v>
      </c>
    </row>
    <row r="117" spans="4:12" x14ac:dyDescent="0.25">
      <c r="D117" s="6">
        <v>111</v>
      </c>
      <c r="E117" s="7" t="s">
        <v>18</v>
      </c>
      <c r="F117" s="7" t="s">
        <v>12</v>
      </c>
      <c r="G117" s="7" t="s">
        <v>17</v>
      </c>
      <c r="H117" s="8" t="s">
        <v>24</v>
      </c>
      <c r="I117" s="7" t="s">
        <v>23</v>
      </c>
      <c r="J117" s="7">
        <v>3</v>
      </c>
      <c r="K117" s="9">
        <f t="shared" si="6"/>
        <v>7.5</v>
      </c>
      <c r="L117" s="7" t="str">
        <f t="shared" si="7"/>
        <v>half</v>
      </c>
    </row>
    <row r="118" spans="4:12" x14ac:dyDescent="0.25">
      <c r="D118" s="6">
        <v>112</v>
      </c>
      <c r="E118" s="7" t="s">
        <v>18</v>
      </c>
      <c r="F118" s="7" t="s">
        <v>18</v>
      </c>
      <c r="G118" s="7" t="s">
        <v>13</v>
      </c>
      <c r="H118" s="8" t="s">
        <v>24</v>
      </c>
      <c r="I118" s="7" t="s">
        <v>23</v>
      </c>
      <c r="J118" s="7">
        <v>0.15</v>
      </c>
      <c r="K118" s="9">
        <f t="shared" si="6"/>
        <v>0.375</v>
      </c>
      <c r="L118" s="7" t="str">
        <f t="shared" si="7"/>
        <v>short</v>
      </c>
    </row>
    <row r="119" spans="4:12" x14ac:dyDescent="0.25">
      <c r="D119" s="6">
        <v>113</v>
      </c>
      <c r="E119" s="7" t="s">
        <v>18</v>
      </c>
      <c r="F119" s="7" t="s">
        <v>18</v>
      </c>
      <c r="G119" s="7" t="s">
        <v>16</v>
      </c>
      <c r="H119" s="8" t="s">
        <v>24</v>
      </c>
      <c r="I119" s="7" t="s">
        <v>23</v>
      </c>
      <c r="J119" s="7">
        <v>0.75</v>
      </c>
      <c r="K119" s="9">
        <f t="shared" si="6"/>
        <v>1.875</v>
      </c>
      <c r="L119" s="7" t="str">
        <f t="shared" si="7"/>
        <v>short</v>
      </c>
    </row>
    <row r="120" spans="4:12" x14ac:dyDescent="0.25">
      <c r="D120" s="6">
        <v>114</v>
      </c>
      <c r="E120" s="7" t="s">
        <v>18</v>
      </c>
      <c r="F120" s="7" t="s">
        <v>18</v>
      </c>
      <c r="G120" s="7" t="s">
        <v>17</v>
      </c>
      <c r="H120" s="8" t="s">
        <v>24</v>
      </c>
      <c r="I120" s="7" t="s">
        <v>23</v>
      </c>
      <c r="J120" s="7">
        <v>4.5</v>
      </c>
      <c r="K120" s="9">
        <f t="shared" si="6"/>
        <v>11.25</v>
      </c>
      <c r="L120" s="7" t="str">
        <f t="shared" si="7"/>
        <v>half</v>
      </c>
    </row>
    <row r="121" spans="4:12" x14ac:dyDescent="0.25">
      <c r="D121" s="6">
        <v>115</v>
      </c>
      <c r="E121" s="7" t="s">
        <v>18</v>
      </c>
      <c r="F121" s="7" t="s">
        <v>19</v>
      </c>
      <c r="G121" s="7" t="s">
        <v>13</v>
      </c>
      <c r="H121" s="8" t="s">
        <v>24</v>
      </c>
      <c r="I121" s="7" t="s">
        <v>23</v>
      </c>
      <c r="J121" s="7">
        <v>0.2</v>
      </c>
      <c r="K121" s="9">
        <f t="shared" si="6"/>
        <v>0.5</v>
      </c>
      <c r="L121" s="7" t="str">
        <f t="shared" si="7"/>
        <v>short</v>
      </c>
    </row>
    <row r="122" spans="4:12" x14ac:dyDescent="0.25">
      <c r="D122" s="6">
        <v>116</v>
      </c>
      <c r="E122" s="7" t="s">
        <v>18</v>
      </c>
      <c r="F122" s="7" t="s">
        <v>19</v>
      </c>
      <c r="G122" s="7" t="s">
        <v>16</v>
      </c>
      <c r="H122" s="8" t="s">
        <v>24</v>
      </c>
      <c r="I122" s="7" t="s">
        <v>23</v>
      </c>
      <c r="J122" s="7">
        <v>1</v>
      </c>
      <c r="K122" s="9">
        <f t="shared" si="6"/>
        <v>2.5</v>
      </c>
      <c r="L122" s="7" t="str">
        <f t="shared" si="7"/>
        <v>short</v>
      </c>
    </row>
    <row r="123" spans="4:12" x14ac:dyDescent="0.25">
      <c r="D123" s="6">
        <v>117</v>
      </c>
      <c r="E123" s="7" t="s">
        <v>18</v>
      </c>
      <c r="F123" s="7" t="s">
        <v>19</v>
      </c>
      <c r="G123" s="7" t="s">
        <v>17</v>
      </c>
      <c r="H123" s="8" t="s">
        <v>24</v>
      </c>
      <c r="I123" s="7" t="s">
        <v>23</v>
      </c>
      <c r="J123" s="7">
        <v>6</v>
      </c>
      <c r="K123" s="9">
        <f t="shared" si="6"/>
        <v>15</v>
      </c>
      <c r="L123" s="7" t="str">
        <f t="shared" si="7"/>
        <v>full</v>
      </c>
    </row>
    <row r="124" spans="4:12" x14ac:dyDescent="0.25">
      <c r="D124" s="6">
        <v>118</v>
      </c>
      <c r="E124" s="7" t="s">
        <v>20</v>
      </c>
      <c r="F124" s="7" t="s">
        <v>12</v>
      </c>
      <c r="G124" s="7" t="s">
        <v>13</v>
      </c>
      <c r="H124" s="8" t="s">
        <v>24</v>
      </c>
      <c r="I124" s="7" t="s">
        <v>23</v>
      </c>
      <c r="J124" s="7">
        <v>0.1</v>
      </c>
      <c r="K124" s="9">
        <f t="shared" si="6"/>
        <v>0.25</v>
      </c>
      <c r="L124" s="7" t="str">
        <f t="shared" si="7"/>
        <v>short</v>
      </c>
    </row>
    <row r="125" spans="4:12" x14ac:dyDescent="0.25">
      <c r="D125" s="6">
        <v>119</v>
      </c>
      <c r="E125" s="7" t="s">
        <v>20</v>
      </c>
      <c r="F125" s="7" t="s">
        <v>12</v>
      </c>
      <c r="G125" s="7" t="s">
        <v>16</v>
      </c>
      <c r="H125" s="8" t="s">
        <v>24</v>
      </c>
      <c r="I125" s="7" t="s">
        <v>23</v>
      </c>
      <c r="J125" s="7">
        <v>1</v>
      </c>
      <c r="K125" s="9">
        <f t="shared" si="6"/>
        <v>2.5</v>
      </c>
      <c r="L125" s="7" t="str">
        <f t="shared" si="7"/>
        <v>short</v>
      </c>
    </row>
    <row r="126" spans="4:12" x14ac:dyDescent="0.25">
      <c r="D126" s="6">
        <v>120</v>
      </c>
      <c r="E126" s="7" t="s">
        <v>20</v>
      </c>
      <c r="F126" s="7" t="s">
        <v>12</v>
      </c>
      <c r="G126" s="7" t="s">
        <v>17</v>
      </c>
      <c r="H126" s="8" t="s">
        <v>24</v>
      </c>
      <c r="I126" s="7" t="s">
        <v>23</v>
      </c>
      <c r="J126" s="7">
        <v>3</v>
      </c>
      <c r="K126" s="9">
        <f t="shared" si="6"/>
        <v>7.5</v>
      </c>
      <c r="L126" s="7" t="str">
        <f t="shared" si="7"/>
        <v>half</v>
      </c>
    </row>
    <row r="127" spans="4:12" x14ac:dyDescent="0.25">
      <c r="D127" s="6">
        <v>121</v>
      </c>
      <c r="E127" s="7" t="s">
        <v>20</v>
      </c>
      <c r="F127" s="7" t="s">
        <v>18</v>
      </c>
      <c r="G127" s="7" t="s">
        <v>13</v>
      </c>
      <c r="H127" s="8" t="s">
        <v>24</v>
      </c>
      <c r="I127" s="7" t="s">
        <v>23</v>
      </c>
      <c r="J127" s="7">
        <v>0.2</v>
      </c>
      <c r="K127" s="9">
        <f t="shared" si="6"/>
        <v>0.5</v>
      </c>
      <c r="L127" s="7" t="str">
        <f t="shared" si="7"/>
        <v>short</v>
      </c>
    </row>
    <row r="128" spans="4:12" x14ac:dyDescent="0.25">
      <c r="D128" s="6">
        <v>122</v>
      </c>
      <c r="E128" s="7" t="s">
        <v>20</v>
      </c>
      <c r="F128" s="7" t="s">
        <v>18</v>
      </c>
      <c r="G128" s="7" t="s">
        <v>16</v>
      </c>
      <c r="H128" s="8" t="s">
        <v>24</v>
      </c>
      <c r="I128" s="7" t="s">
        <v>23</v>
      </c>
      <c r="J128" s="7">
        <v>2</v>
      </c>
      <c r="K128" s="9">
        <f t="shared" si="6"/>
        <v>5</v>
      </c>
      <c r="L128" s="7" t="str">
        <f t="shared" si="7"/>
        <v>half</v>
      </c>
    </row>
    <row r="129" spans="4:12" x14ac:dyDescent="0.25">
      <c r="D129" s="6">
        <v>123</v>
      </c>
      <c r="E129" s="7" t="s">
        <v>20</v>
      </c>
      <c r="F129" s="7" t="s">
        <v>18</v>
      </c>
      <c r="G129" s="7" t="s">
        <v>17</v>
      </c>
      <c r="H129" s="8" t="s">
        <v>24</v>
      </c>
      <c r="I129" s="7" t="s">
        <v>23</v>
      </c>
      <c r="J129" s="7">
        <v>6</v>
      </c>
      <c r="K129" s="9">
        <f t="shared" si="6"/>
        <v>15</v>
      </c>
      <c r="L129" s="7" t="str">
        <f t="shared" si="7"/>
        <v>full</v>
      </c>
    </row>
    <row r="130" spans="4:12" x14ac:dyDescent="0.25">
      <c r="D130" s="6">
        <v>124</v>
      </c>
      <c r="E130" s="7" t="s">
        <v>20</v>
      </c>
      <c r="F130" s="7" t="s">
        <v>19</v>
      </c>
      <c r="G130" s="7" t="s">
        <v>13</v>
      </c>
      <c r="H130" s="8" t="s">
        <v>24</v>
      </c>
      <c r="I130" s="7" t="s">
        <v>23</v>
      </c>
      <c r="J130" s="7">
        <v>0.3</v>
      </c>
      <c r="K130" s="9">
        <f t="shared" si="6"/>
        <v>0.75</v>
      </c>
      <c r="L130" s="7" t="str">
        <f t="shared" si="7"/>
        <v>short</v>
      </c>
    </row>
    <row r="131" spans="4:12" x14ac:dyDescent="0.25">
      <c r="D131" s="6">
        <v>125</v>
      </c>
      <c r="E131" s="7" t="s">
        <v>20</v>
      </c>
      <c r="F131" s="7" t="s">
        <v>19</v>
      </c>
      <c r="G131" s="7" t="s">
        <v>16</v>
      </c>
      <c r="H131" s="8" t="s">
        <v>24</v>
      </c>
      <c r="I131" s="7" t="s">
        <v>23</v>
      </c>
      <c r="J131" s="7">
        <v>3</v>
      </c>
      <c r="K131" s="9">
        <f t="shared" ref="K131:K132" si="8">J131*1000000/$K$5</f>
        <v>7.5</v>
      </c>
      <c r="L131" s="7" t="str">
        <f t="shared" si="7"/>
        <v>half</v>
      </c>
    </row>
    <row r="132" spans="4:12" x14ac:dyDescent="0.25">
      <c r="D132" s="6">
        <v>126</v>
      </c>
      <c r="E132" s="7" t="s">
        <v>20</v>
      </c>
      <c r="F132" s="7" t="s">
        <v>19</v>
      </c>
      <c r="G132" s="7" t="s">
        <v>17</v>
      </c>
      <c r="H132" s="8" t="s">
        <v>24</v>
      </c>
      <c r="I132" s="7" t="s">
        <v>23</v>
      </c>
      <c r="J132" s="7">
        <v>9</v>
      </c>
      <c r="K132" s="9">
        <f t="shared" si="8"/>
        <v>22.5</v>
      </c>
      <c r="L132" s="7" t="str">
        <f t="shared" si="7"/>
        <v>full</v>
      </c>
    </row>
    <row r="133" spans="4:12" ht="28.5" customHeight="1" x14ac:dyDescent="0.25">
      <c r="D133" s="6">
        <v>127</v>
      </c>
      <c r="E133" s="7" t="s">
        <v>11</v>
      </c>
      <c r="F133" s="7" t="s">
        <v>12</v>
      </c>
      <c r="G133" s="7" t="s">
        <v>13</v>
      </c>
      <c r="H133" s="8" t="s">
        <v>25</v>
      </c>
      <c r="I133" s="7" t="s">
        <v>15</v>
      </c>
      <c r="J133" s="7">
        <v>10</v>
      </c>
      <c r="K133" s="9">
        <f t="shared" ref="K133:K164" si="9">J133*1000000/$K$5</f>
        <v>25</v>
      </c>
      <c r="L133" s="7" t="str">
        <f t="shared" si="7"/>
        <v>full</v>
      </c>
    </row>
    <row r="134" spans="4:12" ht="45" x14ac:dyDescent="0.25">
      <c r="D134" s="6">
        <v>128</v>
      </c>
      <c r="E134" s="7" t="s">
        <v>11</v>
      </c>
      <c r="F134" s="7" t="s">
        <v>12</v>
      </c>
      <c r="G134" s="7" t="s">
        <v>16</v>
      </c>
      <c r="H134" s="8" t="s">
        <v>25</v>
      </c>
      <c r="I134" s="7" t="s">
        <v>15</v>
      </c>
      <c r="J134" s="7">
        <v>10</v>
      </c>
      <c r="K134" s="9">
        <f t="shared" si="9"/>
        <v>25</v>
      </c>
      <c r="L134" s="7" t="str">
        <f t="shared" si="7"/>
        <v>full</v>
      </c>
    </row>
    <row r="135" spans="4:12" ht="45" x14ac:dyDescent="0.25">
      <c r="D135" s="6">
        <v>129</v>
      </c>
      <c r="E135" s="7" t="s">
        <v>11</v>
      </c>
      <c r="F135" s="7" t="s">
        <v>12</v>
      </c>
      <c r="G135" s="7" t="s">
        <v>17</v>
      </c>
      <c r="H135" s="8" t="s">
        <v>25</v>
      </c>
      <c r="I135" s="7" t="s">
        <v>15</v>
      </c>
      <c r="J135" s="7">
        <v>10</v>
      </c>
      <c r="K135" s="9">
        <f t="shared" si="9"/>
        <v>25</v>
      </c>
      <c r="L135" s="7" t="str">
        <f t="shared" ref="L135:L166" si="10">IF(K135&lt;4,"short",IF(K135&lt;14,"half","full"))</f>
        <v>full</v>
      </c>
    </row>
    <row r="136" spans="4:12" ht="45" x14ac:dyDescent="0.25">
      <c r="D136" s="6">
        <v>130</v>
      </c>
      <c r="E136" s="7" t="s">
        <v>11</v>
      </c>
      <c r="F136" s="7" t="s">
        <v>18</v>
      </c>
      <c r="G136" s="7" t="s">
        <v>13</v>
      </c>
      <c r="H136" s="8" t="s">
        <v>25</v>
      </c>
      <c r="I136" s="7" t="s">
        <v>15</v>
      </c>
      <c r="J136" s="7">
        <v>10</v>
      </c>
      <c r="K136" s="9">
        <f t="shared" si="9"/>
        <v>25</v>
      </c>
      <c r="L136" s="7" t="str">
        <f t="shared" si="10"/>
        <v>full</v>
      </c>
    </row>
    <row r="137" spans="4:12" ht="45" x14ac:dyDescent="0.25">
      <c r="D137" s="6">
        <v>131</v>
      </c>
      <c r="E137" s="7" t="s">
        <v>11</v>
      </c>
      <c r="F137" s="7" t="s">
        <v>18</v>
      </c>
      <c r="G137" s="7" t="s">
        <v>16</v>
      </c>
      <c r="H137" s="8" t="s">
        <v>25</v>
      </c>
      <c r="I137" s="7" t="s">
        <v>15</v>
      </c>
      <c r="J137" s="7">
        <v>10</v>
      </c>
      <c r="K137" s="9">
        <f t="shared" si="9"/>
        <v>25</v>
      </c>
      <c r="L137" s="7" t="str">
        <f t="shared" si="10"/>
        <v>full</v>
      </c>
    </row>
    <row r="138" spans="4:12" ht="45" x14ac:dyDescent="0.25">
      <c r="D138" s="6">
        <v>132</v>
      </c>
      <c r="E138" s="7" t="s">
        <v>11</v>
      </c>
      <c r="F138" s="7" t="s">
        <v>18</v>
      </c>
      <c r="G138" s="7" t="s">
        <v>17</v>
      </c>
      <c r="H138" s="8" t="s">
        <v>25</v>
      </c>
      <c r="I138" s="7" t="s">
        <v>15</v>
      </c>
      <c r="J138" s="7">
        <v>10</v>
      </c>
      <c r="K138" s="9">
        <f t="shared" si="9"/>
        <v>25</v>
      </c>
      <c r="L138" s="7" t="str">
        <f t="shared" si="10"/>
        <v>full</v>
      </c>
    </row>
    <row r="139" spans="4:12" ht="45" x14ac:dyDescent="0.25">
      <c r="D139" s="6">
        <v>133</v>
      </c>
      <c r="E139" s="7" t="s">
        <v>11</v>
      </c>
      <c r="F139" s="7" t="s">
        <v>19</v>
      </c>
      <c r="G139" s="7" t="s">
        <v>13</v>
      </c>
      <c r="H139" s="8" t="s">
        <v>25</v>
      </c>
      <c r="I139" s="7" t="s">
        <v>15</v>
      </c>
      <c r="J139" s="7">
        <v>10</v>
      </c>
      <c r="K139" s="9">
        <f t="shared" si="9"/>
        <v>25</v>
      </c>
      <c r="L139" s="7" t="str">
        <f t="shared" si="10"/>
        <v>full</v>
      </c>
    </row>
    <row r="140" spans="4:12" ht="45" x14ac:dyDescent="0.25">
      <c r="D140" s="6">
        <v>134</v>
      </c>
      <c r="E140" s="7" t="s">
        <v>11</v>
      </c>
      <c r="F140" s="7" t="s">
        <v>19</v>
      </c>
      <c r="G140" s="7" t="s">
        <v>16</v>
      </c>
      <c r="H140" s="8" t="s">
        <v>25</v>
      </c>
      <c r="I140" s="7" t="s">
        <v>15</v>
      </c>
      <c r="J140" s="7">
        <v>10</v>
      </c>
      <c r="K140" s="9">
        <f t="shared" si="9"/>
        <v>25</v>
      </c>
      <c r="L140" s="7" t="str">
        <f t="shared" si="10"/>
        <v>full</v>
      </c>
    </row>
    <row r="141" spans="4:12" ht="45" x14ac:dyDescent="0.25">
      <c r="D141" s="6">
        <v>135</v>
      </c>
      <c r="E141" s="7" t="s">
        <v>11</v>
      </c>
      <c r="F141" s="7" t="s">
        <v>19</v>
      </c>
      <c r="G141" s="7" t="s">
        <v>17</v>
      </c>
      <c r="H141" s="8" t="s">
        <v>25</v>
      </c>
      <c r="I141" s="7" t="s">
        <v>15</v>
      </c>
      <c r="J141" s="7">
        <v>10</v>
      </c>
      <c r="K141" s="9">
        <f t="shared" si="9"/>
        <v>25</v>
      </c>
      <c r="L141" s="7" t="str">
        <f t="shared" si="10"/>
        <v>full</v>
      </c>
    </row>
    <row r="142" spans="4:12" ht="45" x14ac:dyDescent="0.25">
      <c r="D142" s="6">
        <v>136</v>
      </c>
      <c r="E142" s="7" t="s">
        <v>18</v>
      </c>
      <c r="F142" s="7" t="s">
        <v>12</v>
      </c>
      <c r="G142" s="7" t="s">
        <v>13</v>
      </c>
      <c r="H142" s="8" t="s">
        <v>25</v>
      </c>
      <c r="I142" s="7" t="s">
        <v>15</v>
      </c>
      <c r="J142" s="7">
        <v>10</v>
      </c>
      <c r="K142" s="9">
        <f t="shared" si="9"/>
        <v>25</v>
      </c>
      <c r="L142" s="7" t="str">
        <f t="shared" si="10"/>
        <v>full</v>
      </c>
    </row>
    <row r="143" spans="4:12" ht="45" x14ac:dyDescent="0.25">
      <c r="D143" s="6">
        <v>137</v>
      </c>
      <c r="E143" s="7" t="s">
        <v>18</v>
      </c>
      <c r="F143" s="7" t="s">
        <v>12</v>
      </c>
      <c r="G143" s="7" t="s">
        <v>16</v>
      </c>
      <c r="H143" s="8" t="s">
        <v>25</v>
      </c>
      <c r="I143" s="7" t="s">
        <v>15</v>
      </c>
      <c r="J143" s="7">
        <v>10</v>
      </c>
      <c r="K143" s="9">
        <f t="shared" si="9"/>
        <v>25</v>
      </c>
      <c r="L143" s="7" t="str">
        <f t="shared" si="10"/>
        <v>full</v>
      </c>
    </row>
    <row r="144" spans="4:12" ht="45" x14ac:dyDescent="0.25">
      <c r="D144" s="6">
        <v>138</v>
      </c>
      <c r="E144" s="7" t="s">
        <v>18</v>
      </c>
      <c r="F144" s="7" t="s">
        <v>12</v>
      </c>
      <c r="G144" s="7" t="s">
        <v>17</v>
      </c>
      <c r="H144" s="8" t="s">
        <v>25</v>
      </c>
      <c r="I144" s="7" t="s">
        <v>15</v>
      </c>
      <c r="J144" s="7">
        <v>10</v>
      </c>
      <c r="K144" s="9">
        <f t="shared" si="9"/>
        <v>25</v>
      </c>
      <c r="L144" s="7" t="str">
        <f t="shared" si="10"/>
        <v>full</v>
      </c>
    </row>
    <row r="145" spans="4:12" ht="45" x14ac:dyDescent="0.25">
      <c r="D145" s="6">
        <v>139</v>
      </c>
      <c r="E145" s="7" t="s">
        <v>18</v>
      </c>
      <c r="F145" s="7" t="s">
        <v>18</v>
      </c>
      <c r="G145" s="7" t="s">
        <v>13</v>
      </c>
      <c r="H145" s="8" t="s">
        <v>25</v>
      </c>
      <c r="I145" s="7" t="s">
        <v>15</v>
      </c>
      <c r="J145" s="7">
        <v>10</v>
      </c>
      <c r="K145" s="9">
        <f t="shared" si="9"/>
        <v>25</v>
      </c>
      <c r="L145" s="7" t="str">
        <f t="shared" si="10"/>
        <v>full</v>
      </c>
    </row>
    <row r="146" spans="4:12" ht="45" x14ac:dyDescent="0.25">
      <c r="D146" s="6">
        <v>140</v>
      </c>
      <c r="E146" s="7" t="s">
        <v>18</v>
      </c>
      <c r="F146" s="7" t="s">
        <v>18</v>
      </c>
      <c r="G146" s="7" t="s">
        <v>16</v>
      </c>
      <c r="H146" s="8" t="s">
        <v>25</v>
      </c>
      <c r="I146" s="7" t="s">
        <v>15</v>
      </c>
      <c r="J146" s="7">
        <v>10</v>
      </c>
      <c r="K146" s="9">
        <f t="shared" si="9"/>
        <v>25</v>
      </c>
      <c r="L146" s="7" t="str">
        <f t="shared" si="10"/>
        <v>full</v>
      </c>
    </row>
    <row r="147" spans="4:12" ht="45" x14ac:dyDescent="0.25">
      <c r="D147" s="6">
        <v>141</v>
      </c>
      <c r="E147" s="7" t="s">
        <v>18</v>
      </c>
      <c r="F147" s="7" t="s">
        <v>18</v>
      </c>
      <c r="G147" s="7" t="s">
        <v>17</v>
      </c>
      <c r="H147" s="8" t="s">
        <v>25</v>
      </c>
      <c r="I147" s="7" t="s">
        <v>15</v>
      </c>
      <c r="J147" s="7">
        <v>10</v>
      </c>
      <c r="K147" s="9">
        <f t="shared" si="9"/>
        <v>25</v>
      </c>
      <c r="L147" s="7" t="str">
        <f t="shared" si="10"/>
        <v>full</v>
      </c>
    </row>
    <row r="148" spans="4:12" ht="45" x14ac:dyDescent="0.25">
      <c r="D148" s="6">
        <v>142</v>
      </c>
      <c r="E148" s="7" t="s">
        <v>18</v>
      </c>
      <c r="F148" s="7" t="s">
        <v>19</v>
      </c>
      <c r="G148" s="7" t="s">
        <v>13</v>
      </c>
      <c r="H148" s="8" t="s">
        <v>25</v>
      </c>
      <c r="I148" s="7" t="s">
        <v>15</v>
      </c>
      <c r="J148" s="7">
        <v>10</v>
      </c>
      <c r="K148" s="9">
        <f t="shared" si="9"/>
        <v>25</v>
      </c>
      <c r="L148" s="7" t="str">
        <f t="shared" si="10"/>
        <v>full</v>
      </c>
    </row>
    <row r="149" spans="4:12" ht="45" x14ac:dyDescent="0.25">
      <c r="D149" s="6">
        <v>143</v>
      </c>
      <c r="E149" s="7" t="s">
        <v>18</v>
      </c>
      <c r="F149" s="7" t="s">
        <v>19</v>
      </c>
      <c r="G149" s="7" t="s">
        <v>16</v>
      </c>
      <c r="H149" s="8" t="s">
        <v>25</v>
      </c>
      <c r="I149" s="7" t="s">
        <v>15</v>
      </c>
      <c r="J149" s="7">
        <v>10</v>
      </c>
      <c r="K149" s="9">
        <f t="shared" si="9"/>
        <v>25</v>
      </c>
      <c r="L149" s="7" t="str">
        <f t="shared" si="10"/>
        <v>full</v>
      </c>
    </row>
    <row r="150" spans="4:12" ht="45" x14ac:dyDescent="0.25">
      <c r="D150" s="6">
        <v>144</v>
      </c>
      <c r="E150" s="7" t="s">
        <v>18</v>
      </c>
      <c r="F150" s="7" t="s">
        <v>19</v>
      </c>
      <c r="G150" s="7" t="s">
        <v>17</v>
      </c>
      <c r="H150" s="8" t="s">
        <v>25</v>
      </c>
      <c r="I150" s="7" t="s">
        <v>15</v>
      </c>
      <c r="J150" s="7">
        <v>10</v>
      </c>
      <c r="K150" s="9">
        <f t="shared" si="9"/>
        <v>25</v>
      </c>
      <c r="L150" s="7" t="str">
        <f t="shared" si="10"/>
        <v>full</v>
      </c>
    </row>
    <row r="151" spans="4:12" ht="45" x14ac:dyDescent="0.25">
      <c r="D151" s="6">
        <v>145</v>
      </c>
      <c r="E151" s="7" t="s">
        <v>20</v>
      </c>
      <c r="F151" s="7" t="s">
        <v>12</v>
      </c>
      <c r="G151" s="7" t="s">
        <v>13</v>
      </c>
      <c r="H151" s="8" t="s">
        <v>25</v>
      </c>
      <c r="I151" s="7" t="s">
        <v>15</v>
      </c>
      <c r="J151" s="7">
        <v>10</v>
      </c>
      <c r="K151" s="9">
        <f t="shared" si="9"/>
        <v>25</v>
      </c>
      <c r="L151" s="7" t="str">
        <f t="shared" si="10"/>
        <v>full</v>
      </c>
    </row>
    <row r="152" spans="4:12" ht="45" x14ac:dyDescent="0.25">
      <c r="D152" s="6">
        <v>146</v>
      </c>
      <c r="E152" s="7" t="s">
        <v>20</v>
      </c>
      <c r="F152" s="7" t="s">
        <v>12</v>
      </c>
      <c r="G152" s="7" t="s">
        <v>16</v>
      </c>
      <c r="H152" s="8" t="s">
        <v>25</v>
      </c>
      <c r="I152" s="7" t="s">
        <v>15</v>
      </c>
      <c r="J152" s="7">
        <v>10</v>
      </c>
      <c r="K152" s="9">
        <f t="shared" si="9"/>
        <v>25</v>
      </c>
      <c r="L152" s="7" t="str">
        <f t="shared" si="10"/>
        <v>full</v>
      </c>
    </row>
    <row r="153" spans="4:12" ht="45" x14ac:dyDescent="0.25">
      <c r="D153" s="6">
        <v>147</v>
      </c>
      <c r="E153" s="7" t="s">
        <v>20</v>
      </c>
      <c r="F153" s="7" t="s">
        <v>12</v>
      </c>
      <c r="G153" s="7" t="s">
        <v>17</v>
      </c>
      <c r="H153" s="8" t="s">
        <v>25</v>
      </c>
      <c r="I153" s="7" t="s">
        <v>15</v>
      </c>
      <c r="J153" s="7">
        <v>10</v>
      </c>
      <c r="K153" s="9">
        <f t="shared" si="9"/>
        <v>25</v>
      </c>
      <c r="L153" s="7" t="str">
        <f t="shared" si="10"/>
        <v>full</v>
      </c>
    </row>
    <row r="154" spans="4:12" ht="45" x14ac:dyDescent="0.25">
      <c r="D154" s="6">
        <v>148</v>
      </c>
      <c r="E154" s="7" t="s">
        <v>20</v>
      </c>
      <c r="F154" s="7" t="s">
        <v>18</v>
      </c>
      <c r="G154" s="7" t="s">
        <v>13</v>
      </c>
      <c r="H154" s="8" t="s">
        <v>25</v>
      </c>
      <c r="I154" s="7" t="s">
        <v>15</v>
      </c>
      <c r="J154" s="7">
        <v>10</v>
      </c>
      <c r="K154" s="9">
        <f t="shared" si="9"/>
        <v>25</v>
      </c>
      <c r="L154" s="7" t="str">
        <f t="shared" si="10"/>
        <v>full</v>
      </c>
    </row>
    <row r="155" spans="4:12" ht="45" x14ac:dyDescent="0.25">
      <c r="D155" s="6">
        <v>149</v>
      </c>
      <c r="E155" s="7" t="s">
        <v>20</v>
      </c>
      <c r="F155" s="7" t="s">
        <v>18</v>
      </c>
      <c r="G155" s="7" t="s">
        <v>16</v>
      </c>
      <c r="H155" s="8" t="s">
        <v>25</v>
      </c>
      <c r="I155" s="7" t="s">
        <v>15</v>
      </c>
      <c r="J155" s="7">
        <v>10</v>
      </c>
      <c r="K155" s="9">
        <f t="shared" si="9"/>
        <v>25</v>
      </c>
      <c r="L155" s="7" t="str">
        <f t="shared" si="10"/>
        <v>full</v>
      </c>
    </row>
    <row r="156" spans="4:12" ht="45" x14ac:dyDescent="0.25">
      <c r="D156" s="6">
        <v>150</v>
      </c>
      <c r="E156" s="7" t="s">
        <v>20</v>
      </c>
      <c r="F156" s="7" t="s">
        <v>18</v>
      </c>
      <c r="G156" s="7" t="s">
        <v>17</v>
      </c>
      <c r="H156" s="8" t="s">
        <v>25</v>
      </c>
      <c r="I156" s="7" t="s">
        <v>15</v>
      </c>
      <c r="J156" s="7">
        <v>10</v>
      </c>
      <c r="K156" s="9">
        <f t="shared" si="9"/>
        <v>25</v>
      </c>
      <c r="L156" s="7" t="str">
        <f t="shared" si="10"/>
        <v>full</v>
      </c>
    </row>
    <row r="157" spans="4:12" ht="45" x14ac:dyDescent="0.25">
      <c r="D157" s="6">
        <v>151</v>
      </c>
      <c r="E157" s="7" t="s">
        <v>20</v>
      </c>
      <c r="F157" s="7" t="s">
        <v>19</v>
      </c>
      <c r="G157" s="7" t="s">
        <v>13</v>
      </c>
      <c r="H157" s="8" t="s">
        <v>25</v>
      </c>
      <c r="I157" s="7" t="s">
        <v>15</v>
      </c>
      <c r="J157" s="7">
        <v>10</v>
      </c>
      <c r="K157" s="9">
        <f t="shared" si="9"/>
        <v>25</v>
      </c>
      <c r="L157" s="7" t="str">
        <f t="shared" si="10"/>
        <v>full</v>
      </c>
    </row>
    <row r="158" spans="4:12" ht="45" x14ac:dyDescent="0.25">
      <c r="D158" s="6">
        <v>152</v>
      </c>
      <c r="E158" s="7" t="s">
        <v>20</v>
      </c>
      <c r="F158" s="7" t="s">
        <v>19</v>
      </c>
      <c r="G158" s="7" t="s">
        <v>16</v>
      </c>
      <c r="H158" s="8" t="s">
        <v>25</v>
      </c>
      <c r="I158" s="7" t="s">
        <v>15</v>
      </c>
      <c r="J158" s="7">
        <v>10</v>
      </c>
      <c r="K158" s="9">
        <f t="shared" si="9"/>
        <v>25</v>
      </c>
      <c r="L158" s="7" t="str">
        <f t="shared" si="10"/>
        <v>full</v>
      </c>
    </row>
    <row r="159" spans="4:12" ht="45" x14ac:dyDescent="0.25">
      <c r="D159" s="6">
        <v>153</v>
      </c>
      <c r="E159" s="7" t="s">
        <v>20</v>
      </c>
      <c r="F159" s="7" t="s">
        <v>19</v>
      </c>
      <c r="G159" s="7" t="s">
        <v>17</v>
      </c>
      <c r="H159" s="8" t="s">
        <v>25</v>
      </c>
      <c r="I159" s="7" t="s">
        <v>15</v>
      </c>
      <c r="J159" s="7">
        <v>10</v>
      </c>
      <c r="K159" s="9">
        <f t="shared" si="9"/>
        <v>25</v>
      </c>
      <c r="L159" s="7" t="str">
        <f t="shared" si="10"/>
        <v>full</v>
      </c>
    </row>
    <row r="160" spans="4:12" ht="45" x14ac:dyDescent="0.25">
      <c r="D160" s="6">
        <v>154</v>
      </c>
      <c r="E160" s="7" t="s">
        <v>11</v>
      </c>
      <c r="F160" s="7" t="s">
        <v>12</v>
      </c>
      <c r="G160" s="7" t="s">
        <v>13</v>
      </c>
      <c r="H160" s="8" t="s">
        <v>25</v>
      </c>
      <c r="I160" s="7" t="s">
        <v>23</v>
      </c>
      <c r="J160" s="7">
        <v>4.5</v>
      </c>
      <c r="K160" s="9">
        <f t="shared" si="9"/>
        <v>11.25</v>
      </c>
      <c r="L160" s="7" t="str">
        <f t="shared" si="10"/>
        <v>half</v>
      </c>
    </row>
    <row r="161" spans="4:12" ht="45" x14ac:dyDescent="0.25">
      <c r="D161" s="6">
        <v>155</v>
      </c>
      <c r="E161" s="7" t="s">
        <v>11</v>
      </c>
      <c r="F161" s="7" t="s">
        <v>12</v>
      </c>
      <c r="G161" s="7" t="s">
        <v>16</v>
      </c>
      <c r="H161" s="8" t="s">
        <v>25</v>
      </c>
      <c r="I161" s="7" t="s">
        <v>23</v>
      </c>
      <c r="J161" s="7">
        <v>4.5</v>
      </c>
      <c r="K161" s="9">
        <f t="shared" si="9"/>
        <v>11.25</v>
      </c>
      <c r="L161" s="7" t="str">
        <f t="shared" si="10"/>
        <v>half</v>
      </c>
    </row>
    <row r="162" spans="4:12" ht="45" x14ac:dyDescent="0.25">
      <c r="D162" s="6">
        <v>156</v>
      </c>
      <c r="E162" s="7" t="s">
        <v>11</v>
      </c>
      <c r="F162" s="7" t="s">
        <v>12</v>
      </c>
      <c r="G162" s="7" t="s">
        <v>17</v>
      </c>
      <c r="H162" s="8" t="s">
        <v>25</v>
      </c>
      <c r="I162" s="7" t="s">
        <v>23</v>
      </c>
      <c r="J162" s="7">
        <v>4.5</v>
      </c>
      <c r="K162" s="9">
        <f t="shared" si="9"/>
        <v>11.25</v>
      </c>
      <c r="L162" s="7" t="str">
        <f t="shared" si="10"/>
        <v>half</v>
      </c>
    </row>
    <row r="163" spans="4:12" ht="45" x14ac:dyDescent="0.25">
      <c r="D163" s="6">
        <v>157</v>
      </c>
      <c r="E163" s="7" t="s">
        <v>11</v>
      </c>
      <c r="F163" s="7" t="s">
        <v>18</v>
      </c>
      <c r="G163" s="7" t="s">
        <v>13</v>
      </c>
      <c r="H163" s="8" t="s">
        <v>25</v>
      </c>
      <c r="I163" s="7" t="s">
        <v>23</v>
      </c>
      <c r="J163" s="7">
        <v>4.5</v>
      </c>
      <c r="K163" s="9">
        <f t="shared" si="9"/>
        <v>11.25</v>
      </c>
      <c r="L163" s="7" t="str">
        <f t="shared" si="10"/>
        <v>half</v>
      </c>
    </row>
    <row r="164" spans="4:12" ht="45" x14ac:dyDescent="0.25">
      <c r="D164" s="6">
        <v>158</v>
      </c>
      <c r="E164" s="7" t="s">
        <v>11</v>
      </c>
      <c r="F164" s="7" t="s">
        <v>18</v>
      </c>
      <c r="G164" s="7" t="s">
        <v>16</v>
      </c>
      <c r="H164" s="8" t="s">
        <v>25</v>
      </c>
      <c r="I164" s="7" t="s">
        <v>23</v>
      </c>
      <c r="J164" s="7">
        <v>4.5</v>
      </c>
      <c r="K164" s="9">
        <f t="shared" si="9"/>
        <v>11.25</v>
      </c>
      <c r="L164" s="7" t="str">
        <f t="shared" si="10"/>
        <v>half</v>
      </c>
    </row>
    <row r="165" spans="4:12" ht="45" x14ac:dyDescent="0.25">
      <c r="D165" s="6">
        <v>159</v>
      </c>
      <c r="E165" s="7" t="s">
        <v>11</v>
      </c>
      <c r="F165" s="7" t="s">
        <v>18</v>
      </c>
      <c r="G165" s="7" t="s">
        <v>17</v>
      </c>
      <c r="H165" s="8" t="s">
        <v>25</v>
      </c>
      <c r="I165" s="7" t="s">
        <v>23</v>
      </c>
      <c r="J165" s="7">
        <v>4.5</v>
      </c>
      <c r="K165" s="9">
        <f t="shared" ref="K165:K186" si="11">J165*1000000/$K$5</f>
        <v>11.25</v>
      </c>
      <c r="L165" s="7" t="str">
        <f t="shared" si="10"/>
        <v>half</v>
      </c>
    </row>
    <row r="166" spans="4:12" ht="45" x14ac:dyDescent="0.25">
      <c r="D166" s="6">
        <v>160</v>
      </c>
      <c r="E166" s="7" t="s">
        <v>11</v>
      </c>
      <c r="F166" s="7" t="s">
        <v>19</v>
      </c>
      <c r="G166" s="7" t="s">
        <v>13</v>
      </c>
      <c r="H166" s="8" t="s">
        <v>25</v>
      </c>
      <c r="I166" s="7" t="s">
        <v>23</v>
      </c>
      <c r="J166" s="7">
        <v>4.5</v>
      </c>
      <c r="K166" s="9">
        <f t="shared" si="11"/>
        <v>11.25</v>
      </c>
      <c r="L166" s="7" t="str">
        <f t="shared" si="10"/>
        <v>half</v>
      </c>
    </row>
    <row r="167" spans="4:12" ht="45" x14ac:dyDescent="0.25">
      <c r="D167" s="6">
        <v>161</v>
      </c>
      <c r="E167" s="7" t="s">
        <v>11</v>
      </c>
      <c r="F167" s="7" t="s">
        <v>19</v>
      </c>
      <c r="G167" s="7" t="s">
        <v>16</v>
      </c>
      <c r="H167" s="8" t="s">
        <v>25</v>
      </c>
      <c r="I167" s="7" t="s">
        <v>23</v>
      </c>
      <c r="J167" s="7">
        <v>4.5</v>
      </c>
      <c r="K167" s="9">
        <f t="shared" si="11"/>
        <v>11.25</v>
      </c>
      <c r="L167" s="7" t="str">
        <f t="shared" ref="L167:L186" si="12">IF(K167&lt;4,"short",IF(K167&lt;14,"half","full"))</f>
        <v>half</v>
      </c>
    </row>
    <row r="168" spans="4:12" ht="45" x14ac:dyDescent="0.25">
      <c r="D168" s="6">
        <v>162</v>
      </c>
      <c r="E168" s="7" t="s">
        <v>11</v>
      </c>
      <c r="F168" s="7" t="s">
        <v>19</v>
      </c>
      <c r="G168" s="7" t="s">
        <v>17</v>
      </c>
      <c r="H168" s="8" t="s">
        <v>25</v>
      </c>
      <c r="I168" s="7" t="s">
        <v>23</v>
      </c>
      <c r="J168" s="7">
        <v>4.5</v>
      </c>
      <c r="K168" s="9">
        <f t="shared" si="11"/>
        <v>11.25</v>
      </c>
      <c r="L168" s="7" t="str">
        <f t="shared" si="12"/>
        <v>half</v>
      </c>
    </row>
    <row r="169" spans="4:12" ht="45" x14ac:dyDescent="0.25">
      <c r="D169" s="6">
        <v>163</v>
      </c>
      <c r="E169" s="7" t="s">
        <v>18</v>
      </c>
      <c r="F169" s="7" t="s">
        <v>12</v>
      </c>
      <c r="G169" s="7" t="s">
        <v>13</v>
      </c>
      <c r="H169" s="8" t="s">
        <v>25</v>
      </c>
      <c r="I169" s="7" t="s">
        <v>23</v>
      </c>
      <c r="J169" s="7">
        <v>6</v>
      </c>
      <c r="K169" s="9">
        <f t="shared" si="11"/>
        <v>15</v>
      </c>
      <c r="L169" s="7" t="str">
        <f t="shared" si="12"/>
        <v>full</v>
      </c>
    </row>
    <row r="170" spans="4:12" ht="45" x14ac:dyDescent="0.25">
      <c r="D170" s="6">
        <v>164</v>
      </c>
      <c r="E170" s="7" t="s">
        <v>18</v>
      </c>
      <c r="F170" s="7" t="s">
        <v>12</v>
      </c>
      <c r="G170" s="7" t="s">
        <v>16</v>
      </c>
      <c r="H170" s="8" t="s">
        <v>25</v>
      </c>
      <c r="I170" s="7" t="s">
        <v>23</v>
      </c>
      <c r="J170" s="7">
        <v>6</v>
      </c>
      <c r="K170" s="9">
        <f t="shared" si="11"/>
        <v>15</v>
      </c>
      <c r="L170" s="7" t="str">
        <f t="shared" si="12"/>
        <v>full</v>
      </c>
    </row>
    <row r="171" spans="4:12" ht="45" x14ac:dyDescent="0.25">
      <c r="D171" s="6">
        <v>165</v>
      </c>
      <c r="E171" s="7" t="s">
        <v>18</v>
      </c>
      <c r="F171" s="7" t="s">
        <v>12</v>
      </c>
      <c r="G171" s="7" t="s">
        <v>17</v>
      </c>
      <c r="H171" s="8" t="s">
        <v>25</v>
      </c>
      <c r="I171" s="7" t="s">
        <v>23</v>
      </c>
      <c r="J171" s="7">
        <v>6</v>
      </c>
      <c r="K171" s="9">
        <f t="shared" si="11"/>
        <v>15</v>
      </c>
      <c r="L171" s="7" t="str">
        <f t="shared" si="12"/>
        <v>full</v>
      </c>
    </row>
    <row r="172" spans="4:12" ht="45" x14ac:dyDescent="0.25">
      <c r="D172" s="6">
        <v>166</v>
      </c>
      <c r="E172" s="7" t="s">
        <v>18</v>
      </c>
      <c r="F172" s="7" t="s">
        <v>18</v>
      </c>
      <c r="G172" s="7" t="s">
        <v>13</v>
      </c>
      <c r="H172" s="8" t="s">
        <v>25</v>
      </c>
      <c r="I172" s="7" t="s">
        <v>23</v>
      </c>
      <c r="J172" s="7">
        <v>6</v>
      </c>
      <c r="K172" s="9">
        <f t="shared" si="11"/>
        <v>15</v>
      </c>
      <c r="L172" s="7" t="str">
        <f t="shared" si="12"/>
        <v>full</v>
      </c>
    </row>
    <row r="173" spans="4:12" ht="45" x14ac:dyDescent="0.25">
      <c r="D173" s="6">
        <v>167</v>
      </c>
      <c r="E173" s="7" t="s">
        <v>18</v>
      </c>
      <c r="F173" s="7" t="s">
        <v>18</v>
      </c>
      <c r="G173" s="7" t="s">
        <v>16</v>
      </c>
      <c r="H173" s="8" t="s">
        <v>25</v>
      </c>
      <c r="I173" s="7" t="s">
        <v>23</v>
      </c>
      <c r="J173" s="7">
        <v>6</v>
      </c>
      <c r="K173" s="9">
        <f t="shared" si="11"/>
        <v>15</v>
      </c>
      <c r="L173" s="7" t="str">
        <f t="shared" si="12"/>
        <v>full</v>
      </c>
    </row>
    <row r="174" spans="4:12" ht="45" x14ac:dyDescent="0.25">
      <c r="D174" s="6">
        <v>168</v>
      </c>
      <c r="E174" s="7" t="s">
        <v>18</v>
      </c>
      <c r="F174" s="7" t="s">
        <v>18</v>
      </c>
      <c r="G174" s="7" t="s">
        <v>17</v>
      </c>
      <c r="H174" s="8" t="s">
        <v>25</v>
      </c>
      <c r="I174" s="7" t="s">
        <v>23</v>
      </c>
      <c r="J174" s="7">
        <v>6</v>
      </c>
      <c r="K174" s="9">
        <f t="shared" si="11"/>
        <v>15</v>
      </c>
      <c r="L174" s="7" t="str">
        <f t="shared" si="12"/>
        <v>full</v>
      </c>
    </row>
    <row r="175" spans="4:12" ht="45" x14ac:dyDescent="0.25">
      <c r="D175" s="6">
        <v>169</v>
      </c>
      <c r="E175" s="7" t="s">
        <v>18</v>
      </c>
      <c r="F175" s="7" t="s">
        <v>19</v>
      </c>
      <c r="G175" s="7" t="s">
        <v>13</v>
      </c>
      <c r="H175" s="8" t="s">
        <v>25</v>
      </c>
      <c r="I175" s="7" t="s">
        <v>23</v>
      </c>
      <c r="J175" s="7">
        <v>6</v>
      </c>
      <c r="K175" s="9">
        <f t="shared" si="11"/>
        <v>15</v>
      </c>
      <c r="L175" s="7" t="str">
        <f t="shared" si="12"/>
        <v>full</v>
      </c>
    </row>
    <row r="176" spans="4:12" ht="45" x14ac:dyDescent="0.25">
      <c r="D176" s="6">
        <v>170</v>
      </c>
      <c r="E176" s="7" t="s">
        <v>18</v>
      </c>
      <c r="F176" s="7" t="s">
        <v>19</v>
      </c>
      <c r="G176" s="7" t="s">
        <v>16</v>
      </c>
      <c r="H176" s="8" t="s">
        <v>25</v>
      </c>
      <c r="I176" s="7" t="s">
        <v>23</v>
      </c>
      <c r="J176" s="7">
        <v>6</v>
      </c>
      <c r="K176" s="9">
        <f t="shared" si="11"/>
        <v>15</v>
      </c>
      <c r="L176" s="7" t="str">
        <f t="shared" si="12"/>
        <v>full</v>
      </c>
    </row>
    <row r="177" spans="4:12" ht="45" x14ac:dyDescent="0.25">
      <c r="D177" s="6">
        <v>171</v>
      </c>
      <c r="E177" s="7" t="s">
        <v>18</v>
      </c>
      <c r="F177" s="7" t="s">
        <v>19</v>
      </c>
      <c r="G177" s="7" t="s">
        <v>17</v>
      </c>
      <c r="H177" s="8" t="s">
        <v>25</v>
      </c>
      <c r="I177" s="7" t="s">
        <v>23</v>
      </c>
      <c r="J177" s="7">
        <v>6</v>
      </c>
      <c r="K177" s="9">
        <f t="shared" si="11"/>
        <v>15</v>
      </c>
      <c r="L177" s="7" t="str">
        <f t="shared" si="12"/>
        <v>full</v>
      </c>
    </row>
    <row r="178" spans="4:12" ht="45" x14ac:dyDescent="0.25">
      <c r="D178" s="6">
        <v>172</v>
      </c>
      <c r="E178" s="7" t="s">
        <v>20</v>
      </c>
      <c r="F178" s="7" t="s">
        <v>12</v>
      </c>
      <c r="G178" s="7" t="s">
        <v>13</v>
      </c>
      <c r="H178" s="8" t="s">
        <v>25</v>
      </c>
      <c r="I178" s="7" t="s">
        <v>23</v>
      </c>
      <c r="J178" s="7">
        <v>10</v>
      </c>
      <c r="K178" s="9">
        <f t="shared" si="11"/>
        <v>25</v>
      </c>
      <c r="L178" s="7" t="str">
        <f t="shared" si="12"/>
        <v>full</v>
      </c>
    </row>
    <row r="179" spans="4:12" ht="45" x14ac:dyDescent="0.25">
      <c r="D179" s="6">
        <v>173</v>
      </c>
      <c r="E179" s="7" t="s">
        <v>20</v>
      </c>
      <c r="F179" s="7" t="s">
        <v>12</v>
      </c>
      <c r="G179" s="7" t="s">
        <v>16</v>
      </c>
      <c r="H179" s="8" t="s">
        <v>25</v>
      </c>
      <c r="I179" s="7" t="s">
        <v>23</v>
      </c>
      <c r="J179" s="7">
        <v>10</v>
      </c>
      <c r="K179" s="9">
        <f t="shared" si="11"/>
        <v>25</v>
      </c>
      <c r="L179" s="7" t="str">
        <f t="shared" si="12"/>
        <v>full</v>
      </c>
    </row>
    <row r="180" spans="4:12" ht="45" x14ac:dyDescent="0.25">
      <c r="D180" s="6">
        <v>174</v>
      </c>
      <c r="E180" s="7" t="s">
        <v>20</v>
      </c>
      <c r="F180" s="7" t="s">
        <v>12</v>
      </c>
      <c r="G180" s="7" t="s">
        <v>17</v>
      </c>
      <c r="H180" s="8" t="s">
        <v>25</v>
      </c>
      <c r="I180" s="7" t="s">
        <v>23</v>
      </c>
      <c r="J180" s="7">
        <v>10</v>
      </c>
      <c r="K180" s="9">
        <f t="shared" si="11"/>
        <v>25</v>
      </c>
      <c r="L180" s="7" t="str">
        <f t="shared" si="12"/>
        <v>full</v>
      </c>
    </row>
    <row r="181" spans="4:12" ht="45" x14ac:dyDescent="0.25">
      <c r="D181" s="6">
        <v>175</v>
      </c>
      <c r="E181" s="7" t="s">
        <v>20</v>
      </c>
      <c r="F181" s="7" t="s">
        <v>18</v>
      </c>
      <c r="G181" s="7" t="s">
        <v>13</v>
      </c>
      <c r="H181" s="8" t="s">
        <v>25</v>
      </c>
      <c r="I181" s="7" t="s">
        <v>23</v>
      </c>
      <c r="J181" s="7">
        <v>10</v>
      </c>
      <c r="K181" s="9">
        <f t="shared" si="11"/>
        <v>25</v>
      </c>
      <c r="L181" s="7" t="str">
        <f t="shared" si="12"/>
        <v>full</v>
      </c>
    </row>
    <row r="182" spans="4:12" ht="45" x14ac:dyDescent="0.25">
      <c r="D182" s="6">
        <v>176</v>
      </c>
      <c r="E182" s="7" t="s">
        <v>20</v>
      </c>
      <c r="F182" s="7" t="s">
        <v>18</v>
      </c>
      <c r="G182" s="7" t="s">
        <v>16</v>
      </c>
      <c r="H182" s="8" t="s">
        <v>25</v>
      </c>
      <c r="I182" s="7" t="s">
        <v>23</v>
      </c>
      <c r="J182" s="7">
        <v>10</v>
      </c>
      <c r="K182" s="9">
        <f t="shared" si="11"/>
        <v>25</v>
      </c>
      <c r="L182" s="7" t="str">
        <f t="shared" si="12"/>
        <v>full</v>
      </c>
    </row>
    <row r="183" spans="4:12" ht="45" x14ac:dyDescent="0.25">
      <c r="D183" s="6">
        <v>177</v>
      </c>
      <c r="E183" s="7" t="s">
        <v>20</v>
      </c>
      <c r="F183" s="7" t="s">
        <v>18</v>
      </c>
      <c r="G183" s="7" t="s">
        <v>17</v>
      </c>
      <c r="H183" s="8" t="s">
        <v>25</v>
      </c>
      <c r="I183" s="7" t="s">
        <v>23</v>
      </c>
      <c r="J183" s="7">
        <v>10</v>
      </c>
      <c r="K183" s="9">
        <f t="shared" si="11"/>
        <v>25</v>
      </c>
      <c r="L183" s="7" t="str">
        <f t="shared" si="12"/>
        <v>full</v>
      </c>
    </row>
    <row r="184" spans="4:12" ht="45" x14ac:dyDescent="0.25">
      <c r="D184" s="6">
        <v>178</v>
      </c>
      <c r="E184" s="7" t="s">
        <v>20</v>
      </c>
      <c r="F184" s="7" t="s">
        <v>19</v>
      </c>
      <c r="G184" s="7" t="s">
        <v>13</v>
      </c>
      <c r="H184" s="8" t="s">
        <v>25</v>
      </c>
      <c r="I184" s="7" t="s">
        <v>23</v>
      </c>
      <c r="J184" s="7">
        <v>10</v>
      </c>
      <c r="K184" s="9">
        <f t="shared" si="11"/>
        <v>25</v>
      </c>
      <c r="L184" s="7" t="str">
        <f t="shared" si="12"/>
        <v>full</v>
      </c>
    </row>
    <row r="185" spans="4:12" ht="45" x14ac:dyDescent="0.25">
      <c r="D185" s="6">
        <v>179</v>
      </c>
      <c r="E185" s="7" t="s">
        <v>20</v>
      </c>
      <c r="F185" s="7" t="s">
        <v>19</v>
      </c>
      <c r="G185" s="7" t="s">
        <v>16</v>
      </c>
      <c r="H185" s="8" t="s">
        <v>25</v>
      </c>
      <c r="I185" s="7" t="s">
        <v>23</v>
      </c>
      <c r="J185" s="7">
        <v>10</v>
      </c>
      <c r="K185" s="9">
        <f t="shared" si="11"/>
        <v>25</v>
      </c>
      <c r="L185" s="7" t="str">
        <f t="shared" si="12"/>
        <v>full</v>
      </c>
    </row>
    <row r="186" spans="4:12" ht="45" x14ac:dyDescent="0.25">
      <c r="D186" s="6">
        <v>180</v>
      </c>
      <c r="E186" s="7" t="s">
        <v>20</v>
      </c>
      <c r="F186" s="7" t="s">
        <v>19</v>
      </c>
      <c r="G186" s="7" t="s">
        <v>17</v>
      </c>
      <c r="H186" s="8" t="s">
        <v>25</v>
      </c>
      <c r="I186" s="7" t="s">
        <v>23</v>
      </c>
      <c r="J186" s="7">
        <v>10</v>
      </c>
      <c r="K186" s="9">
        <f t="shared" si="11"/>
        <v>25</v>
      </c>
      <c r="L186" s="7" t="str">
        <f t="shared" si="12"/>
        <v>full</v>
      </c>
    </row>
    <row r="187" spans="4:12" x14ac:dyDescent="0.25">
      <c r="D187" s="6"/>
    </row>
    <row r="188" spans="4:12" x14ac:dyDescent="0.25">
      <c r="D188" s="6"/>
    </row>
    <row r="189" spans="4:12" x14ac:dyDescent="0.25">
      <c r="D189" s="6"/>
    </row>
    <row r="190" spans="4:12" x14ac:dyDescent="0.25">
      <c r="D190" s="6"/>
    </row>
    <row r="191" spans="4:12" x14ac:dyDescent="0.25">
      <c r="D191" s="6"/>
    </row>
    <row r="192" spans="4:12" x14ac:dyDescent="0.25">
      <c r="D192" s="6"/>
    </row>
    <row r="193" spans="4:4" x14ac:dyDescent="0.25">
      <c r="D193" s="6"/>
    </row>
    <row r="194" spans="4:4" x14ac:dyDescent="0.25">
      <c r="D194" s="6"/>
    </row>
    <row r="195" spans="4:4" x14ac:dyDescent="0.25">
      <c r="D195" s="6"/>
    </row>
    <row r="196" spans="4:4" x14ac:dyDescent="0.25">
      <c r="D196" s="6"/>
    </row>
    <row r="197" spans="4:4" x14ac:dyDescent="0.25">
      <c r="D197" s="6"/>
    </row>
    <row r="198" spans="4:4" x14ac:dyDescent="0.25">
      <c r="D198" s="6"/>
    </row>
    <row r="199" spans="4:4" x14ac:dyDescent="0.25">
      <c r="D199" s="6"/>
    </row>
    <row r="200" spans="4:4" x14ac:dyDescent="0.25">
      <c r="D200" s="6"/>
    </row>
    <row r="201" spans="4:4" x14ac:dyDescent="0.25">
      <c r="D201" s="6"/>
    </row>
    <row r="202" spans="4:4" x14ac:dyDescent="0.25">
      <c r="D202" s="6"/>
    </row>
    <row r="203" spans="4:4" x14ac:dyDescent="0.25">
      <c r="D203" s="6"/>
    </row>
    <row r="204" spans="4:4" x14ac:dyDescent="0.25">
      <c r="D204" s="6"/>
    </row>
    <row r="205" spans="4:4" x14ac:dyDescent="0.25">
      <c r="D205" s="6"/>
    </row>
    <row r="206" spans="4:4" x14ac:dyDescent="0.25">
      <c r="D206" s="6"/>
    </row>
    <row r="207" spans="4:4" x14ac:dyDescent="0.25">
      <c r="D207" s="6"/>
    </row>
    <row r="208" spans="4:4" x14ac:dyDescent="0.25">
      <c r="D208" s="6"/>
    </row>
    <row r="209" spans="4:4" x14ac:dyDescent="0.25">
      <c r="D209" s="6"/>
    </row>
    <row r="210" spans="4:4" x14ac:dyDescent="0.25">
      <c r="D210" s="6"/>
    </row>
    <row r="211" spans="4:4" x14ac:dyDescent="0.25">
      <c r="D211" s="6"/>
    </row>
    <row r="212" spans="4:4" x14ac:dyDescent="0.25">
      <c r="D212" s="6"/>
    </row>
    <row r="213" spans="4:4" x14ac:dyDescent="0.25">
      <c r="D213" s="6"/>
    </row>
    <row r="214" spans="4:4" x14ac:dyDescent="0.25">
      <c r="D214" s="6"/>
    </row>
    <row r="215" spans="4:4" x14ac:dyDescent="0.25">
      <c r="D215" s="6"/>
    </row>
    <row r="216" spans="4:4" x14ac:dyDescent="0.25">
      <c r="D216" s="6"/>
    </row>
    <row r="217" spans="4:4" x14ac:dyDescent="0.25">
      <c r="D217" s="6"/>
    </row>
    <row r="218" spans="4:4" x14ac:dyDescent="0.25">
      <c r="D218" s="6"/>
    </row>
    <row r="219" spans="4:4" x14ac:dyDescent="0.25">
      <c r="D219" s="6"/>
    </row>
    <row r="220" spans="4:4" x14ac:dyDescent="0.25">
      <c r="D220" s="6"/>
    </row>
    <row r="221" spans="4:4" x14ac:dyDescent="0.25">
      <c r="D221" s="6"/>
    </row>
    <row r="222" spans="4:4" x14ac:dyDescent="0.25">
      <c r="D222" s="6"/>
    </row>
    <row r="223" spans="4:4" x14ac:dyDescent="0.25">
      <c r="D223" s="6"/>
    </row>
    <row r="224" spans="4:4" x14ac:dyDescent="0.25">
      <c r="D224" s="6"/>
    </row>
    <row r="225" spans="4:4" x14ac:dyDescent="0.25">
      <c r="D225" s="6"/>
    </row>
    <row r="226" spans="4:4" x14ac:dyDescent="0.25">
      <c r="D226" s="6"/>
    </row>
    <row r="227" spans="4:4" x14ac:dyDescent="0.25">
      <c r="D227" s="6"/>
    </row>
    <row r="228" spans="4:4" x14ac:dyDescent="0.25">
      <c r="D228" s="6"/>
    </row>
    <row r="229" spans="4:4" x14ac:dyDescent="0.25">
      <c r="D229" s="6"/>
    </row>
    <row r="230" spans="4:4" x14ac:dyDescent="0.25">
      <c r="D230" s="6"/>
    </row>
    <row r="231" spans="4:4" x14ac:dyDescent="0.25">
      <c r="D231" s="6"/>
    </row>
    <row r="232" spans="4:4" x14ac:dyDescent="0.25">
      <c r="D232" s="6"/>
    </row>
    <row r="233" spans="4:4" x14ac:dyDescent="0.25">
      <c r="D233" s="6"/>
    </row>
    <row r="234" spans="4:4" x14ac:dyDescent="0.25">
      <c r="D234" s="6"/>
    </row>
    <row r="235" spans="4:4" x14ac:dyDescent="0.25">
      <c r="D235" s="6"/>
    </row>
    <row r="236" spans="4:4" x14ac:dyDescent="0.25">
      <c r="D236" s="6"/>
    </row>
    <row r="237" spans="4:4" x14ac:dyDescent="0.25">
      <c r="D237" s="6"/>
    </row>
    <row r="238" spans="4:4" x14ac:dyDescent="0.25">
      <c r="D238" s="6"/>
    </row>
    <row r="239" spans="4:4" x14ac:dyDescent="0.25">
      <c r="D239" s="6"/>
    </row>
    <row r="240" spans="4:4" x14ac:dyDescent="0.25">
      <c r="D240" s="6"/>
    </row>
    <row r="241" spans="4:4" x14ac:dyDescent="0.25">
      <c r="D241" s="6"/>
    </row>
    <row r="242" spans="4:4" x14ac:dyDescent="0.25">
      <c r="D242" s="6"/>
    </row>
    <row r="243" spans="4:4" x14ac:dyDescent="0.25">
      <c r="D243" s="6"/>
    </row>
    <row r="244" spans="4:4" x14ac:dyDescent="0.25">
      <c r="D244" s="6"/>
    </row>
    <row r="245" spans="4:4" x14ac:dyDescent="0.25">
      <c r="D245" s="6"/>
    </row>
    <row r="246" spans="4:4" x14ac:dyDescent="0.25">
      <c r="D246" s="6"/>
    </row>
    <row r="247" spans="4:4" x14ac:dyDescent="0.25">
      <c r="D247" s="6"/>
    </row>
    <row r="248" spans="4:4" x14ac:dyDescent="0.25">
      <c r="D248" s="6"/>
    </row>
    <row r="249" spans="4:4" x14ac:dyDescent="0.25">
      <c r="D249" s="6"/>
    </row>
    <row r="250" spans="4:4" x14ac:dyDescent="0.25">
      <c r="D250" s="6"/>
    </row>
    <row r="251" spans="4:4" x14ac:dyDescent="0.25">
      <c r="D251" s="6"/>
    </row>
    <row r="252" spans="4:4" x14ac:dyDescent="0.25">
      <c r="D252" s="6"/>
    </row>
    <row r="253" spans="4:4" x14ac:dyDescent="0.25">
      <c r="D253" s="6"/>
    </row>
    <row r="254" spans="4:4" x14ac:dyDescent="0.25">
      <c r="D254" s="6"/>
    </row>
    <row r="255" spans="4:4" x14ac:dyDescent="0.25">
      <c r="D255" s="6"/>
    </row>
    <row r="256" spans="4:4" x14ac:dyDescent="0.25">
      <c r="D256" s="6"/>
    </row>
    <row r="257" spans="4:4" x14ac:dyDescent="0.25">
      <c r="D257" s="6"/>
    </row>
    <row r="258" spans="4:4" x14ac:dyDescent="0.25">
      <c r="D258" s="6"/>
    </row>
    <row r="259" spans="4:4" x14ac:dyDescent="0.25">
      <c r="D259" s="6"/>
    </row>
    <row r="260" spans="4:4" x14ac:dyDescent="0.25">
      <c r="D260" s="6"/>
    </row>
    <row r="261" spans="4:4" x14ac:dyDescent="0.25">
      <c r="D261" s="6"/>
    </row>
    <row r="262" spans="4:4" x14ac:dyDescent="0.25">
      <c r="D262" s="6"/>
    </row>
    <row r="263" spans="4:4" x14ac:dyDescent="0.25">
      <c r="D263" s="6"/>
    </row>
    <row r="264" spans="4:4" x14ac:dyDescent="0.25">
      <c r="D264" s="6"/>
    </row>
    <row r="265" spans="4:4" x14ac:dyDescent="0.25">
      <c r="D265" s="6"/>
    </row>
    <row r="266" spans="4:4" x14ac:dyDescent="0.25">
      <c r="D266" s="6"/>
    </row>
    <row r="267" spans="4:4" x14ac:dyDescent="0.25">
      <c r="D267" s="6"/>
    </row>
    <row r="268" spans="4:4" x14ac:dyDescent="0.25">
      <c r="D268" s="6"/>
    </row>
    <row r="269" spans="4:4" x14ac:dyDescent="0.25">
      <c r="D269" s="6"/>
    </row>
    <row r="270" spans="4:4" x14ac:dyDescent="0.25">
      <c r="D270" s="6"/>
    </row>
    <row r="271" spans="4:4" x14ac:dyDescent="0.25">
      <c r="D271" s="6"/>
    </row>
    <row r="272" spans="4:4" x14ac:dyDescent="0.25">
      <c r="D272" s="6"/>
    </row>
    <row r="273" spans="4:4" x14ac:dyDescent="0.25">
      <c r="D273" s="6"/>
    </row>
    <row r="274" spans="4:4" x14ac:dyDescent="0.25">
      <c r="D274" s="6"/>
    </row>
    <row r="275" spans="4:4" x14ac:dyDescent="0.25">
      <c r="D275" s="6"/>
    </row>
    <row r="276" spans="4:4" x14ac:dyDescent="0.25">
      <c r="D276" s="6"/>
    </row>
    <row r="277" spans="4:4" x14ac:dyDescent="0.25">
      <c r="D277" s="6"/>
    </row>
    <row r="278" spans="4:4" x14ac:dyDescent="0.25">
      <c r="D278" s="6"/>
    </row>
    <row r="279" spans="4:4" x14ac:dyDescent="0.25">
      <c r="D279" s="6"/>
    </row>
    <row r="280" spans="4:4" x14ac:dyDescent="0.25">
      <c r="D280" s="6"/>
    </row>
    <row r="281" spans="4:4" x14ac:dyDescent="0.25">
      <c r="D281" s="6"/>
    </row>
    <row r="282" spans="4:4" x14ac:dyDescent="0.25">
      <c r="D282" s="6"/>
    </row>
    <row r="283" spans="4:4" x14ac:dyDescent="0.25">
      <c r="D283" s="6"/>
    </row>
    <row r="284" spans="4:4" x14ac:dyDescent="0.25">
      <c r="D284" s="6"/>
    </row>
    <row r="285" spans="4:4" x14ac:dyDescent="0.25">
      <c r="D285" s="6"/>
    </row>
    <row r="286" spans="4:4" x14ac:dyDescent="0.25">
      <c r="D286" s="6"/>
    </row>
    <row r="287" spans="4:4" x14ac:dyDescent="0.25">
      <c r="D287" s="6"/>
    </row>
    <row r="288" spans="4:4" x14ac:dyDescent="0.25">
      <c r="D288" s="6"/>
    </row>
    <row r="289" spans="4:4" x14ac:dyDescent="0.25">
      <c r="D289" s="6"/>
    </row>
    <row r="290" spans="4:4" x14ac:dyDescent="0.25">
      <c r="D290" s="6"/>
    </row>
    <row r="291" spans="4:4" x14ac:dyDescent="0.25">
      <c r="D291" s="6"/>
    </row>
    <row r="292" spans="4:4" x14ac:dyDescent="0.25">
      <c r="D292" s="6"/>
    </row>
    <row r="293" spans="4:4" x14ac:dyDescent="0.25">
      <c r="D293" s="6"/>
    </row>
    <row r="294" spans="4:4" x14ac:dyDescent="0.25">
      <c r="D294" s="6"/>
    </row>
    <row r="295" spans="4:4" x14ac:dyDescent="0.25">
      <c r="D295" s="6"/>
    </row>
    <row r="296" spans="4:4" x14ac:dyDescent="0.25">
      <c r="D296" s="6"/>
    </row>
    <row r="297" spans="4:4" x14ac:dyDescent="0.25">
      <c r="D297" s="6"/>
    </row>
    <row r="298" spans="4:4" x14ac:dyDescent="0.25">
      <c r="D298" s="6"/>
    </row>
    <row r="299" spans="4:4" x14ac:dyDescent="0.25">
      <c r="D299" s="6"/>
    </row>
    <row r="300" spans="4:4" x14ac:dyDescent="0.25">
      <c r="D300" s="6"/>
    </row>
    <row r="301" spans="4:4" x14ac:dyDescent="0.25">
      <c r="D301" s="6"/>
    </row>
    <row r="302" spans="4:4" x14ac:dyDescent="0.25">
      <c r="D302" s="6"/>
    </row>
    <row r="303" spans="4:4" x14ac:dyDescent="0.25">
      <c r="D303" s="6"/>
    </row>
    <row r="304" spans="4:4" x14ac:dyDescent="0.25">
      <c r="D304" s="6"/>
    </row>
    <row r="305" spans="4:4" x14ac:dyDescent="0.25">
      <c r="D305" s="6"/>
    </row>
    <row r="306" spans="4:4" x14ac:dyDescent="0.25">
      <c r="D306" s="6"/>
    </row>
    <row r="307" spans="4:4" x14ac:dyDescent="0.25">
      <c r="D307" s="6"/>
    </row>
    <row r="308" spans="4:4" x14ac:dyDescent="0.25">
      <c r="D308" s="6"/>
    </row>
    <row r="309" spans="4:4" x14ac:dyDescent="0.25">
      <c r="D309" s="6"/>
    </row>
    <row r="310" spans="4:4" x14ac:dyDescent="0.25">
      <c r="D310" s="6"/>
    </row>
    <row r="311" spans="4:4" x14ac:dyDescent="0.25">
      <c r="D311" s="6"/>
    </row>
    <row r="312" spans="4:4" x14ac:dyDescent="0.25">
      <c r="D312" s="6"/>
    </row>
    <row r="313" spans="4:4" x14ac:dyDescent="0.25">
      <c r="D313" s="6"/>
    </row>
    <row r="314" spans="4:4" x14ac:dyDescent="0.25">
      <c r="D314" s="6"/>
    </row>
    <row r="315" spans="4:4" x14ac:dyDescent="0.25">
      <c r="D315" s="6"/>
    </row>
    <row r="316" spans="4:4" x14ac:dyDescent="0.25">
      <c r="D316" s="6"/>
    </row>
    <row r="317" spans="4:4" x14ac:dyDescent="0.25">
      <c r="D317" s="6"/>
    </row>
    <row r="318" spans="4:4" x14ac:dyDescent="0.25">
      <c r="D318" s="6"/>
    </row>
    <row r="319" spans="4:4" x14ac:dyDescent="0.25">
      <c r="D319" s="6"/>
    </row>
    <row r="320" spans="4:4" x14ac:dyDescent="0.25">
      <c r="D320" s="6"/>
    </row>
    <row r="321" spans="4:4" x14ac:dyDescent="0.25">
      <c r="D321" s="6"/>
    </row>
    <row r="322" spans="4:4" x14ac:dyDescent="0.25">
      <c r="D322" s="6"/>
    </row>
    <row r="323" spans="4:4" x14ac:dyDescent="0.25">
      <c r="D323" s="6"/>
    </row>
    <row r="324" spans="4:4" x14ac:dyDescent="0.25">
      <c r="D324" s="6"/>
    </row>
    <row r="325" spans="4:4" x14ac:dyDescent="0.25">
      <c r="D325" s="6"/>
    </row>
    <row r="326" spans="4:4" x14ac:dyDescent="0.25">
      <c r="D326" s="6"/>
    </row>
    <row r="327" spans="4:4" x14ac:dyDescent="0.25">
      <c r="D327" s="6"/>
    </row>
    <row r="328" spans="4:4" x14ac:dyDescent="0.25">
      <c r="D328" s="6"/>
    </row>
    <row r="329" spans="4:4" x14ac:dyDescent="0.25">
      <c r="D329" s="6"/>
    </row>
    <row r="330" spans="4:4" x14ac:dyDescent="0.25">
      <c r="D330" s="6"/>
    </row>
  </sheetData>
  <autoFilter ref="D6:L186"/>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F11"/>
  <sheetViews>
    <sheetView workbookViewId="0">
      <selection activeCell="A8" sqref="A8"/>
    </sheetView>
  </sheetViews>
  <sheetFormatPr defaultRowHeight="15" x14ac:dyDescent="0.25"/>
  <cols>
    <col min="4" max="11" width="30.42578125" customWidth="1"/>
  </cols>
  <sheetData>
    <row r="2" spans="4:6" ht="97.5" customHeight="1" x14ac:dyDescent="0.25">
      <c r="D2" s="59" t="s">
        <v>90</v>
      </c>
      <c r="E2" s="59"/>
      <c r="F2" s="59"/>
    </row>
    <row r="4" spans="4:6" ht="15.75" thickBot="1" x14ac:dyDescent="0.3"/>
    <row r="5" spans="4:6" ht="34.5" thickBot="1" x14ac:dyDescent="0.3">
      <c r="D5" s="10" t="s">
        <v>86</v>
      </c>
      <c r="E5" s="18" t="s">
        <v>87</v>
      </c>
      <c r="F5" s="18" t="s">
        <v>88</v>
      </c>
    </row>
    <row r="6" spans="4:6" ht="15.75" thickBot="1" x14ac:dyDescent="0.3">
      <c r="D6" s="16" t="s">
        <v>3</v>
      </c>
      <c r="E6" s="17" t="s">
        <v>11</v>
      </c>
      <c r="F6" s="17" t="s">
        <v>18</v>
      </c>
    </row>
    <row r="7" spans="4:6" ht="15.75" thickBot="1" x14ac:dyDescent="0.3">
      <c r="D7" s="16" t="s">
        <v>3</v>
      </c>
      <c r="E7" s="17" t="s">
        <v>18</v>
      </c>
      <c r="F7" s="17" t="s">
        <v>20</v>
      </c>
    </row>
    <row r="8" spans="4:6" ht="15.75" thickBot="1" x14ac:dyDescent="0.3">
      <c r="D8" s="16" t="s">
        <v>4</v>
      </c>
      <c r="E8" s="17" t="s">
        <v>12</v>
      </c>
      <c r="F8" s="17" t="s">
        <v>18</v>
      </c>
    </row>
    <row r="9" spans="4:6" ht="15.75" thickBot="1" x14ac:dyDescent="0.3">
      <c r="D9" s="16" t="s">
        <v>4</v>
      </c>
      <c r="E9" s="17" t="s">
        <v>18</v>
      </c>
      <c r="F9" s="17" t="s">
        <v>19</v>
      </c>
    </row>
    <row r="10" spans="4:6" ht="36.75" thickBot="1" x14ac:dyDescent="0.3">
      <c r="D10" s="16" t="s">
        <v>5</v>
      </c>
      <c r="E10" s="17" t="s">
        <v>13</v>
      </c>
      <c r="F10" s="17" t="s">
        <v>89</v>
      </c>
    </row>
    <row r="11" spans="4:6" ht="15.75" thickBot="1" x14ac:dyDescent="0.3">
      <c r="D11" s="16" t="s">
        <v>5</v>
      </c>
      <c r="E11" s="17" t="s">
        <v>16</v>
      </c>
      <c r="F11" s="17" t="s">
        <v>17</v>
      </c>
    </row>
  </sheetData>
  <mergeCells count="1">
    <mergeCell ref="D2:F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7:G9"/>
  <sheetViews>
    <sheetView workbookViewId="0">
      <selection activeCell="G34" sqref="G34"/>
    </sheetView>
  </sheetViews>
  <sheetFormatPr defaultRowHeight="15" x14ac:dyDescent="0.25"/>
  <cols>
    <col min="5" max="5" width="18.85546875" customWidth="1"/>
    <col min="6" max="6" width="28.140625" customWidth="1"/>
    <col min="7" max="7" width="90" customWidth="1"/>
  </cols>
  <sheetData>
    <row r="7" spans="5:7" ht="15.75" thickBot="1" x14ac:dyDescent="0.3"/>
    <row r="8" spans="5:7" ht="41.25" customHeight="1" thickBot="1" x14ac:dyDescent="0.3">
      <c r="E8" s="10" t="s">
        <v>26</v>
      </c>
      <c r="F8" s="11" t="s">
        <v>27</v>
      </c>
      <c r="G8" s="11" t="s">
        <v>28</v>
      </c>
    </row>
    <row r="9" spans="5:7" ht="39.75" customHeight="1" thickBot="1" x14ac:dyDescent="0.3">
      <c r="E9" s="12" t="s">
        <v>3</v>
      </c>
      <c r="F9" s="13" t="s">
        <v>29</v>
      </c>
      <c r="G9" s="13" t="s">
        <v>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7:O12"/>
  <sheetViews>
    <sheetView workbookViewId="0">
      <selection activeCell="G9" sqref="G9:G12"/>
    </sheetView>
  </sheetViews>
  <sheetFormatPr defaultRowHeight="15" x14ac:dyDescent="0.25"/>
  <cols>
    <col min="5" max="5" width="24.140625" customWidth="1"/>
    <col min="6" max="6" width="28.140625" customWidth="1"/>
    <col min="7" max="7" width="90" customWidth="1"/>
    <col min="15" max="15" width="14.28515625" customWidth="1"/>
  </cols>
  <sheetData>
    <row r="7" spans="5:15" ht="15.75" thickBot="1" x14ac:dyDescent="0.3"/>
    <row r="8" spans="5:15" ht="41.25" customHeight="1" x14ac:dyDescent="0.25">
      <c r="E8" s="19" t="s">
        <v>26</v>
      </c>
      <c r="F8" s="20" t="s">
        <v>27</v>
      </c>
      <c r="G8" s="20" t="s">
        <v>28</v>
      </c>
      <c r="J8" s="60" t="s">
        <v>33</v>
      </c>
      <c r="K8" s="60" t="s">
        <v>34</v>
      </c>
      <c r="L8" s="60" t="s">
        <v>35</v>
      </c>
      <c r="M8" s="60" t="s">
        <v>59</v>
      </c>
      <c r="N8" s="60" t="s">
        <v>36</v>
      </c>
      <c r="O8" s="60" t="s">
        <v>37</v>
      </c>
    </row>
    <row r="9" spans="5:15" ht="39.75" customHeight="1" thickBot="1" x14ac:dyDescent="0.3">
      <c r="E9" s="62" t="s">
        <v>4</v>
      </c>
      <c r="F9" s="62" t="s">
        <v>31</v>
      </c>
      <c r="G9" s="62" t="s">
        <v>32</v>
      </c>
      <c r="J9" s="61"/>
      <c r="K9" s="61"/>
      <c r="L9" s="61"/>
      <c r="M9" s="61"/>
      <c r="N9" s="61"/>
      <c r="O9" s="61"/>
    </row>
    <row r="10" spans="5:15" ht="48.75" thickBot="1" x14ac:dyDescent="0.3">
      <c r="E10" s="62"/>
      <c r="F10" s="62"/>
      <c r="G10" s="62"/>
      <c r="J10" s="12" t="s">
        <v>12</v>
      </c>
      <c r="K10" s="13" t="s">
        <v>38</v>
      </c>
      <c r="L10" s="13" t="s">
        <v>39</v>
      </c>
      <c r="M10" s="13" t="s">
        <v>40</v>
      </c>
      <c r="N10" s="13" t="s">
        <v>41</v>
      </c>
      <c r="O10" s="13" t="s">
        <v>42</v>
      </c>
    </row>
    <row r="11" spans="5:15" ht="36.75" thickBot="1" x14ac:dyDescent="0.3">
      <c r="E11" s="62"/>
      <c r="F11" s="62"/>
      <c r="G11" s="62"/>
      <c r="J11" s="12" t="s">
        <v>18</v>
      </c>
      <c r="K11" s="13" t="s">
        <v>43</v>
      </c>
      <c r="L11" s="13" t="s">
        <v>44</v>
      </c>
      <c r="M11" s="13" t="s">
        <v>45</v>
      </c>
      <c r="N11" s="13" t="s">
        <v>46</v>
      </c>
      <c r="O11" s="13" t="s">
        <v>47</v>
      </c>
    </row>
    <row r="12" spans="5:15" ht="60.75" thickBot="1" x14ac:dyDescent="0.3">
      <c r="E12" s="62"/>
      <c r="F12" s="62"/>
      <c r="G12" s="62"/>
      <c r="J12" s="12" t="s">
        <v>19</v>
      </c>
      <c r="K12" s="13" t="s">
        <v>48</v>
      </c>
      <c r="L12" s="13" t="s">
        <v>49</v>
      </c>
      <c r="M12" s="13" t="s">
        <v>50</v>
      </c>
      <c r="N12" s="13" t="s">
        <v>51</v>
      </c>
      <c r="O12" s="13" t="s">
        <v>52</v>
      </c>
    </row>
  </sheetData>
  <mergeCells count="9">
    <mergeCell ref="N8:N9"/>
    <mergeCell ref="O8:O9"/>
    <mergeCell ref="G9:G12"/>
    <mergeCell ref="F9:F12"/>
    <mergeCell ref="E9:E12"/>
    <mergeCell ref="J8:J9"/>
    <mergeCell ref="K8:K9"/>
    <mergeCell ref="L8:L9"/>
    <mergeCell ref="M8:M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36"/>
  <sheetViews>
    <sheetView topLeftCell="H1" workbookViewId="0">
      <selection activeCell="N5" sqref="N5"/>
    </sheetView>
  </sheetViews>
  <sheetFormatPr defaultRowHeight="15" x14ac:dyDescent="0.25"/>
  <cols>
    <col min="5" max="5" width="24.140625" customWidth="1"/>
    <col min="6" max="6" width="28.140625" customWidth="1"/>
    <col min="7" max="7" width="90" customWidth="1"/>
    <col min="10" max="10" width="17.5703125" customWidth="1"/>
    <col min="11" max="11" width="26.85546875" customWidth="1"/>
    <col min="12" max="12" width="11" customWidth="1"/>
    <col min="13" max="13" width="25.140625" customWidth="1"/>
    <col min="14" max="14" width="24.85546875" customWidth="1"/>
    <col min="15" max="15" width="25" customWidth="1"/>
    <col min="16" max="16" width="24.5703125" customWidth="1"/>
    <col min="17" max="23" width="19.85546875" customWidth="1"/>
    <col min="24" max="25" width="19.140625" customWidth="1"/>
    <col min="26" max="26" width="18.5703125" customWidth="1"/>
  </cols>
  <sheetData>
    <row r="2" spans="2:26" x14ac:dyDescent="0.25">
      <c r="K2" s="2" t="s">
        <v>71</v>
      </c>
      <c r="M2" s="35">
        <v>2810</v>
      </c>
      <c r="N2" s="32">
        <f>359-277</f>
        <v>82</v>
      </c>
      <c r="O2" s="32"/>
      <c r="P2" s="32"/>
    </row>
    <row r="3" spans="2:26" x14ac:dyDescent="0.25">
      <c r="K3" s="2" t="s">
        <v>72</v>
      </c>
      <c r="M3" s="35">
        <v>5</v>
      </c>
      <c r="N3" s="32"/>
      <c r="O3" s="32"/>
      <c r="P3" s="32"/>
    </row>
    <row r="4" spans="2:26" ht="45" x14ac:dyDescent="0.25">
      <c r="K4" s="33" t="s">
        <v>77</v>
      </c>
      <c r="M4" s="36">
        <f>32.0303*365*0.5*M3*M2/100*1.67</f>
        <v>1371565.8728912498</v>
      </c>
      <c r="N4" s="37">
        <v>1000000</v>
      </c>
      <c r="O4" s="37">
        <v>5000000</v>
      </c>
      <c r="P4" s="37">
        <v>10000000</v>
      </c>
    </row>
    <row r="5" spans="2:26" x14ac:dyDescent="0.25">
      <c r="B5">
        <v>30</v>
      </c>
      <c r="K5" s="2" t="s">
        <v>81</v>
      </c>
      <c r="M5" s="45">
        <f>IF(W6&lt;150,150,W6)</f>
        <v>700</v>
      </c>
      <c r="N5" s="45">
        <f t="shared" ref="N5:P5" si="0">IF(X6&lt;150,150,X6)</f>
        <v>700</v>
      </c>
      <c r="O5" s="45">
        <f t="shared" si="0"/>
        <v>800</v>
      </c>
      <c r="P5" s="45">
        <f t="shared" si="0"/>
        <v>900</v>
      </c>
    </row>
    <row r="6" spans="2:26" x14ac:dyDescent="0.25">
      <c r="B6">
        <v>120</v>
      </c>
      <c r="K6" s="2" t="s">
        <v>84</v>
      </c>
      <c r="M6" s="31">
        <f>R6</f>
        <v>447.45824602535424</v>
      </c>
      <c r="N6" s="31">
        <f t="shared" ref="N6:P6" si="1">S6</f>
        <v>422.18401326332753</v>
      </c>
      <c r="O6" s="31">
        <f t="shared" si="1"/>
        <v>550.9287970851309</v>
      </c>
      <c r="P6" s="31">
        <f t="shared" si="1"/>
        <v>606.37615745140829</v>
      </c>
      <c r="R6" s="31">
        <f>MAX(R10:R19)</f>
        <v>447.45824602535424</v>
      </c>
      <c r="S6" s="31">
        <f t="shared" ref="S6:U6" si="2">MAX(S10:S19)</f>
        <v>422.18401326332753</v>
      </c>
      <c r="T6" s="31">
        <f t="shared" si="2"/>
        <v>550.9287970851309</v>
      </c>
      <c r="U6" s="31">
        <f t="shared" si="2"/>
        <v>606.37615745140829</v>
      </c>
      <c r="W6" s="31">
        <f>MAX(W10:W19)</f>
        <v>700</v>
      </c>
      <c r="X6" s="31">
        <f t="shared" ref="X6:Z6" si="3">MAX(X10:X19)</f>
        <v>700</v>
      </c>
      <c r="Y6" s="31">
        <f t="shared" si="3"/>
        <v>800</v>
      </c>
      <c r="Z6" s="31">
        <f t="shared" si="3"/>
        <v>900</v>
      </c>
    </row>
    <row r="7" spans="2:26" ht="32.25" customHeight="1" x14ac:dyDescent="0.25">
      <c r="B7">
        <v>350</v>
      </c>
      <c r="K7" s="44" t="s">
        <v>85</v>
      </c>
      <c r="L7" s="46"/>
      <c r="M7" s="47">
        <f>IF(M6&gt;160,200,IF(M6&gt;70,100,0))</f>
        <v>200</v>
      </c>
      <c r="N7" s="47">
        <f t="shared" ref="N7:P7" si="4">IF(N6&gt;160,200,IF(N6&gt;70,100,0))</f>
        <v>200</v>
      </c>
      <c r="O7" s="47">
        <f t="shared" si="4"/>
        <v>200</v>
      </c>
      <c r="P7" s="47">
        <f t="shared" si="4"/>
        <v>200</v>
      </c>
    </row>
    <row r="8" spans="2:26" ht="15.75" thickBot="1" x14ac:dyDescent="0.3">
      <c r="B8">
        <f>SUM(B5:B7)</f>
        <v>500</v>
      </c>
      <c r="M8" s="2" t="s">
        <v>73</v>
      </c>
      <c r="N8" s="2" t="s">
        <v>74</v>
      </c>
      <c r="O8" s="2" t="s">
        <v>75</v>
      </c>
      <c r="P8" s="2" t="s">
        <v>76</v>
      </c>
      <c r="R8" s="2" t="s">
        <v>73</v>
      </c>
      <c r="S8" s="2" t="s">
        <v>74</v>
      </c>
      <c r="T8" s="2" t="s">
        <v>75</v>
      </c>
      <c r="U8" s="2" t="s">
        <v>76</v>
      </c>
      <c r="W8" s="2" t="s">
        <v>73</v>
      </c>
      <c r="X8" s="2" t="s">
        <v>74</v>
      </c>
      <c r="Y8" s="2" t="s">
        <v>75</v>
      </c>
      <c r="Z8" s="2" t="s">
        <v>76</v>
      </c>
    </row>
    <row r="9" spans="2:26" ht="41.25" customHeight="1" x14ac:dyDescent="0.25">
      <c r="E9" s="19" t="s">
        <v>26</v>
      </c>
      <c r="F9" s="20" t="s">
        <v>27</v>
      </c>
      <c r="G9" s="20" t="s">
        <v>28</v>
      </c>
      <c r="J9" s="29" t="s">
        <v>68</v>
      </c>
      <c r="K9" s="29" t="s">
        <v>69</v>
      </c>
      <c r="L9" s="30" t="s">
        <v>70</v>
      </c>
      <c r="M9" s="34" t="s">
        <v>78</v>
      </c>
      <c r="N9" s="34" t="s">
        <v>78</v>
      </c>
      <c r="O9" s="34" t="s">
        <v>78</v>
      </c>
      <c r="P9" s="34" t="s">
        <v>78</v>
      </c>
      <c r="R9" s="34" t="s">
        <v>79</v>
      </c>
      <c r="S9" s="34" t="s">
        <v>79</v>
      </c>
      <c r="T9" s="34" t="s">
        <v>79</v>
      </c>
      <c r="U9" s="34" t="s">
        <v>79</v>
      </c>
      <c r="W9" s="34" t="s">
        <v>80</v>
      </c>
      <c r="X9" s="34" t="s">
        <v>80</v>
      </c>
      <c r="Y9" s="34" t="s">
        <v>80</v>
      </c>
      <c r="Z9" s="34" t="s">
        <v>80</v>
      </c>
    </row>
    <row r="10" spans="2:26" ht="18" customHeight="1" x14ac:dyDescent="0.25">
      <c r="E10" s="62" t="s">
        <v>53</v>
      </c>
      <c r="F10" s="62" t="s">
        <v>60</v>
      </c>
      <c r="G10" s="62" t="s">
        <v>54</v>
      </c>
      <c r="J10" s="38">
        <v>0.9</v>
      </c>
      <c r="K10" s="39">
        <v>270</v>
      </c>
      <c r="L10" s="48">
        <v>7</v>
      </c>
      <c r="M10" s="31">
        <f>LOG10($M$4/120)*(219-211*(LOG10($L10))+58*((LOG10($L10))^2))</f>
        <v>333.19463228918096</v>
      </c>
      <c r="N10" s="31">
        <f>LOG10($N$4/120)*(219-211*(LOG10($L10))+58*((LOG10($L10))^2))</f>
        <v>321.92813180394984</v>
      </c>
      <c r="O10" s="31">
        <f>LOG10($O$4/120)*(219-211*(LOG10($L10))+58*((LOG10($L10))^2))</f>
        <v>379.31872336242571</v>
      </c>
      <c r="P10" s="31">
        <f>LOG10($P$4/120)*(219-211*(LOG10($L10))+58*((LOG10($L10))^2))</f>
        <v>404.03550580062603</v>
      </c>
      <c r="R10" s="31">
        <f>M10-$K10</f>
        <v>63.194632289180959</v>
      </c>
      <c r="S10" s="31">
        <f>N10-$K10</f>
        <v>51.928131803949839</v>
      </c>
      <c r="T10" s="31">
        <f t="shared" ref="T10:U10" si="5">O10-$K10</f>
        <v>109.31872336242571</v>
      </c>
      <c r="U10" s="31">
        <f t="shared" si="5"/>
        <v>134.03550580062603</v>
      </c>
      <c r="W10" s="31">
        <f>IF(R10&gt;60,$K10+100,0)</f>
        <v>370</v>
      </c>
      <c r="X10" s="31">
        <f t="shared" ref="X10:Z19" si="6">IF(S10&gt;60,$K10+100,0)</f>
        <v>0</v>
      </c>
      <c r="Y10" s="31">
        <f t="shared" si="6"/>
        <v>370</v>
      </c>
      <c r="Z10" s="31">
        <f t="shared" si="6"/>
        <v>370</v>
      </c>
    </row>
    <row r="11" spans="2:26" x14ac:dyDescent="0.25">
      <c r="E11" s="62"/>
      <c r="F11" s="62"/>
      <c r="G11" s="62"/>
      <c r="J11" s="38">
        <v>0.9</v>
      </c>
      <c r="K11" s="39">
        <v>300</v>
      </c>
      <c r="L11" s="48">
        <f t="shared" ref="L11:L16" si="7">304/((100/J11)^1.129)</f>
        <v>1.4900930076457188</v>
      </c>
      <c r="M11" s="31">
        <f t="shared" ref="M11:M19" si="8">LOG10($M$4/120)*(219-211*(LOG10(L11))+58*((LOG10(L11))^2))</f>
        <v>747.45824602535424</v>
      </c>
      <c r="N11" s="31">
        <f t="shared" ref="N11:N19" si="9">LOG10($N$4/120)*(219-211*(LOG10($L11))+58*((LOG10($L11))^2))</f>
        <v>722.18401326332753</v>
      </c>
      <c r="O11" s="31">
        <f t="shared" ref="O11:O19" si="10">LOG10($O$4/120)*(219-211*(LOG10($L11))+58*((LOG10($L11))^2))</f>
        <v>850.9287970851309</v>
      </c>
      <c r="P11" s="31">
        <f t="shared" ref="P11:P19" si="11">LOG10($P$4/120)*(219-211*(LOG10($L11))+58*((LOG10($L11))^2))</f>
        <v>906.37615745140829</v>
      </c>
      <c r="R11" s="31">
        <f t="shared" ref="R11:R16" si="12">M11-$K11</f>
        <v>447.45824602535424</v>
      </c>
      <c r="S11" s="31">
        <f t="shared" ref="S11:S16" si="13">N11-$K11</f>
        <v>422.18401326332753</v>
      </c>
      <c r="T11" s="31">
        <f t="shared" ref="T11:T16" si="14">O11-$K11</f>
        <v>550.9287970851309</v>
      </c>
      <c r="U11" s="31">
        <f t="shared" ref="U11:U16" si="15">P11-$K11</f>
        <v>606.37615745140829</v>
      </c>
      <c r="W11" s="31">
        <f t="shared" ref="W11:W19" si="16">IF(R11&gt;60,$K11+100,0)</f>
        <v>400</v>
      </c>
      <c r="X11" s="31">
        <f t="shared" si="6"/>
        <v>400</v>
      </c>
      <c r="Y11" s="31">
        <f t="shared" si="6"/>
        <v>400</v>
      </c>
      <c r="Z11" s="31">
        <f t="shared" si="6"/>
        <v>400</v>
      </c>
    </row>
    <row r="12" spans="2:26" x14ac:dyDescent="0.25">
      <c r="E12" s="62"/>
      <c r="F12" s="62"/>
      <c r="G12" s="62"/>
      <c r="J12" s="38">
        <v>0.9</v>
      </c>
      <c r="K12" s="39">
        <v>400</v>
      </c>
      <c r="L12" s="48">
        <f t="shared" si="7"/>
        <v>1.4900930076457188</v>
      </c>
      <c r="M12" s="31">
        <f t="shared" si="8"/>
        <v>747.45824602535424</v>
      </c>
      <c r="N12" s="31">
        <f t="shared" si="9"/>
        <v>722.18401326332753</v>
      </c>
      <c r="O12" s="31">
        <f t="shared" si="10"/>
        <v>850.9287970851309</v>
      </c>
      <c r="P12" s="31">
        <f t="shared" si="11"/>
        <v>906.37615745140829</v>
      </c>
      <c r="R12" s="31">
        <f t="shared" si="12"/>
        <v>347.45824602535424</v>
      </c>
      <c r="S12" s="31">
        <f t="shared" si="13"/>
        <v>322.18401326332753</v>
      </c>
      <c r="T12" s="31">
        <f t="shared" si="14"/>
        <v>450.9287970851309</v>
      </c>
      <c r="U12" s="31">
        <f t="shared" si="15"/>
        <v>506.37615745140829</v>
      </c>
      <c r="W12" s="31">
        <f t="shared" si="16"/>
        <v>500</v>
      </c>
      <c r="X12" s="31">
        <f t="shared" si="6"/>
        <v>500</v>
      </c>
      <c r="Y12" s="31">
        <f t="shared" si="6"/>
        <v>500</v>
      </c>
      <c r="Z12" s="31">
        <f t="shared" si="6"/>
        <v>500</v>
      </c>
    </row>
    <row r="13" spans="2:26" x14ac:dyDescent="0.25">
      <c r="E13" s="62"/>
      <c r="F13" s="62"/>
      <c r="G13" s="62"/>
      <c r="J13" s="38">
        <v>0.9</v>
      </c>
      <c r="K13" s="39">
        <v>500</v>
      </c>
      <c r="L13" s="48">
        <f t="shared" si="7"/>
        <v>1.4900930076457188</v>
      </c>
      <c r="M13" s="31">
        <f t="shared" si="8"/>
        <v>747.45824602535424</v>
      </c>
      <c r="N13" s="31">
        <f t="shared" si="9"/>
        <v>722.18401326332753</v>
      </c>
      <c r="O13" s="31">
        <f t="shared" si="10"/>
        <v>850.9287970851309</v>
      </c>
      <c r="P13" s="31">
        <f t="shared" si="11"/>
        <v>906.37615745140829</v>
      </c>
      <c r="R13" s="31">
        <f t="shared" si="12"/>
        <v>247.45824602535424</v>
      </c>
      <c r="S13" s="31">
        <f t="shared" si="13"/>
        <v>222.18401326332753</v>
      </c>
      <c r="T13" s="31">
        <f t="shared" si="14"/>
        <v>350.9287970851309</v>
      </c>
      <c r="U13" s="31">
        <f t="shared" si="15"/>
        <v>406.37615745140829</v>
      </c>
      <c r="W13" s="31">
        <f t="shared" si="16"/>
        <v>600</v>
      </c>
      <c r="X13" s="31">
        <f t="shared" si="6"/>
        <v>600</v>
      </c>
      <c r="Y13" s="31">
        <f t="shared" si="6"/>
        <v>600</v>
      </c>
      <c r="Z13" s="31">
        <f t="shared" si="6"/>
        <v>600</v>
      </c>
    </row>
    <row r="14" spans="2:26" x14ac:dyDescent="0.25">
      <c r="J14" s="38">
        <v>0.9</v>
      </c>
      <c r="K14" s="39">
        <v>600</v>
      </c>
      <c r="L14" s="48">
        <f t="shared" si="7"/>
        <v>1.4900930076457188</v>
      </c>
      <c r="M14" s="31">
        <f t="shared" si="8"/>
        <v>747.45824602535424</v>
      </c>
      <c r="N14" s="31">
        <f t="shared" si="9"/>
        <v>722.18401326332753</v>
      </c>
      <c r="O14" s="31">
        <f t="shared" si="10"/>
        <v>850.9287970851309</v>
      </c>
      <c r="P14" s="31">
        <f t="shared" si="11"/>
        <v>906.37615745140829</v>
      </c>
      <c r="R14" s="31">
        <f t="shared" si="12"/>
        <v>147.45824602535424</v>
      </c>
      <c r="S14" s="31">
        <f t="shared" si="13"/>
        <v>122.18401326332753</v>
      </c>
      <c r="T14" s="31">
        <f t="shared" si="14"/>
        <v>250.9287970851309</v>
      </c>
      <c r="U14" s="31">
        <f t="shared" si="15"/>
        <v>306.37615745140829</v>
      </c>
      <c r="W14" s="31">
        <f t="shared" si="16"/>
        <v>700</v>
      </c>
      <c r="X14" s="31">
        <f t="shared" si="6"/>
        <v>700</v>
      </c>
      <c r="Y14" s="31">
        <f t="shared" si="6"/>
        <v>700</v>
      </c>
      <c r="Z14" s="31">
        <f t="shared" si="6"/>
        <v>700</v>
      </c>
    </row>
    <row r="15" spans="2:26" x14ac:dyDescent="0.25">
      <c r="J15" s="38">
        <v>0.9</v>
      </c>
      <c r="K15" s="39">
        <v>700</v>
      </c>
      <c r="L15" s="48">
        <f t="shared" si="7"/>
        <v>1.4900930076457188</v>
      </c>
      <c r="M15" s="31">
        <f t="shared" si="8"/>
        <v>747.45824602535424</v>
      </c>
      <c r="N15" s="31">
        <f t="shared" si="9"/>
        <v>722.18401326332753</v>
      </c>
      <c r="O15" s="31">
        <f t="shared" si="10"/>
        <v>850.9287970851309</v>
      </c>
      <c r="P15" s="31">
        <f t="shared" si="11"/>
        <v>906.37615745140829</v>
      </c>
      <c r="R15" s="31">
        <f t="shared" si="12"/>
        <v>47.458246025354242</v>
      </c>
      <c r="S15" s="31">
        <f t="shared" si="13"/>
        <v>22.184013263327529</v>
      </c>
      <c r="T15" s="31">
        <f t="shared" si="14"/>
        <v>150.9287970851309</v>
      </c>
      <c r="U15" s="31">
        <f t="shared" si="15"/>
        <v>206.37615745140829</v>
      </c>
      <c r="W15" s="31">
        <f t="shared" si="16"/>
        <v>0</v>
      </c>
      <c r="X15" s="31">
        <f t="shared" si="6"/>
        <v>0</v>
      </c>
      <c r="Y15" s="31">
        <f t="shared" si="6"/>
        <v>800</v>
      </c>
      <c r="Z15" s="31">
        <f t="shared" si="6"/>
        <v>800</v>
      </c>
    </row>
    <row r="16" spans="2:26" x14ac:dyDescent="0.25">
      <c r="J16" s="38">
        <v>0.9</v>
      </c>
      <c r="K16" s="39">
        <v>800</v>
      </c>
      <c r="L16" s="48">
        <f t="shared" si="7"/>
        <v>1.4900930076457188</v>
      </c>
      <c r="M16" s="31">
        <f t="shared" si="8"/>
        <v>747.45824602535424</v>
      </c>
      <c r="N16" s="31">
        <f t="shared" si="9"/>
        <v>722.18401326332753</v>
      </c>
      <c r="O16" s="31">
        <f t="shared" si="10"/>
        <v>850.9287970851309</v>
      </c>
      <c r="P16" s="31">
        <f t="shared" si="11"/>
        <v>906.37615745140829</v>
      </c>
      <c r="R16" s="31">
        <f t="shared" si="12"/>
        <v>-52.541753974645758</v>
      </c>
      <c r="S16" s="31">
        <f t="shared" si="13"/>
        <v>-77.815986736672471</v>
      </c>
      <c r="T16" s="31">
        <f t="shared" si="14"/>
        <v>50.928797085130896</v>
      </c>
      <c r="U16" s="31">
        <f t="shared" si="15"/>
        <v>106.37615745140829</v>
      </c>
      <c r="W16" s="31">
        <f t="shared" si="16"/>
        <v>0</v>
      </c>
      <c r="X16" s="31">
        <f t="shared" si="6"/>
        <v>0</v>
      </c>
      <c r="Y16" s="31">
        <f t="shared" si="6"/>
        <v>0</v>
      </c>
      <c r="Z16" s="31">
        <f t="shared" si="6"/>
        <v>900</v>
      </c>
    </row>
    <row r="17" spans="10:26" x14ac:dyDescent="0.25">
      <c r="J17" s="38">
        <v>0.9</v>
      </c>
      <c r="K17" s="39">
        <v>900</v>
      </c>
      <c r="L17" s="48">
        <f t="shared" ref="L17:L19" si="17">304/((100/J17)^1.129)</f>
        <v>1.4900930076457188</v>
      </c>
      <c r="M17" s="31">
        <f t="shared" si="8"/>
        <v>747.45824602535424</v>
      </c>
      <c r="N17" s="31">
        <f t="shared" si="9"/>
        <v>722.18401326332753</v>
      </c>
      <c r="O17" s="31">
        <f t="shared" si="10"/>
        <v>850.9287970851309</v>
      </c>
      <c r="P17" s="31">
        <f t="shared" si="11"/>
        <v>906.37615745140829</v>
      </c>
      <c r="R17" s="31">
        <f t="shared" ref="R17:R19" si="18">M17-$K17</f>
        <v>-152.54175397464576</v>
      </c>
      <c r="S17" s="31">
        <f t="shared" ref="S17:S19" si="19">N17-$K17</f>
        <v>-177.81598673667247</v>
      </c>
      <c r="T17" s="31">
        <f t="shared" ref="T17:T19" si="20">O17-$K17</f>
        <v>-49.071202914869104</v>
      </c>
      <c r="U17" s="31">
        <f t="shared" ref="U17:U19" si="21">P17-$K17</f>
        <v>6.3761574514082895</v>
      </c>
      <c r="W17" s="31">
        <f t="shared" si="16"/>
        <v>0</v>
      </c>
      <c r="X17" s="31">
        <f t="shared" si="6"/>
        <v>0</v>
      </c>
      <c r="Y17" s="31">
        <f t="shared" si="6"/>
        <v>0</v>
      </c>
      <c r="Z17" s="31">
        <f t="shared" si="6"/>
        <v>0</v>
      </c>
    </row>
    <row r="18" spans="10:26" x14ac:dyDescent="0.25">
      <c r="J18" s="38">
        <v>0.9</v>
      </c>
      <c r="K18" s="39">
        <v>1000</v>
      </c>
      <c r="L18" s="48">
        <f t="shared" si="17"/>
        <v>1.4900930076457188</v>
      </c>
      <c r="M18" s="31">
        <f t="shared" si="8"/>
        <v>747.45824602535424</v>
      </c>
      <c r="N18" s="31">
        <f t="shared" si="9"/>
        <v>722.18401326332753</v>
      </c>
      <c r="O18" s="31">
        <f t="shared" si="10"/>
        <v>850.9287970851309</v>
      </c>
      <c r="P18" s="31">
        <f t="shared" si="11"/>
        <v>906.37615745140829</v>
      </c>
      <c r="R18" s="31">
        <f t="shared" si="18"/>
        <v>-252.54175397464576</v>
      </c>
      <c r="S18" s="31">
        <f t="shared" si="19"/>
        <v>-277.81598673667247</v>
      </c>
      <c r="T18" s="31">
        <f t="shared" si="20"/>
        <v>-149.0712029148691</v>
      </c>
      <c r="U18" s="31">
        <f t="shared" si="21"/>
        <v>-93.623842548591711</v>
      </c>
      <c r="W18" s="31">
        <f t="shared" si="16"/>
        <v>0</v>
      </c>
      <c r="X18" s="31">
        <f t="shared" si="6"/>
        <v>0</v>
      </c>
      <c r="Y18" s="31">
        <f t="shared" si="6"/>
        <v>0</v>
      </c>
      <c r="Z18" s="31">
        <f t="shared" si="6"/>
        <v>0</v>
      </c>
    </row>
    <row r="19" spans="10:26" x14ac:dyDescent="0.25">
      <c r="J19" s="38">
        <v>0.9</v>
      </c>
      <c r="K19" s="39">
        <v>1100</v>
      </c>
      <c r="L19" s="48">
        <f t="shared" si="17"/>
        <v>1.4900930076457188</v>
      </c>
      <c r="M19" s="31">
        <f t="shared" si="8"/>
        <v>747.45824602535424</v>
      </c>
      <c r="N19" s="31">
        <f t="shared" si="9"/>
        <v>722.18401326332753</v>
      </c>
      <c r="O19" s="31">
        <f t="shared" si="10"/>
        <v>850.9287970851309</v>
      </c>
      <c r="P19" s="31">
        <f t="shared" si="11"/>
        <v>906.37615745140829</v>
      </c>
      <c r="R19" s="31">
        <f t="shared" si="18"/>
        <v>-352.54175397464576</v>
      </c>
      <c r="S19" s="31">
        <f t="shared" si="19"/>
        <v>-377.81598673667247</v>
      </c>
      <c r="T19" s="31">
        <f t="shared" si="20"/>
        <v>-249.0712029148691</v>
      </c>
      <c r="U19" s="31">
        <f t="shared" si="21"/>
        <v>-193.62384254859171</v>
      </c>
      <c r="W19" s="31">
        <f t="shared" si="16"/>
        <v>0</v>
      </c>
      <c r="X19" s="31">
        <f t="shared" si="6"/>
        <v>0</v>
      </c>
      <c r="Y19" s="31">
        <f t="shared" si="6"/>
        <v>0</v>
      </c>
      <c r="Z19" s="31">
        <f t="shared" si="6"/>
        <v>0</v>
      </c>
    </row>
    <row r="20" spans="10:26" x14ac:dyDescent="0.25">
      <c r="K20" s="32"/>
    </row>
    <row r="21" spans="10:26" x14ac:dyDescent="0.25">
      <c r="K21" s="32"/>
    </row>
    <row r="23" spans="10:26" x14ac:dyDescent="0.25">
      <c r="R23" s="37">
        <v>1000000</v>
      </c>
      <c r="S23" s="37">
        <v>5000000</v>
      </c>
      <c r="T23" s="37">
        <v>10000000</v>
      </c>
    </row>
    <row r="24" spans="10:26" x14ac:dyDescent="0.25">
      <c r="M24" s="41" t="s">
        <v>74</v>
      </c>
      <c r="N24" s="41" t="s">
        <v>75</v>
      </c>
      <c r="O24" s="41" t="s">
        <v>76</v>
      </c>
      <c r="R24" s="41" t="s">
        <v>74</v>
      </c>
      <c r="S24" s="41" t="s">
        <v>75</v>
      </c>
      <c r="T24" s="41" t="s">
        <v>76</v>
      </c>
    </row>
    <row r="25" spans="10:26" x14ac:dyDescent="0.25">
      <c r="K25" s="43" t="s">
        <v>68</v>
      </c>
      <c r="L25" s="40" t="s">
        <v>70</v>
      </c>
      <c r="M25" s="41" t="s">
        <v>82</v>
      </c>
      <c r="N25" s="41" t="s">
        <v>82</v>
      </c>
      <c r="O25" s="41" t="s">
        <v>82</v>
      </c>
      <c r="R25" s="41" t="s">
        <v>83</v>
      </c>
      <c r="S25" s="41" t="s">
        <v>83</v>
      </c>
      <c r="T25" s="41" t="s">
        <v>83</v>
      </c>
    </row>
    <row r="26" spans="10:26" x14ac:dyDescent="0.25">
      <c r="K26" s="38">
        <v>0.5</v>
      </c>
      <c r="L26" s="31">
        <f>304/((100/K26)^1.129)</f>
        <v>0.76738042828258646</v>
      </c>
      <c r="M26" s="32">
        <f>ROUND(R26,1)*1000</f>
        <v>1000</v>
      </c>
      <c r="N26" s="32">
        <f t="shared" ref="N26:O26" si="22">ROUND(S26,1)*1000</f>
        <v>1100</v>
      </c>
      <c r="O26" s="32">
        <f t="shared" si="22"/>
        <v>1200</v>
      </c>
      <c r="R26" s="42">
        <f>(LOG10($R$23/120)*(219-211*(LOG10($L26))+58*((LOG10($L26))^2)))/1000</f>
        <v>0.95679601027308381</v>
      </c>
      <c r="S26" s="42">
        <f>(LOG10($S$23/120)*(219-211*(LOG10($L26))+58*((LOG10($L26))^2)))/1000</f>
        <v>1.1273654125886352</v>
      </c>
      <c r="T26" s="42">
        <f>(LOG10($T$23/120)*(219-211*(LOG10($L26))+58*((LOG10($L26))^2)))/1000</f>
        <v>1.200825655690533</v>
      </c>
    </row>
    <row r="27" spans="10:26" x14ac:dyDescent="0.25">
      <c r="K27" s="38">
        <v>1</v>
      </c>
      <c r="L27" s="31">
        <f t="shared" ref="L27:L36" si="23">304/((100/K27)^1.129)</f>
        <v>1.678315415413502</v>
      </c>
      <c r="M27" s="32">
        <f t="shared" ref="M27:M30" si="24">ROUND(R27,1)*1000</f>
        <v>700</v>
      </c>
      <c r="N27" s="32">
        <f t="shared" ref="N27:N30" si="25">ROUND(S27,1)*1000</f>
        <v>800</v>
      </c>
      <c r="O27" s="32">
        <f t="shared" ref="O27:O30" si="26">ROUND(T27,1)*1000</f>
        <v>900</v>
      </c>
      <c r="R27" s="42">
        <f t="shared" ref="R27:R36" si="27">(LOG10($R$23/120)*(219-211*(LOG10($L27))+58*((LOG10($L27))^2)))/1000</f>
        <v>0.68412259122177788</v>
      </c>
      <c r="S27" s="42">
        <f t="shared" ref="S27:S36" si="28">(LOG10($S$23/120)*(219-211*(LOG10($L27))+58*((LOG10($L27))^2)))/1000</f>
        <v>0.80608211053662104</v>
      </c>
      <c r="T27" s="42">
        <f t="shared" ref="T27:T36" si="29">(LOG10($T$23/120)*(219-211*(LOG10($L27))+58*((LOG10($L27))^2)))/1000</f>
        <v>0.85860721653942318</v>
      </c>
    </row>
    <row r="28" spans="10:26" x14ac:dyDescent="0.25">
      <c r="K28" s="38">
        <v>1.5</v>
      </c>
      <c r="L28" s="31">
        <f t="shared" si="23"/>
        <v>2.6526540536464003</v>
      </c>
      <c r="M28" s="32">
        <f t="shared" si="24"/>
        <v>500</v>
      </c>
      <c r="N28" s="32">
        <f t="shared" si="25"/>
        <v>600</v>
      </c>
      <c r="O28" s="32">
        <f t="shared" si="26"/>
        <v>700</v>
      </c>
      <c r="R28" s="42">
        <f t="shared" si="27"/>
        <v>0.54897224396956679</v>
      </c>
      <c r="S28" s="42">
        <f t="shared" si="28"/>
        <v>0.64683831629462851</v>
      </c>
      <c r="T28" s="42">
        <f t="shared" si="29"/>
        <v>0.68898693947574796</v>
      </c>
    </row>
    <row r="29" spans="10:26" x14ac:dyDescent="0.25">
      <c r="K29" s="38">
        <v>2</v>
      </c>
      <c r="L29" s="31">
        <f t="shared" si="23"/>
        <v>3.6705948311954315</v>
      </c>
      <c r="M29" s="32">
        <f t="shared" si="24"/>
        <v>500</v>
      </c>
      <c r="N29" s="32">
        <f t="shared" si="25"/>
        <v>500</v>
      </c>
      <c r="O29" s="32">
        <f t="shared" si="26"/>
        <v>600</v>
      </c>
      <c r="R29" s="42">
        <f t="shared" si="27"/>
        <v>0.46398337960394492</v>
      </c>
      <c r="S29" s="42">
        <f t="shared" si="28"/>
        <v>0.54669836471430977</v>
      </c>
      <c r="T29" s="42">
        <f t="shared" si="29"/>
        <v>0.58232176980273365</v>
      </c>
    </row>
    <row r="30" spans="10:26" x14ac:dyDescent="0.25">
      <c r="K30" s="38">
        <v>2.5</v>
      </c>
      <c r="L30" s="31">
        <f t="shared" si="23"/>
        <v>4.7222378014135877</v>
      </c>
      <c r="M30" s="32">
        <f t="shared" si="24"/>
        <v>400</v>
      </c>
      <c r="N30" s="32">
        <f t="shared" si="25"/>
        <v>500</v>
      </c>
      <c r="O30" s="32">
        <f t="shared" si="26"/>
        <v>500</v>
      </c>
      <c r="R30" s="42">
        <f t="shared" si="27"/>
        <v>0.40429276342517517</v>
      </c>
      <c r="S30" s="42">
        <f t="shared" si="28"/>
        <v>0.47636661644871847</v>
      </c>
      <c r="T30" s="42">
        <f t="shared" si="29"/>
        <v>0.5074071353959857</v>
      </c>
    </row>
    <row r="31" spans="10:26" x14ac:dyDescent="0.25">
      <c r="K31" s="38">
        <v>3</v>
      </c>
      <c r="L31" s="31">
        <f t="shared" si="23"/>
        <v>5.8015425282053625</v>
      </c>
      <c r="M31" s="32">
        <f t="shared" ref="M31:M33" si="30">ROUND(R31,1)*1000</f>
        <v>400</v>
      </c>
      <c r="N31" s="32">
        <f t="shared" ref="N31:N33" si="31">ROUND(S31,1)*1000</f>
        <v>400</v>
      </c>
      <c r="O31" s="32">
        <f t="shared" ref="O31:O33" si="32">ROUND(T31,1)*1000</f>
        <v>500</v>
      </c>
      <c r="R31" s="42">
        <f t="shared" si="27"/>
        <v>0.3595635737054223</v>
      </c>
      <c r="S31" s="42">
        <f t="shared" si="28"/>
        <v>0.42366348967797429</v>
      </c>
      <c r="T31" s="42">
        <f t="shared" si="29"/>
        <v>0.45126982086182671</v>
      </c>
    </row>
    <row r="32" spans="10:26" x14ac:dyDescent="0.25">
      <c r="K32" s="38">
        <v>3.5</v>
      </c>
      <c r="L32" s="31">
        <f t="shared" si="23"/>
        <v>6.9044073416356664</v>
      </c>
      <c r="M32" s="32">
        <f t="shared" si="30"/>
        <v>300</v>
      </c>
      <c r="N32" s="32">
        <f t="shared" si="31"/>
        <v>400</v>
      </c>
      <c r="O32" s="32">
        <f t="shared" si="32"/>
        <v>400</v>
      </c>
      <c r="R32" s="42">
        <f t="shared" si="27"/>
        <v>0.3245812543356319</v>
      </c>
      <c r="S32" s="42">
        <f t="shared" si="28"/>
        <v>0.38244482186771145</v>
      </c>
      <c r="T32" s="42">
        <f t="shared" si="29"/>
        <v>0.40736530397027476</v>
      </c>
    </row>
    <row r="33" spans="11:20" x14ac:dyDescent="0.25">
      <c r="K33" s="38">
        <v>4</v>
      </c>
      <c r="L33" s="31">
        <f t="shared" si="23"/>
        <v>8.0278511959440451</v>
      </c>
      <c r="M33" s="32">
        <f t="shared" si="30"/>
        <v>300</v>
      </c>
      <c r="N33" s="32">
        <f t="shared" si="31"/>
        <v>300</v>
      </c>
      <c r="O33" s="32">
        <f t="shared" si="32"/>
        <v>400</v>
      </c>
      <c r="R33" s="42">
        <f t="shared" si="27"/>
        <v>0.29637837541958556</v>
      </c>
      <c r="S33" s="42">
        <f t="shared" si="28"/>
        <v>0.34921417512170205</v>
      </c>
      <c r="T33" s="42">
        <f t="shared" si="29"/>
        <v>0.37196931548046486</v>
      </c>
    </row>
    <row r="34" spans="11:20" x14ac:dyDescent="0.25">
      <c r="K34" s="38">
        <v>4.5</v>
      </c>
      <c r="L34" s="31">
        <f t="shared" si="23"/>
        <v>9.1696025452130474</v>
      </c>
      <c r="M34" s="32">
        <f t="shared" ref="M34:M36" si="33">ROUND(R34,1)*1000</f>
        <v>300</v>
      </c>
      <c r="N34" s="32">
        <f t="shared" ref="N34:N36" si="34">ROUND(S34,1)*1000</f>
        <v>300</v>
      </c>
      <c r="O34" s="32">
        <f t="shared" ref="O34:O36" si="35">ROUND(T34,1)*1000</f>
        <v>300</v>
      </c>
      <c r="R34" s="42">
        <f t="shared" si="27"/>
        <v>0.27311998212566818</v>
      </c>
      <c r="S34" s="42">
        <f t="shared" si="28"/>
        <v>0.32180947456859027</v>
      </c>
      <c r="T34" s="42">
        <f t="shared" si="29"/>
        <v>0.34277889758824848</v>
      </c>
    </row>
    <row r="35" spans="11:20" x14ac:dyDescent="0.25">
      <c r="K35" s="38">
        <v>5</v>
      </c>
      <c r="L35" s="31">
        <f t="shared" si="23"/>
        <v>10.327868949040072</v>
      </c>
      <c r="M35" s="32">
        <f t="shared" si="33"/>
        <v>300</v>
      </c>
      <c r="N35" s="32">
        <f t="shared" si="34"/>
        <v>300</v>
      </c>
      <c r="O35" s="32">
        <f t="shared" si="35"/>
        <v>300</v>
      </c>
      <c r="R35" s="42">
        <f t="shared" si="27"/>
        <v>0.25359999655629112</v>
      </c>
      <c r="S35" s="42">
        <f t="shared" si="28"/>
        <v>0.29880963306751196</v>
      </c>
      <c r="T35" s="42">
        <f t="shared" si="29"/>
        <v>0.31828036371191387</v>
      </c>
    </row>
    <row r="36" spans="11:20" x14ac:dyDescent="0.25">
      <c r="K36" s="38">
        <v>6</v>
      </c>
      <c r="L36" s="31">
        <f t="shared" si="23"/>
        <v>12.6883849253952</v>
      </c>
      <c r="M36" s="32">
        <f t="shared" si="33"/>
        <v>200</v>
      </c>
      <c r="N36" s="32">
        <f t="shared" si="34"/>
        <v>300</v>
      </c>
      <c r="O36" s="32">
        <f t="shared" si="35"/>
        <v>300</v>
      </c>
      <c r="R36" s="42">
        <f t="shared" si="27"/>
        <v>0.22268911087475141</v>
      </c>
      <c r="S36" s="42">
        <f t="shared" si="28"/>
        <v>0.26238821929102368</v>
      </c>
      <c r="T36" s="42">
        <f t="shared" si="29"/>
        <v>0.27948569466232637</v>
      </c>
    </row>
  </sheetData>
  <mergeCells count="3">
    <mergeCell ref="E10:E13"/>
    <mergeCell ref="F10:F13"/>
    <mergeCell ref="G10:G1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7:G21"/>
  <sheetViews>
    <sheetView topLeftCell="A4" workbookViewId="0">
      <selection activeCell="F16" sqref="F16"/>
    </sheetView>
  </sheetViews>
  <sheetFormatPr defaultRowHeight="15" x14ac:dyDescent="0.25"/>
  <cols>
    <col min="5" max="5" width="18.85546875" customWidth="1"/>
    <col min="6" max="6" width="57.42578125" customWidth="1"/>
    <col min="7" max="7" width="90" customWidth="1"/>
  </cols>
  <sheetData>
    <row r="7" spans="5:7" ht="15.75" thickBot="1" x14ac:dyDescent="0.3"/>
    <row r="8" spans="5:7" ht="47.25" customHeight="1" x14ac:dyDescent="0.25">
      <c r="E8" s="19" t="s">
        <v>26</v>
      </c>
      <c r="F8" s="20" t="s">
        <v>27</v>
      </c>
      <c r="G8" s="20" t="s">
        <v>28</v>
      </c>
    </row>
    <row r="9" spans="5:7" ht="96" customHeight="1" x14ac:dyDescent="0.25">
      <c r="E9" s="27" t="s">
        <v>6</v>
      </c>
      <c r="F9" s="22" t="s">
        <v>64</v>
      </c>
      <c r="G9" s="22" t="s">
        <v>55</v>
      </c>
    </row>
    <row r="10" spans="5:7" ht="39.75" customHeight="1" x14ac:dyDescent="0.25">
      <c r="E10" s="21" t="s">
        <v>6</v>
      </c>
      <c r="F10" s="26" t="s">
        <v>14</v>
      </c>
      <c r="G10" s="23" t="s">
        <v>62</v>
      </c>
    </row>
    <row r="11" spans="5:7" ht="51.75" customHeight="1" x14ac:dyDescent="0.25">
      <c r="E11" s="21" t="s">
        <v>6</v>
      </c>
      <c r="F11" s="26" t="s">
        <v>21</v>
      </c>
      <c r="G11" s="25" t="s">
        <v>63</v>
      </c>
    </row>
    <row r="12" spans="5:7" ht="60" x14ac:dyDescent="0.25">
      <c r="E12" s="21" t="s">
        <v>6</v>
      </c>
      <c r="F12" s="26" t="s">
        <v>24</v>
      </c>
      <c r="G12" s="28" t="s">
        <v>66</v>
      </c>
    </row>
    <row r="13" spans="5:7" ht="75" customHeight="1" x14ac:dyDescent="0.25">
      <c r="E13" s="21" t="s">
        <v>6</v>
      </c>
      <c r="F13" s="26" t="s">
        <v>22</v>
      </c>
      <c r="G13" s="28" t="s">
        <v>65</v>
      </c>
    </row>
    <row r="14" spans="5:7" ht="66" customHeight="1" x14ac:dyDescent="0.25">
      <c r="E14" s="21" t="s">
        <v>6</v>
      </c>
      <c r="F14" s="26" t="s">
        <v>25</v>
      </c>
      <c r="G14" s="28" t="s">
        <v>67</v>
      </c>
    </row>
    <row r="15" spans="5:7" x14ac:dyDescent="0.25">
      <c r="E15" s="24"/>
      <c r="F15" s="24"/>
      <c r="G15" s="24"/>
    </row>
    <row r="16" spans="5:7" x14ac:dyDescent="0.25">
      <c r="E16" s="24"/>
      <c r="F16" s="24"/>
      <c r="G16" s="24"/>
    </row>
    <row r="17" spans="5:7" x14ac:dyDescent="0.25">
      <c r="E17" s="24"/>
      <c r="F17" s="24"/>
      <c r="G17" s="24"/>
    </row>
    <row r="18" spans="5:7" x14ac:dyDescent="0.25">
      <c r="E18" s="24"/>
      <c r="F18" s="24"/>
      <c r="G18" s="24"/>
    </row>
    <row r="19" spans="5:7" x14ac:dyDescent="0.25">
      <c r="E19" s="24"/>
      <c r="F19" s="24"/>
      <c r="G19" s="24"/>
    </row>
    <row r="20" spans="5:7" x14ac:dyDescent="0.25">
      <c r="E20" s="24"/>
      <c r="F20" s="24"/>
      <c r="G20" s="24"/>
    </row>
    <row r="21" spans="5:7" x14ac:dyDescent="0.25">
      <c r="E21" s="24"/>
      <c r="F21" s="24"/>
      <c r="G21" s="2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9:F13"/>
  <sheetViews>
    <sheetView topLeftCell="A4" workbookViewId="0">
      <selection activeCell="F32" sqref="F32"/>
    </sheetView>
  </sheetViews>
  <sheetFormatPr defaultRowHeight="15" x14ac:dyDescent="0.25"/>
  <cols>
    <col min="4" max="5" width="32.140625" customWidth="1"/>
    <col min="6" max="6" width="91.7109375" customWidth="1"/>
    <col min="7" max="11" width="32.140625" customWidth="1"/>
  </cols>
  <sheetData>
    <row r="9" spans="4:6" ht="15.75" thickBot="1" x14ac:dyDescent="0.3"/>
    <row r="10" spans="4:6" ht="24.75" thickBot="1" x14ac:dyDescent="0.3">
      <c r="D10" s="19" t="s">
        <v>26</v>
      </c>
      <c r="E10" s="20" t="s">
        <v>27</v>
      </c>
      <c r="F10" s="20" t="s">
        <v>28</v>
      </c>
    </row>
    <row r="11" spans="4:6" ht="126" customHeight="1" x14ac:dyDescent="0.25">
      <c r="D11" s="63" t="s">
        <v>56</v>
      </c>
      <c r="E11" s="63" t="s">
        <v>57</v>
      </c>
      <c r="F11" s="15" t="s">
        <v>58</v>
      </c>
    </row>
    <row r="12" spans="4:6" x14ac:dyDescent="0.25">
      <c r="D12" s="64"/>
      <c r="E12" s="64"/>
      <c r="F12" s="14"/>
    </row>
    <row r="13" spans="4:6" ht="36.75" thickBot="1" x14ac:dyDescent="0.3">
      <c r="D13" s="65"/>
      <c r="E13" s="65"/>
      <c r="F13" s="13" t="s">
        <v>61</v>
      </c>
    </row>
  </sheetData>
  <mergeCells count="2">
    <mergeCell ref="D11:D13"/>
    <mergeCell ref="E11:E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Title page</vt:lpstr>
      <vt:lpstr>Treatment Selection Design</vt:lpstr>
      <vt:lpstr>Drainage Improvement if applied</vt:lpstr>
      <vt:lpstr>Deflection</vt:lpstr>
      <vt:lpstr>Curvature_Basecourse Quality</vt:lpstr>
      <vt:lpstr>Pavement Depth Defiency</vt:lpstr>
      <vt:lpstr>Maintenance Treatment</vt:lpstr>
      <vt:lpstr>Stabilisation Effect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2017-11-29T00:49:14Z</cp:lastPrinted>
  <dcterms:created xsi:type="dcterms:W3CDTF">2017-02-20T03:05:02Z</dcterms:created>
  <dcterms:modified xsi:type="dcterms:W3CDTF">2017-11-29T00:49:37Z</dcterms:modified>
</cp:coreProperties>
</file>