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wlgfp2\users$\BerniceM\Documents\"/>
    </mc:Choice>
  </mc:AlternateContent>
  <xr:revisionPtr revIDLastSave="0" documentId="8_{BE0DFD0F-DA49-49A7-B2C7-69B33D6F7EA7}" xr6:coauthVersionLast="41" xr6:coauthVersionMax="41" xr10:uidLastSave="{00000000-0000-0000-0000-000000000000}"/>
  <bookViews>
    <workbookView xWindow="28680" yWindow="-540" windowWidth="29040" windowHeight="15840" xr2:uid="{00000000-000D-0000-FFFF-FFFF00000000}"/>
  </bookViews>
  <sheets>
    <sheet name="Summary and sign-off" sheetId="13" r:id="rId1"/>
    <sheet name="Travel" sheetId="1" r:id="rId2"/>
    <sheet name="Hospitality" sheetId="2" r:id="rId3"/>
    <sheet name="All other expenses" sheetId="3" r:id="rId4"/>
    <sheet name="Gifts and benefits" sheetId="4" r:id="rId5"/>
  </sheets>
  <definedNames>
    <definedName name="_xlnm.Print_Area" localSheetId="3">'All other expenses'!$A$1:$E$31</definedName>
    <definedName name="_xlnm.Print_Area" localSheetId="4">'Gifts and benefits'!$A$1:$F$25</definedName>
    <definedName name="_xlnm.Print_Area" localSheetId="2">Hospitality!$A$1:$E$21</definedName>
    <definedName name="_xlnm.Print_Area" localSheetId="0">'Summary and sign-off'!$A$1:$F$23</definedName>
    <definedName name="_xlnm.Print_Area" localSheetId="1">Travel!$A$1:$E$54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3" i="1" l="1"/>
  <c r="B32" i="1" l="1"/>
  <c r="D14" i="4" l="1"/>
  <c r="C25" i="3"/>
  <c r="C14" i="2"/>
  <c r="C36" i="1"/>
  <c r="C43" i="1"/>
  <c r="C15" i="1"/>
  <c r="B6" i="13" l="1"/>
  <c r="E59" i="13"/>
  <c r="C59" i="13"/>
  <c r="C16" i="4"/>
  <c r="C15" i="4"/>
  <c r="B59" i="13" l="1"/>
  <c r="B58" i="13"/>
  <c r="D58" i="13"/>
  <c r="B57" i="13"/>
  <c r="D57" i="13"/>
  <c r="D56" i="13"/>
  <c r="B56" i="13"/>
  <c r="D55" i="13"/>
  <c r="B55" i="13"/>
  <c r="D54" i="13"/>
  <c r="B54" i="13"/>
  <c r="B2" i="4"/>
  <c r="B3" i="4"/>
  <c r="B2" i="3"/>
  <c r="B3" i="3"/>
  <c r="B2" i="2"/>
  <c r="B3" i="2"/>
  <c r="B2" i="1"/>
  <c r="B3" i="1"/>
  <c r="F57" i="13" l="1"/>
  <c r="D14" i="2" s="1"/>
  <c r="F59" i="13"/>
  <c r="E14" i="4" s="1"/>
  <c r="F58" i="13"/>
  <c r="D25" i="3" s="1"/>
  <c r="F56" i="13"/>
  <c r="D43" i="1" s="1"/>
  <c r="F55" i="13"/>
  <c r="D36" i="1" s="1"/>
  <c r="F54" i="13"/>
  <c r="D15" i="1" s="1"/>
  <c r="C13" i="13"/>
  <c r="C12" i="13"/>
  <c r="C11" i="13"/>
  <c r="C16" i="13" l="1"/>
  <c r="C17" i="13"/>
  <c r="B5" i="4" l="1"/>
  <c r="B4" i="4"/>
  <c r="B5" i="3"/>
  <c r="B4" i="3"/>
  <c r="B5" i="2"/>
  <c r="B4" i="2"/>
  <c r="B5" i="1"/>
  <c r="B4" i="1"/>
  <c r="C15" i="13" l="1"/>
  <c r="F12" i="13" l="1"/>
  <c r="C14" i="4"/>
  <c r="F11" i="13" s="1"/>
  <c r="F13" i="13" l="1"/>
  <c r="B43" i="1"/>
  <c r="B17" i="13" s="1"/>
  <c r="B36" i="1"/>
  <c r="B16" i="13" s="1"/>
  <c r="B15" i="1"/>
  <c r="B15" i="13" s="1"/>
  <c r="B25" i="3" l="1"/>
  <c r="B13" i="13" s="1"/>
  <c r="B14" i="2"/>
  <c r="B12" i="13" s="1"/>
  <c r="B11" i="13" l="1"/>
  <c r="B4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18"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39"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<sst xmlns="http://schemas.openxmlformats.org/spreadsheetml/2006/main" count="261" uniqueCount="150">
  <si>
    <t>All Other Expenses</t>
  </si>
  <si>
    <t>Total travel expenses</t>
  </si>
  <si>
    <t xml:space="preserve">Organisation Name </t>
  </si>
  <si>
    <t>Chief Executive</t>
  </si>
  <si>
    <t>International, domestic and local travel expenses</t>
  </si>
  <si>
    <t>Chief Executive Expense Disclosure</t>
  </si>
  <si>
    <t>Notes</t>
  </si>
  <si>
    <t xml:space="preserve">Notes </t>
  </si>
  <si>
    <t>* Headings on following tabs will pre populate with what you enter on this tab</t>
  </si>
  <si>
    <t>Hospitality</t>
  </si>
  <si>
    <t>Total cost will appear automatically once you put information in rows above.</t>
  </si>
  <si>
    <t>A one-off offer of something worth $25 is not included, but if the offer is made more than once a year, it should be disclosed.</t>
  </si>
  <si>
    <t>Figures exclude GST</t>
  </si>
  <si>
    <t>GST on costs</t>
  </si>
  <si>
    <t>Other expenses</t>
  </si>
  <si>
    <t>Cost in NZ$</t>
  </si>
  <si>
    <t>Chief Executive Gifts and Benefits Disclosure</t>
  </si>
  <si>
    <r>
      <t xml:space="preserve">Offered by 
</t>
    </r>
    <r>
      <rPr>
        <sz val="10"/>
        <color theme="0"/>
        <rFont val="Arial"/>
        <family val="2"/>
      </rPr>
      <t>(who made the offer?)</t>
    </r>
  </si>
  <si>
    <t>Declined</t>
  </si>
  <si>
    <t>Offered</t>
  </si>
  <si>
    <t>Accepted</t>
  </si>
  <si>
    <t>Include gifts and benefits that are declined.</t>
  </si>
  <si>
    <t>Cultural item - not appropriate to value</t>
  </si>
  <si>
    <t>Under $100</t>
  </si>
  <si>
    <t>$500 - $1,000</t>
  </si>
  <si>
    <t>$100 - $500</t>
  </si>
  <si>
    <t>Over $1,000</t>
  </si>
  <si>
    <t>Estimate not possible</t>
  </si>
  <si>
    <r>
      <t xml:space="preserve">Local Travel    </t>
    </r>
    <r>
      <rPr>
        <sz val="12"/>
        <color theme="0"/>
        <rFont val="Arial"/>
        <family val="2"/>
      </rPr>
      <t>(within City, excluding travel to airport)</t>
    </r>
  </si>
  <si>
    <t>International Travel</t>
  </si>
  <si>
    <t>Local Travel</t>
  </si>
  <si>
    <t>Gifts and benefits</t>
  </si>
  <si>
    <t>Summary of expenses</t>
  </si>
  <si>
    <t>Date(s)*</t>
  </si>
  <si>
    <t>* Any non-standard date format or date outside 1 July 2018 - 30 June 2019 will raise an alert. Check entry and select 'Yes' to accept/continue.</t>
  </si>
  <si>
    <r>
      <t xml:space="preserve">Purpose of expense
</t>
    </r>
    <r>
      <rPr>
        <sz val="10"/>
        <color theme="0"/>
        <rFont val="Arial"/>
        <family val="2"/>
      </rPr>
      <t>(e.g. subscription part of employment agreement, development as agreed with SSC)</t>
    </r>
  </si>
  <si>
    <t>Gifts and Benefits over $50 annual value</t>
  </si>
  <si>
    <t>Number of gifts/benefits will update automatically once you put information in rows above.</t>
  </si>
  <si>
    <t>This disclosure has been approved by the Chief Executive</t>
  </si>
  <si>
    <t>Figures include GST (where applicable)</t>
  </si>
  <si>
    <r>
      <t>GST inc / exc</t>
    </r>
    <r>
      <rPr>
        <b/>
        <sz val="10"/>
        <rFont val="Arial"/>
        <family val="2"/>
      </rPr>
      <t/>
    </r>
  </si>
  <si>
    <t>** Create a new workbook for a new Chief Executive</t>
  </si>
  <si>
    <t>Not yet indicated</t>
  </si>
  <si>
    <t>Count</t>
  </si>
  <si>
    <t>GST inclusion inconsistent</t>
  </si>
  <si>
    <t>Location(s)</t>
  </si>
  <si>
    <t>Disclosure period start</t>
  </si>
  <si>
    <t>Disclosure period end</t>
  </si>
  <si>
    <t>Disclosure period start***</t>
  </si>
  <si>
    <t>Disclosure period end***</t>
  </si>
  <si>
    <t>*** Update if a shorter or different period is covered</t>
  </si>
  <si>
    <r>
      <t xml:space="preserve">Was the gift accepted?
</t>
    </r>
    <r>
      <rPr>
        <sz val="10"/>
        <color theme="0"/>
        <rFont val="Arial"/>
        <family val="2"/>
      </rPr>
      <t>(drop-down list in cell)</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</si>
  <si>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</si>
  <si>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t>Travel expenses</t>
  </si>
  <si>
    <r>
      <t xml:space="preserve">Type of expense
</t>
    </r>
    <r>
      <rPr>
        <sz val="10"/>
        <color theme="0"/>
        <rFont val="Arial"/>
        <family val="2"/>
      </rPr>
      <t>(what and for how many e.g. dinner for 5)</t>
    </r>
  </si>
  <si>
    <r>
      <t xml:space="preserve">Type of expense
</t>
    </r>
    <r>
      <rPr>
        <sz val="10"/>
        <color theme="0"/>
        <rFont val="Arial"/>
        <family val="2"/>
      </rPr>
      <t>(e.g. taxi, parking, bus)</t>
    </r>
  </si>
  <si>
    <r>
      <t xml:space="preserve">Purpose of hospitality
</t>
    </r>
    <r>
      <rPr>
        <sz val="10"/>
        <color theme="0"/>
        <rFont val="Arial"/>
        <family val="2"/>
      </rPr>
      <t xml:space="preserve">(e.g. hosting delegation from China, building relationships, team building) </t>
    </r>
  </si>
  <si>
    <t>Domestic Travel</t>
  </si>
  <si>
    <r>
      <t xml:space="preserve">Domestic Travel   </t>
    </r>
    <r>
      <rPr>
        <sz val="12"/>
        <color theme="0"/>
        <rFont val="Arial"/>
        <family val="2"/>
      </rPr>
      <t xml:space="preserve"> (within NZ, including travel to and from local airport)</t>
    </r>
  </si>
  <si>
    <t>Include items such as invitations to functions and events, event tickets, gifts from overseas counterparts and commercial organisations (including that accepted by immediate family members).</t>
  </si>
  <si>
    <t>This disclosure has not yet been approved by the Chief Executive</t>
  </si>
  <si>
    <t>Number offered</t>
  </si>
  <si>
    <t>Number accepted</t>
  </si>
  <si>
    <t>Number declined</t>
  </si>
  <si>
    <t>Chief Executive Expenses, Gifts and Benefits Disclosure - summary &amp; sign-off*</t>
  </si>
  <si>
    <t>Chief Executive**</t>
  </si>
  <si>
    <t>Other sign-off****</t>
  </si>
  <si>
    <t>**** This disclosure must be approved by the Chief Executive and another appropriate party, e.g. Board Chair, Chief Financial Officer or Audit and Risk Committee member</t>
  </si>
  <si>
    <r>
      <t xml:space="preserve">Type of expense
</t>
    </r>
    <r>
      <rPr>
        <sz val="10"/>
        <color theme="0"/>
        <rFont val="Arial"/>
        <family val="2"/>
      </rPr>
      <t>(e.g. hotel, airfares, taxis, meals &amp; for how many people)</t>
    </r>
  </si>
  <si>
    <t>Agency totals check</t>
  </si>
  <si>
    <t>Data and totals checked on all sheets</t>
  </si>
  <si>
    <t>Data and totals have not yet been checked and confirmed for any sheet</t>
  </si>
  <si>
    <t>Some data and totals have not yet been checked and confirmed</t>
  </si>
  <si>
    <t>Gifts and benefits check</t>
  </si>
  <si>
    <t>Hospitality check</t>
  </si>
  <si>
    <t>All other expenses check</t>
  </si>
  <si>
    <t>Travel checks</t>
  </si>
  <si>
    <t>Not all lines have an entry for "Cost in NZ$" and "Type of expense"</t>
  </si>
  <si>
    <t>Not all lines have an entry for "Description", "Was the gift accepted?" and "Estimated value in NZ$"</t>
  </si>
  <si>
    <t>Data and totals on this worksheet have NOT YET BEEN CHECKED AND CONFIRMED</t>
  </si>
  <si>
    <t>Data and totals on this worksheet checked and confirmed</t>
  </si>
  <si>
    <t>Check that # of 'costs' = 'type of expenses' (also "accepted/declined" for gifts &amp; benefits)</t>
  </si>
  <si>
    <r>
      <t xml:space="preserve">This summary page updates automatically from the 'Travel', 'Hospitality', 'All other expenses', and 'Gifts and benefits' tabs.
</t>
    </r>
    <r>
      <rPr>
        <b/>
        <sz val="10"/>
        <rFont val="Arial"/>
        <family val="2"/>
      </rPr>
      <t xml:space="preserve">
Throughout this workbook, input cells are shaded light blue.</t>
    </r>
  </si>
  <si>
    <r>
      <t xml:space="preserve">Other comments
</t>
    </r>
    <r>
      <rPr>
        <sz val="10"/>
        <color theme="0"/>
        <rFont val="Arial"/>
        <family val="2"/>
      </rPr>
      <t>(e.g. if given to others, whom?)</t>
    </r>
  </si>
  <si>
    <t>All other expenditure incurred by the chief executive that is not travel, hospitality or gifts.
Include e.g. phone and data costs, subscriptions, membership fees, conference fees, professional development costs, books and anything else.</t>
  </si>
  <si>
    <t xml:space="preserve">Total hospitality expenses </t>
  </si>
  <si>
    <t>Chief Executive approval****</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</si>
  <si>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</si>
  <si>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t>All hospitality expenses provided by the chief executive in the context of his/her job to anyone external to the Public Service or statutory Crown entities.</t>
  </si>
  <si>
    <t xml:space="preserve">Total other expenses </t>
  </si>
  <si>
    <t>Error - this total includes data from 'hidden' rows</t>
  </si>
  <si>
    <t>Check - there are no hidden rows with data</t>
  </si>
  <si>
    <t>Check - each entry provides sufficient information</t>
  </si>
  <si>
    <t>These checks (F53 to F61) are imperfect - they count the entries in each column and checks these totals are the same</t>
  </si>
  <si>
    <t>Text required for validation and checks - don't change, move, delete or overwrite</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</si>
  <si>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</si>
  <si>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</si>
  <si>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Cost in NZ$**</t>
  </si>
  <si>
    <r>
      <t xml:space="preserve">Purpose of travel
</t>
    </r>
    <r>
      <rPr>
        <sz val="10"/>
        <color theme="0"/>
        <rFont val="Arial"/>
        <family val="2"/>
      </rPr>
      <t>(e.g. attending XYZ conference for 3 days)***</t>
    </r>
  </si>
  <si>
    <r>
      <t xml:space="preserve">Purpose of travel
</t>
    </r>
    <r>
      <rPr>
        <sz val="10"/>
        <color theme="0"/>
        <rFont val="Arial"/>
        <family val="2"/>
      </rPr>
      <t>(e.g. visiting district office for two days...)***</t>
    </r>
  </si>
  <si>
    <r>
      <t>Purpose of travel</t>
    </r>
    <r>
      <rPr>
        <sz val="10"/>
        <color theme="0"/>
        <rFont val="Arial"/>
        <family val="2"/>
      </rPr>
      <t xml:space="preserve">
(e.g. meeting with Minister)***</t>
    </r>
  </si>
  <si>
    <t>Group expenditure relating to each overseas trip.</t>
  </si>
  <si>
    <t>*** Please include sufficient information to explain the trip and its costs including destination and duration.</t>
  </si>
  <si>
    <t>Subtotal - local travel</t>
  </si>
  <si>
    <t>Subtotals and totals will appear automatically once you put information in rows above.</t>
  </si>
  <si>
    <t>Subtotal - international travel</t>
  </si>
  <si>
    <t>Subtotal - domestic travel</t>
  </si>
  <si>
    <t>** Note that GST may not apply to overseas purchases.</t>
  </si>
  <si>
    <t>Insert additional rows as needed: right click on a row number (left of screen) and select Insert - this will insert a row above selected row.</t>
  </si>
  <si>
    <t>Hospitality Offered to Third Parties*</t>
  </si>
  <si>
    <t>** Any non-standard date format or date outside 1 July 2018 - 30 June 2019 will raise an alert. Check entry and select 'Yes' to accept/continue.</t>
  </si>
  <si>
    <t>* Third parties include people and organisations external to the public service or statutory Crown entities.</t>
  </si>
  <si>
    <t>Date(s)**</t>
  </si>
  <si>
    <r>
      <t xml:space="preserve">Type of expense
</t>
    </r>
    <r>
      <rPr>
        <sz val="10"/>
        <color theme="0"/>
        <rFont val="Arial"/>
        <family val="2"/>
      </rPr>
      <t>(e.g. phone and data costs, membership fees)</t>
    </r>
  </si>
  <si>
    <r>
      <t xml:space="preserve">Description
</t>
    </r>
    <r>
      <rPr>
        <sz val="10"/>
        <color theme="0"/>
        <rFont val="Arial"/>
        <family val="2"/>
      </rPr>
      <t>(e.g. event tickets, etc.)</t>
    </r>
  </si>
  <si>
    <t>Total count of gift/benefit entries:</t>
  </si>
  <si>
    <t>Mark clearly if there is no information to disclose - provide a note to this effect in the 'Date' column (column A) for each travel category (local, domestic and international).</t>
  </si>
  <si>
    <t>Mark clearly if there is no information to disclose - provide a note to this effect in the 'Date' column (column A).</t>
  </si>
  <si>
    <t>GST on values</t>
  </si>
  <si>
    <t>NZ Transport Agency</t>
  </si>
  <si>
    <t>Sir Brian Roche, Chair of NZ Transport Agency Board</t>
  </si>
  <si>
    <t>Nicole Rosie</t>
  </si>
  <si>
    <t>Airfares</t>
  </si>
  <si>
    <t>Auckland / Gisborne</t>
  </si>
  <si>
    <t>Visiting NZTA Staff, Stakeholders and Internal meeting</t>
  </si>
  <si>
    <t>Auckland</t>
  </si>
  <si>
    <t>Accommodation</t>
  </si>
  <si>
    <t>No information to disclose</t>
  </si>
  <si>
    <t>Institute of Directors</t>
  </si>
  <si>
    <t>Membership fee</t>
  </si>
  <si>
    <t>Wellington</t>
  </si>
  <si>
    <t>Global Women</t>
  </si>
  <si>
    <t>Airport Parking</t>
  </si>
  <si>
    <t>Taxis</t>
  </si>
  <si>
    <t>Breakfast x2</t>
  </si>
  <si>
    <t>Building Relationships</t>
  </si>
  <si>
    <t>Invercargill / New Plymouth</t>
  </si>
  <si>
    <t>Queenstown</t>
  </si>
  <si>
    <t>Palmerston North</t>
  </si>
  <si>
    <t>Coaching and Development - External Coach</t>
  </si>
  <si>
    <t>Coaching</t>
  </si>
  <si>
    <t>Palmerston North Napier</t>
  </si>
  <si>
    <t>Nelson</t>
  </si>
  <si>
    <t>Mobile Phone</t>
  </si>
  <si>
    <t>Phone and data costs</t>
  </si>
  <si>
    <t>International Delegation cancellation charges - Infrastructure NZ</t>
  </si>
  <si>
    <t>Dublin</t>
  </si>
  <si>
    <t>Delegation package</t>
  </si>
  <si>
    <t>International Flights cancellation costs - Air NZ/APX Travel Agency</t>
  </si>
  <si>
    <t>Domestic Flights cancellation costs - Air NZ/APX Travel Agency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</si>
</sst>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28"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i/>
      <sz val="10"/>
      <color theme="1"/>
      <name val="Arial"/>
      <family val="2"/>
    </font>
    <font>
      <b/>
      <i/>
      <sz val="10"/>
      <color theme="1"/>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s>
  <fills count="10">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8" tint="0.79998168889431442"/>
        <bgColor indexed="64"/>
      </patternFill>
    </fill>
  </fills>
  <borders count="10">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2">
    <xf numFmtId="0" fontId="0" fillId="0" borderId="0"/>
    <xf numFmtId="165" fontId="19" fillId="0" borderId="0" applyFont="0" applyFill="0" applyBorder="0" applyAlignment="0" applyProtection="0"/>
  </cellStyleXfs>
  <cellXfs count="154">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4"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4" fillId="0" borderId="0" xfId="0" applyFont="1" applyFill="1" applyBorder="1" applyAlignment="1" applyProtection="1">
      <alignment vertical="center" wrapText="1" readingOrder="1"/>
    </xf>
    <xf numFmtId="0" fontId="13" fillId="0" borderId="0" xfId="0" applyFont="1" applyFill="1" applyBorder="1" applyAlignment="1" applyProtection="1">
      <alignment vertical="center" wrapText="1" readingOrder="1"/>
    </xf>
    <xf numFmtId="0" fontId="16" fillId="7" borderId="0" xfId="0" applyFont="1" applyFill="1" applyBorder="1" applyAlignment="1" applyProtection="1">
      <alignment horizontal="left" vertical="center" wrapText="1"/>
    </xf>
    <xf numFmtId="0" fontId="17" fillId="0" borderId="0" xfId="0" applyFont="1" applyFill="1" applyBorder="1" applyAlignment="1" applyProtection="1">
      <alignment vertical="center" wrapText="1" readingOrder="1"/>
    </xf>
    <xf numFmtId="0" fontId="17" fillId="0" borderId="3" xfId="0" applyFont="1" applyFill="1" applyBorder="1" applyAlignment="1" applyProtection="1">
      <alignment vertical="center" wrapText="1" readingOrder="1"/>
    </xf>
    <xf numFmtId="0" fontId="24"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16" fillId="7" borderId="0" xfId="0" applyFont="1" applyFill="1" applyBorder="1" applyAlignment="1" applyProtection="1">
      <alignment vertical="center" wrapText="1"/>
    </xf>
    <xf numFmtId="0" fontId="22" fillId="0" borderId="0" xfId="0" applyFont="1" applyBorder="1" applyProtection="1"/>
    <xf numFmtId="166" fontId="21" fillId="0" borderId="0" xfId="0" applyNumberFormat="1" applyFont="1" applyFill="1" applyBorder="1" applyAlignment="1" applyProtection="1">
      <alignment vertical="center" wrapText="1"/>
    </xf>
    <xf numFmtId="0" fontId="15"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0" fillId="0" borderId="0" xfId="0" applyFont="1" applyBorder="1" applyAlignment="1" applyProtection="1">
      <alignment vertical="center" wrapText="1" readingOrder="1"/>
    </xf>
    <xf numFmtId="0" fontId="16"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5" fillId="3" borderId="0" xfId="0" applyFont="1" applyFill="1" applyBorder="1" applyAlignment="1" applyProtection="1">
      <alignment vertical="center" wrapText="1" readingOrder="1"/>
    </xf>
    <xf numFmtId="0" fontId="12"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17" fillId="0" borderId="5" xfId="0" applyNumberFormat="1" applyFont="1" applyFill="1" applyBorder="1" applyAlignment="1" applyProtection="1">
      <alignment horizontal="center" vertical="center" wrapText="1"/>
    </xf>
    <xf numFmtId="0" fontId="11" fillId="0" borderId="0" xfId="0" applyFont="1" applyFill="1" applyBorder="1" applyAlignment="1" applyProtection="1">
      <alignment vertical="center"/>
    </xf>
    <xf numFmtId="1" fontId="13" fillId="0" borderId="0" xfId="0" applyNumberFormat="1" applyFont="1" applyFill="1" applyBorder="1" applyAlignment="1" applyProtection="1">
      <alignment horizontal="center" vertical="center" wrapText="1"/>
    </xf>
    <xf numFmtId="165" fontId="13" fillId="0" borderId="0" xfId="1" applyFont="1" applyFill="1" applyBorder="1" applyAlignment="1" applyProtection="1">
      <alignment vertical="center" wrapText="1" readingOrder="1"/>
    </xf>
    <xf numFmtId="0" fontId="11"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0" fillId="0" borderId="0" xfId="0" applyProtection="1">
      <protection locked="0"/>
    </xf>
    <xf numFmtId="0" fontId="15" fillId="3" borderId="0" xfId="0" applyFont="1" applyFill="1" applyBorder="1" applyAlignment="1" applyProtection="1">
      <alignment vertical="center" readingOrder="1"/>
    </xf>
    <xf numFmtId="0" fontId="15" fillId="7" borderId="0" xfId="0" applyFont="1" applyFill="1" applyBorder="1" applyAlignment="1" applyProtection="1">
      <alignment horizontal="left" vertical="center" readingOrder="1"/>
    </xf>
    <xf numFmtId="166" fontId="15" fillId="7" borderId="0" xfId="0" applyNumberFormat="1" applyFont="1" applyFill="1" applyBorder="1" applyAlignment="1" applyProtection="1">
      <alignment horizontal="left" vertical="center" wrapText="1"/>
    </xf>
    <xf numFmtId="1" fontId="15" fillId="7" borderId="0" xfId="0" applyNumberFormat="1" applyFont="1" applyFill="1" applyBorder="1" applyAlignment="1" applyProtection="1">
      <alignment horizontal="center" vertical="center" wrapText="1"/>
    </xf>
    <xf numFmtId="0" fontId="26" fillId="0" borderId="0" xfId="0" applyFont="1" applyBorder="1" applyProtection="1"/>
    <xf numFmtId="166" fontId="15" fillId="8" borderId="0" xfId="0" applyNumberFormat="1" applyFont="1" applyFill="1" applyBorder="1" applyAlignment="1" applyProtection="1">
      <alignment horizontal="left" vertical="center" wrapText="1"/>
    </xf>
    <xf numFmtId="1" fontId="15"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5" fillId="3" borderId="0" xfId="0" applyNumberFormat="1" applyFont="1" applyFill="1" applyBorder="1" applyAlignment="1" applyProtection="1">
      <alignment vertical="center"/>
    </xf>
    <xf numFmtId="164" fontId="17" fillId="0" borderId="4" xfId="1" applyNumberFormat="1" applyFont="1" applyFill="1" applyBorder="1" applyAlignment="1" applyProtection="1">
      <alignment vertical="center" wrapText="1" readingOrder="1"/>
    </xf>
    <xf numFmtId="164" fontId="17" fillId="0" borderId="0" xfId="1" applyNumberFormat="1" applyFont="1" applyFill="1" applyBorder="1" applyAlignment="1" applyProtection="1">
      <alignment vertical="center" wrapText="1" readingOrder="1"/>
    </xf>
    <xf numFmtId="164" fontId="24" fillId="0" borderId="4" xfId="1" applyNumberFormat="1" applyFont="1" applyFill="1" applyBorder="1" applyAlignment="1" applyProtection="1">
      <alignment vertical="center" wrapText="1" readingOrder="1"/>
    </xf>
    <xf numFmtId="164" fontId="15"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1" fillId="0" borderId="5" xfId="1" applyNumberFormat="1" applyFont="1" applyFill="1" applyBorder="1" applyAlignment="1" applyProtection="1">
      <alignment horizontal="center" vertical="center" wrapText="1" readingOrder="1"/>
    </xf>
    <xf numFmtId="0" fontId="11" fillId="0" borderId="0" xfId="1" applyNumberFormat="1" applyFont="1" applyFill="1" applyBorder="1" applyAlignment="1" applyProtection="1">
      <alignment horizontal="center" vertical="center" wrapText="1" readingOrder="1"/>
    </xf>
    <xf numFmtId="0" fontId="25" fillId="0" borderId="5" xfId="1" applyNumberFormat="1" applyFont="1" applyFill="1" applyBorder="1" applyAlignment="1" applyProtection="1">
      <alignment horizontal="center" vertical="center" wrapText="1" readingOrder="1"/>
    </xf>
    <xf numFmtId="167" fontId="11" fillId="9" borderId="3" xfId="0" applyNumberFormat="1" applyFont="1" applyFill="1" applyBorder="1" applyAlignment="1" applyProtection="1">
      <alignment vertical="center" wrapText="1"/>
      <protection locked="0"/>
    </xf>
    <xf numFmtId="164" fontId="11" fillId="9" borderId="4" xfId="0" applyNumberFormat="1" applyFont="1" applyFill="1" applyBorder="1" applyAlignment="1" applyProtection="1">
      <alignment vertical="center" wrapText="1"/>
      <protection locked="0"/>
    </xf>
    <xf numFmtId="0" fontId="11" fillId="9" borderId="4" xfId="0" applyFont="1" applyFill="1" applyBorder="1" applyAlignment="1" applyProtection="1">
      <alignment vertical="center" wrapText="1"/>
      <protection locked="0"/>
    </xf>
    <xf numFmtId="0" fontId="11" fillId="9" borderId="5" xfId="0" applyFont="1" applyFill="1" applyBorder="1" applyAlignment="1" applyProtection="1">
      <alignment vertical="center" wrapText="1"/>
      <protection locked="0"/>
    </xf>
    <xf numFmtId="167" fontId="11" fillId="9" borderId="3" xfId="0" applyNumberFormat="1" applyFont="1" applyFill="1" applyBorder="1" applyAlignment="1" applyProtection="1">
      <alignment vertical="center"/>
      <protection locked="0"/>
    </xf>
    <xf numFmtId="0" fontId="0" fillId="9" borderId="4" xfId="0" applyFont="1" applyFill="1" applyBorder="1" applyAlignment="1" applyProtection="1">
      <alignment vertical="center" wrapText="1"/>
      <protection locked="0"/>
    </xf>
    <xf numFmtId="0" fontId="0" fillId="9" borderId="5" xfId="0" applyFont="1" applyFill="1" applyBorder="1" applyAlignment="1" applyProtection="1">
      <alignment vertical="center" wrapText="1"/>
      <protection locked="0"/>
    </xf>
    <xf numFmtId="164" fontId="11" fillId="9" borderId="4" xfId="0" applyNumberFormat="1" applyFont="1" applyFill="1" applyBorder="1" applyAlignment="1" applyProtection="1">
      <alignment horizontal="right" vertical="center" wrapText="1"/>
      <protection locked="0"/>
    </xf>
    <xf numFmtId="0" fontId="0" fillId="9" borderId="4" xfId="0" applyFont="1" applyFill="1" applyBorder="1" applyAlignment="1" applyProtection="1">
      <alignment horizontal="left" vertical="center" wrapText="1"/>
      <protection locked="0"/>
    </xf>
    <xf numFmtId="0" fontId="0" fillId="9" borderId="5" xfId="0" applyFont="1" applyFill="1" applyBorder="1" applyAlignment="1" applyProtection="1">
      <alignment horizontal="left" vertical="center" wrapText="1"/>
      <protection locked="0"/>
    </xf>
    <xf numFmtId="0" fontId="11" fillId="9" borderId="4" xfId="0" applyNumberFormat="1" applyFont="1" applyFill="1" applyBorder="1" applyAlignment="1" applyProtection="1">
      <alignment horizontal="left" vertical="center" wrapText="1"/>
      <protection locked="0"/>
    </xf>
    <xf numFmtId="0" fontId="27" fillId="3" borderId="0" xfId="0" applyFont="1" applyFill="1" applyBorder="1" applyAlignment="1" applyProtection="1">
      <alignment horizontal="center" vertical="center" readingOrder="1"/>
    </xf>
    <xf numFmtId="167" fontId="11" fillId="9" borderId="7" xfId="0" applyNumberFormat="1" applyFont="1" applyFill="1" applyBorder="1" applyAlignment="1" applyProtection="1">
      <alignment vertical="center" wrapText="1"/>
      <protection locked="0"/>
    </xf>
    <xf numFmtId="164" fontId="11" fillId="9" borderId="8" xfId="0" applyNumberFormat="1" applyFont="1" applyFill="1" applyBorder="1" applyAlignment="1" applyProtection="1">
      <alignment vertical="center" wrapText="1"/>
      <protection locked="0"/>
    </xf>
    <xf numFmtId="0" fontId="11" fillId="9" borderId="8" xfId="0" applyFont="1" applyFill="1" applyBorder="1" applyAlignment="1" applyProtection="1">
      <alignment vertical="center" wrapText="1"/>
      <protection locked="0"/>
    </xf>
    <xf numFmtId="0" fontId="11" fillId="9" borderId="9" xfId="0" applyFont="1" applyFill="1" applyBorder="1" applyAlignment="1" applyProtection="1">
      <alignment vertical="center" wrapText="1"/>
      <protection locked="0"/>
    </xf>
    <xf numFmtId="0" fontId="16" fillId="3" borderId="0" xfId="0" applyFont="1" applyFill="1" applyBorder="1" applyAlignment="1" applyProtection="1">
      <alignment vertical="center"/>
    </xf>
    <xf numFmtId="164" fontId="16" fillId="3" borderId="0" xfId="0" applyNumberFormat="1" applyFont="1" applyFill="1" applyBorder="1" applyAlignment="1" applyProtection="1">
      <alignment vertical="center"/>
    </xf>
    <xf numFmtId="0" fontId="27" fillId="3" borderId="0" xfId="0" applyFont="1" applyFill="1" applyBorder="1" applyAlignment="1" applyProtection="1">
      <alignment horizontal="center" vertical="center" wrapText="1"/>
    </xf>
    <xf numFmtId="166" fontId="27" fillId="7" borderId="0" xfId="0" applyNumberFormat="1" applyFont="1" applyFill="1" applyBorder="1" applyAlignment="1" applyProtection="1">
      <alignment horizontal="center" vertical="center" wrapText="1"/>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4" fillId="3" borderId="0" xfId="0" applyFont="1" applyFill="1" applyBorder="1" applyAlignment="1" applyProtection="1">
      <alignment vertical="center" wrapText="1" readingOrder="1"/>
    </xf>
    <xf numFmtId="165" fontId="14" fillId="3" borderId="0" xfId="1" applyFont="1" applyFill="1" applyBorder="1" applyAlignment="1" applyProtection="1">
      <alignment horizontal="center" vertical="center" wrapText="1" readingOrder="1"/>
    </xf>
    <xf numFmtId="165" fontId="14" fillId="0" borderId="0" xfId="1" applyFont="1" applyFill="1" applyBorder="1" applyAlignment="1" applyProtection="1">
      <alignment horizontal="center" vertical="center" wrapText="1" readingOrder="1"/>
    </xf>
    <xf numFmtId="0" fontId="14" fillId="7" borderId="0" xfId="0" applyFont="1" applyFill="1" applyBorder="1" applyAlignment="1" applyProtection="1">
      <alignment vertical="center" wrapText="1" readingOrder="1"/>
    </xf>
    <xf numFmtId="165" fontId="14" fillId="7" borderId="0" xfId="1" applyFont="1" applyFill="1" applyBorder="1" applyAlignment="1" applyProtection="1">
      <alignment horizontal="center" vertical="center" wrapText="1" readingOrder="1"/>
    </xf>
    <xf numFmtId="0" fontId="16" fillId="0" borderId="0" xfId="0" applyFont="1" applyFill="1" applyBorder="1" applyAlignment="1" applyProtection="1">
      <alignment wrapText="1"/>
    </xf>
    <xf numFmtId="0" fontId="12" fillId="0" borderId="0" xfId="0" applyFont="1" applyProtection="1"/>
    <xf numFmtId="0" fontId="11" fillId="0" borderId="0" xfId="0" applyFont="1" applyFill="1" applyBorder="1" applyAlignment="1" applyProtection="1">
      <alignment horizontal="center" vertical="center" wrapText="1" readingOrder="1"/>
    </xf>
    <xf numFmtId="0" fontId="10" fillId="9" borderId="2" xfId="0" applyFont="1" applyFill="1" applyBorder="1" applyAlignment="1" applyProtection="1">
      <alignment horizontal="left" vertical="center" wrapText="1" readingOrder="1"/>
      <protection locked="0"/>
    </xf>
    <xf numFmtId="0" fontId="9" fillId="0" borderId="6" xfId="0" applyFont="1" applyBorder="1" applyAlignment="1" applyProtection="1">
      <alignment horizontal="left" vertical="center"/>
    </xf>
    <xf numFmtId="0" fontId="18" fillId="2" borderId="0" xfId="0" applyFont="1" applyFill="1" applyBorder="1" applyAlignment="1" applyProtection="1">
      <alignment horizontal="center" vertical="center"/>
    </xf>
    <xf numFmtId="0" fontId="9" fillId="9" borderId="2" xfId="0" applyFont="1" applyFill="1" applyBorder="1" applyAlignment="1" applyProtection="1">
      <alignment horizontal="left" vertical="center" wrapText="1" readingOrder="1"/>
      <protection locked="0"/>
    </xf>
    <xf numFmtId="167" fontId="10" fillId="9" borderId="2" xfId="0" applyNumberFormat="1" applyFont="1" applyFill="1" applyBorder="1" applyAlignment="1" applyProtection="1">
      <alignment horizontal="left" vertical="center" wrapText="1" readingOrder="1"/>
      <protection locked="0"/>
    </xf>
    <xf numFmtId="167" fontId="9" fillId="0" borderId="2" xfId="0" applyNumberFormat="1" applyFont="1" applyBorder="1" applyAlignment="1" applyProtection="1">
      <alignment horizontal="left" vertical="center" wrapText="1" readingOrder="1"/>
    </xf>
    <xf numFmtId="0" fontId="27" fillId="3" borderId="0"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16"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9"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27" fillId="7" borderId="0" xfId="0" applyFont="1" applyFill="1" applyBorder="1" applyAlignment="1" applyProtection="1">
      <alignment horizontal="center" vertical="center" wrapText="1"/>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9900"/>
      <color rgb="FF006600"/>
      <color rgb="FF008000"/>
      <color rgb="FF99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76"/>
  <sheetViews>
    <sheetView tabSelected="1" zoomScaleNormal="100" workbookViewId="0">
      <selection activeCell="B8" sqref="B8:F8"/>
    </sheetView>
  </sheetViews>
  <sheetFormatPr defaultColWidth="0" defaultRowHeight="12.75" zeroHeight="1" x14ac:dyDescent="0.2"/>
  <cols>
    <col min="1" max="1" width="35.7109375" style="17" customWidth="1"/>
    <col min="2" max="2" width="21.5703125" style="17" customWidth="1"/>
    <col min="3" max="3" width="33.5703125" style="17" customWidth="1"/>
    <col min="4" max="4" width="4.42578125" style="17" customWidth="1"/>
    <col min="5" max="5" width="29" style="17" customWidth="1"/>
    <col min="6" max="6" width="19" style="17" customWidth="1"/>
    <col min="7" max="7" width="42" style="17" customWidth="1"/>
    <col min="8" max="11" width="9.140625" style="17" hidden="1" customWidth="1"/>
    <col min="12" max="16384" width="9.140625" style="17" hidden="1"/>
  </cols>
  <sheetData>
    <row r="1" spans="1:11" ht="26.25" customHeight="1" x14ac:dyDescent="0.2">
      <c r="A1" s="136" t="s">
        <v>64</v>
      </c>
      <c r="B1" s="136"/>
      <c r="C1" s="136"/>
      <c r="D1" s="136"/>
      <c r="E1" s="136"/>
      <c r="F1" s="136"/>
      <c r="G1" s="48"/>
      <c r="H1" s="48"/>
      <c r="I1" s="48"/>
      <c r="J1" s="48"/>
      <c r="K1" s="48"/>
    </row>
    <row r="2" spans="1:11" ht="21" customHeight="1" x14ac:dyDescent="0.2">
      <c r="A2" s="4" t="s">
        <v>2</v>
      </c>
      <c r="B2" s="137" t="s">
        <v>119</v>
      </c>
      <c r="C2" s="137"/>
      <c r="D2" s="137"/>
      <c r="E2" s="137"/>
      <c r="F2" s="137"/>
      <c r="G2" s="48"/>
      <c r="H2" s="48"/>
      <c r="I2" s="48"/>
      <c r="J2" s="48"/>
      <c r="K2" s="48"/>
    </row>
    <row r="3" spans="1:11" ht="21" customHeight="1" x14ac:dyDescent="0.2">
      <c r="A3" s="4" t="s">
        <v>65</v>
      </c>
      <c r="B3" s="137" t="s">
        <v>121</v>
      </c>
      <c r="C3" s="137"/>
      <c r="D3" s="137"/>
      <c r="E3" s="137"/>
      <c r="F3" s="137"/>
      <c r="G3" s="48"/>
      <c r="H3" s="48"/>
      <c r="I3" s="48"/>
      <c r="J3" s="48"/>
      <c r="K3" s="48"/>
    </row>
    <row r="4" spans="1:11" ht="21" customHeight="1" x14ac:dyDescent="0.2">
      <c r="A4" s="4" t="s">
        <v>48</v>
      </c>
      <c r="B4" s="138">
        <v>43878</v>
      </c>
      <c r="C4" s="138"/>
      <c r="D4" s="138"/>
      <c r="E4" s="138"/>
      <c r="F4" s="138"/>
      <c r="G4" s="48"/>
      <c r="H4" s="48"/>
      <c r="I4" s="48"/>
      <c r="J4" s="48"/>
      <c r="K4" s="48"/>
    </row>
    <row r="5" spans="1:11" ht="21" customHeight="1" x14ac:dyDescent="0.2">
      <c r="A5" s="4" t="s">
        <v>49</v>
      </c>
      <c r="B5" s="138">
        <v>44012</v>
      </c>
      <c r="C5" s="138"/>
      <c r="D5" s="138"/>
      <c r="E5" s="138"/>
      <c r="F5" s="138"/>
      <c r="G5" s="48"/>
      <c r="H5" s="48"/>
      <c r="I5" s="48"/>
      <c r="J5" s="48"/>
      <c r="K5" s="48"/>
    </row>
    <row r="6" spans="1:11" ht="21" customHeight="1" x14ac:dyDescent="0.2">
      <c r="A6" s="4" t="s">
        <v>69</v>
      </c>
      <c r="B6" s="135" t="str">
        <f>IF(AND(Travel!B7&lt;&gt;A30,Hospitality!B7&lt;&gt;A30,'All other expenses'!B7&lt;&gt;A30,'Gifts and benefits'!B7&lt;&gt;A30),A31,IF(AND(Travel!B7=A30,Hospitality!B7=A30,'All other expenses'!B7=A30,'Gifts and benefits'!B7=A30),A33,A32))</f>
        <v>Data and totals checked on all sheets</v>
      </c>
      <c r="C6" s="135"/>
      <c r="D6" s="135"/>
      <c r="E6" s="135"/>
      <c r="F6" s="135"/>
      <c r="G6" s="36"/>
      <c r="H6" s="48"/>
      <c r="I6" s="48"/>
      <c r="J6" s="48"/>
      <c r="K6" s="48"/>
    </row>
    <row r="7" spans="1:11" ht="21" customHeight="1" x14ac:dyDescent="0.2">
      <c r="A7" s="4" t="s">
        <v>86</v>
      </c>
      <c r="B7" s="134" t="s">
        <v>38</v>
      </c>
      <c r="C7" s="134"/>
      <c r="D7" s="134"/>
      <c r="E7" s="134"/>
      <c r="F7" s="134"/>
      <c r="G7" s="36"/>
      <c r="H7" s="48"/>
      <c r="I7" s="48"/>
      <c r="J7" s="48"/>
      <c r="K7" s="48"/>
    </row>
    <row r="8" spans="1:11" ht="21" customHeight="1" x14ac:dyDescent="0.2">
      <c r="A8" s="4" t="s">
        <v>66</v>
      </c>
      <c r="B8" s="134" t="s">
        <v>120</v>
      </c>
      <c r="C8" s="134"/>
      <c r="D8" s="134"/>
      <c r="E8" s="134"/>
      <c r="F8" s="134"/>
      <c r="G8" s="36"/>
      <c r="H8" s="48"/>
      <c r="I8" s="48"/>
      <c r="J8" s="48"/>
      <c r="K8" s="48"/>
    </row>
    <row r="9" spans="1:11" ht="66.75" customHeight="1" x14ac:dyDescent="0.2">
      <c r="A9" s="133" t="s">
        <v>82</v>
      </c>
      <c r="B9" s="133"/>
      <c r="C9" s="133"/>
      <c r="D9" s="133"/>
      <c r="E9" s="133"/>
      <c r="F9" s="133"/>
      <c r="G9" s="36"/>
      <c r="H9" s="48"/>
      <c r="I9" s="48"/>
      <c r="J9" s="48"/>
      <c r="K9" s="48"/>
    </row>
    <row r="10" spans="1:11" s="132" customFormat="1" ht="36" customHeight="1" x14ac:dyDescent="0.2">
      <c r="A10" s="126" t="s">
        <v>32</v>
      </c>
      <c r="B10" s="127" t="s">
        <v>15</v>
      </c>
      <c r="C10" s="127" t="s">
        <v>40</v>
      </c>
      <c r="D10" s="128"/>
      <c r="E10" s="129" t="s">
        <v>31</v>
      </c>
      <c r="F10" s="130" t="s">
        <v>43</v>
      </c>
      <c r="G10" s="131"/>
      <c r="H10" s="131"/>
      <c r="I10" s="131"/>
      <c r="J10" s="131"/>
      <c r="K10" s="131"/>
    </row>
    <row r="11" spans="1:11" ht="27.75" customHeight="1" x14ac:dyDescent="0.2">
      <c r="A11" s="11" t="s">
        <v>53</v>
      </c>
      <c r="B11" s="80">
        <f>B15+B16+B17</f>
        <v>7288.9900000000007</v>
      </c>
      <c r="C11" s="87" t="str">
        <f>IF(Travel!B6="",A34,Travel!B6)</f>
        <v>Figures include GST (where applicable)</v>
      </c>
      <c r="D11" s="8"/>
      <c r="E11" s="11" t="s">
        <v>61</v>
      </c>
      <c r="F11" s="58">
        <f>'Gifts and benefits'!C14</f>
        <v>0</v>
      </c>
      <c r="G11" s="49"/>
      <c r="H11" s="49"/>
      <c r="I11" s="49"/>
      <c r="J11" s="49"/>
      <c r="K11" s="49"/>
    </row>
    <row r="12" spans="1:11" ht="27.75" customHeight="1" x14ac:dyDescent="0.2">
      <c r="A12" s="11" t="s">
        <v>9</v>
      </c>
      <c r="B12" s="80">
        <f>Hospitality!B14</f>
        <v>35.44</v>
      </c>
      <c r="C12" s="87" t="str">
        <f>IF(Hospitality!B6="",A34,Hospitality!B6)</f>
        <v>Figures include GST (where applicable)</v>
      </c>
      <c r="D12" s="8"/>
      <c r="E12" s="11" t="s">
        <v>62</v>
      </c>
      <c r="F12" s="58">
        <f>'Gifts and benefits'!C15</f>
        <v>0</v>
      </c>
      <c r="G12" s="49"/>
      <c r="H12" s="49"/>
      <c r="I12" s="49"/>
      <c r="J12" s="49"/>
      <c r="K12" s="49"/>
    </row>
    <row r="13" spans="1:11" ht="27.75" customHeight="1" x14ac:dyDescent="0.2">
      <c r="A13" s="11" t="s">
        <v>14</v>
      </c>
      <c r="B13" s="80">
        <f>'All other expenses'!B25</f>
        <v>3827.67</v>
      </c>
      <c r="C13" s="87" t="str">
        <f>IF('All other expenses'!B6="",A34,'All other expenses'!B6)</f>
        <v>Figures include GST (where applicable)</v>
      </c>
      <c r="D13" s="8"/>
      <c r="E13" s="11" t="s">
        <v>63</v>
      </c>
      <c r="F13" s="58">
        <f>'Gifts and benefits'!C16</f>
        <v>0</v>
      </c>
      <c r="G13" s="48"/>
      <c r="H13" s="48"/>
      <c r="I13" s="48"/>
      <c r="J13" s="48"/>
      <c r="K13" s="48"/>
    </row>
    <row r="14" spans="1:11" ht="12.75" customHeight="1" x14ac:dyDescent="0.2">
      <c r="A14" s="10"/>
      <c r="B14" s="81"/>
      <c r="C14" s="88"/>
      <c r="D14" s="59"/>
      <c r="E14" s="8"/>
      <c r="F14" s="60"/>
      <c r="G14" s="28"/>
      <c r="H14" s="28"/>
      <c r="I14" s="28"/>
      <c r="J14" s="28"/>
      <c r="K14" s="28"/>
    </row>
    <row r="15" spans="1:11" ht="27.75" customHeight="1" x14ac:dyDescent="0.2">
      <c r="A15" s="12" t="s">
        <v>29</v>
      </c>
      <c r="B15" s="82">
        <f>Travel!B15</f>
        <v>0</v>
      </c>
      <c r="C15" s="89" t="str">
        <f>C11</f>
        <v>Figures include GST (where applicable)</v>
      </c>
      <c r="D15" s="8"/>
      <c r="E15" s="8"/>
      <c r="F15" s="60"/>
      <c r="G15" s="48"/>
      <c r="H15" s="48"/>
      <c r="I15" s="48"/>
      <c r="J15" s="48"/>
      <c r="K15" s="48"/>
    </row>
    <row r="16" spans="1:11" ht="27.75" customHeight="1" x14ac:dyDescent="0.2">
      <c r="A16" s="12" t="s">
        <v>57</v>
      </c>
      <c r="B16" s="82">
        <f>Travel!B36</f>
        <v>7288.9900000000007</v>
      </c>
      <c r="C16" s="89" t="str">
        <f>C11</f>
        <v>Figures include GST (where applicable)</v>
      </c>
      <c r="D16" s="61"/>
      <c r="E16" s="8"/>
      <c r="F16" s="62"/>
      <c r="G16" s="48"/>
      <c r="H16" s="48"/>
      <c r="I16" s="48"/>
      <c r="J16" s="48"/>
      <c r="K16" s="48"/>
    </row>
    <row r="17" spans="1:11" ht="27.75" customHeight="1" x14ac:dyDescent="0.2">
      <c r="A17" s="12" t="s">
        <v>30</v>
      </c>
      <c r="B17" s="82">
        <f>Travel!B43</f>
        <v>0</v>
      </c>
      <c r="C17" s="89" t="str">
        <f>C11</f>
        <v>Figures include GST (where applicable)</v>
      </c>
      <c r="D17" s="8"/>
      <c r="E17" s="8"/>
      <c r="F17" s="62"/>
      <c r="G17" s="48"/>
      <c r="H17" s="48"/>
      <c r="I17" s="48"/>
      <c r="J17" s="48"/>
      <c r="K17" s="48"/>
    </row>
    <row r="18" spans="1:11" ht="27.75" customHeight="1" x14ac:dyDescent="0.2">
      <c r="A18" s="29"/>
      <c r="B18" s="24"/>
      <c r="C18" s="29"/>
      <c r="D18" s="7"/>
      <c r="E18" s="7"/>
      <c r="F18" s="63"/>
      <c r="G18" s="64"/>
      <c r="H18" s="64"/>
      <c r="I18" s="64"/>
      <c r="J18" s="64"/>
      <c r="K18" s="64"/>
    </row>
    <row r="19" spans="1:11" x14ac:dyDescent="0.2">
      <c r="A19" s="54" t="s">
        <v>7</v>
      </c>
      <c r="B19" s="27"/>
      <c r="C19" s="28"/>
      <c r="D19" s="29"/>
      <c r="E19" s="29"/>
      <c r="F19" s="29"/>
      <c r="G19" s="29"/>
      <c r="H19" s="29"/>
      <c r="I19" s="29"/>
      <c r="J19" s="29"/>
      <c r="K19" s="29"/>
    </row>
    <row r="20" spans="1:11" x14ac:dyDescent="0.2">
      <c r="A20" s="25" t="s">
        <v>8</v>
      </c>
      <c r="B20" s="55"/>
      <c r="C20" s="55"/>
      <c r="D20" s="28"/>
      <c r="E20" s="28"/>
      <c r="F20" s="28"/>
      <c r="G20" s="29"/>
      <c r="H20" s="29"/>
      <c r="I20" s="29"/>
      <c r="J20" s="29"/>
      <c r="K20" s="29"/>
    </row>
    <row r="21" spans="1:11" ht="12.6" customHeight="1" x14ac:dyDescent="0.2">
      <c r="A21" s="25" t="s">
        <v>41</v>
      </c>
      <c r="B21" s="55"/>
      <c r="C21" s="55"/>
      <c r="D21" s="22"/>
      <c r="E21" s="29"/>
      <c r="F21" s="29"/>
      <c r="G21" s="29"/>
      <c r="H21" s="29"/>
      <c r="I21" s="29"/>
      <c r="J21" s="29"/>
      <c r="K21" s="29"/>
    </row>
    <row r="22" spans="1:11" ht="12.6" customHeight="1" x14ac:dyDescent="0.2">
      <c r="A22" s="25" t="s">
        <v>50</v>
      </c>
      <c r="B22" s="55"/>
      <c r="C22" s="55"/>
      <c r="D22" s="22"/>
      <c r="E22" s="29"/>
      <c r="F22" s="29"/>
      <c r="G22" s="29"/>
      <c r="H22" s="29"/>
      <c r="I22" s="29"/>
      <c r="J22" s="29"/>
      <c r="K22" s="29"/>
    </row>
    <row r="23" spans="1:11" ht="12.6" customHeight="1" x14ac:dyDescent="0.2">
      <c r="A23" s="25" t="s">
        <v>67</v>
      </c>
      <c r="B23" s="55"/>
      <c r="C23" s="55"/>
      <c r="D23" s="22"/>
      <c r="E23" s="29"/>
      <c r="F23" s="29"/>
      <c r="G23" s="29"/>
      <c r="H23" s="29"/>
      <c r="I23" s="29"/>
      <c r="J23" s="29"/>
      <c r="K23" s="29"/>
    </row>
    <row r="24" spans="1:11" x14ac:dyDescent="0.2">
      <c r="A24" s="42"/>
      <c r="B24" s="29"/>
      <c r="C24" s="29"/>
      <c r="D24" s="29"/>
      <c r="E24" s="29"/>
      <c r="F24" s="48"/>
      <c r="G24" s="48"/>
      <c r="H24" s="48"/>
      <c r="I24" s="48"/>
      <c r="J24" s="48"/>
      <c r="K24" s="48"/>
    </row>
    <row r="25" spans="1:11" hidden="1" x14ac:dyDescent="0.2">
      <c r="A25" s="15" t="s">
        <v>94</v>
      </c>
      <c r="B25" s="16"/>
      <c r="C25" s="16"/>
      <c r="D25" s="16"/>
      <c r="E25" s="16"/>
      <c r="F25" s="16"/>
      <c r="G25" s="48"/>
      <c r="H25" s="48"/>
      <c r="I25" s="48"/>
      <c r="J25" s="48"/>
      <c r="K25" s="48"/>
    </row>
    <row r="26" spans="1:11" ht="12.75" hidden="1" customHeight="1" x14ac:dyDescent="0.2">
      <c r="A26" s="14" t="s">
        <v>108</v>
      </c>
      <c r="B26" s="6"/>
      <c r="C26" s="6"/>
      <c r="D26" s="14"/>
      <c r="E26" s="14"/>
      <c r="F26" s="14"/>
      <c r="G26" s="48"/>
      <c r="H26" s="48"/>
      <c r="I26" s="48"/>
      <c r="J26" s="48"/>
      <c r="K26" s="48"/>
    </row>
    <row r="27" spans="1:11" hidden="1" x14ac:dyDescent="0.2">
      <c r="A27" s="13" t="s">
        <v>39</v>
      </c>
      <c r="B27" s="13"/>
      <c r="C27" s="13"/>
      <c r="D27" s="13"/>
      <c r="E27" s="13"/>
      <c r="F27" s="13"/>
      <c r="G27" s="48"/>
      <c r="H27" s="48"/>
      <c r="I27" s="48"/>
      <c r="J27" s="48"/>
      <c r="K27" s="48"/>
    </row>
    <row r="28" spans="1:11" hidden="1" x14ac:dyDescent="0.2">
      <c r="A28" s="13" t="s">
        <v>12</v>
      </c>
      <c r="B28" s="13"/>
      <c r="C28" s="13"/>
      <c r="D28" s="13"/>
      <c r="E28" s="13"/>
      <c r="F28" s="13"/>
      <c r="G28" s="48"/>
      <c r="H28" s="48"/>
      <c r="I28" s="48"/>
      <c r="J28" s="48"/>
      <c r="K28" s="48"/>
    </row>
    <row r="29" spans="1:11" hidden="1" x14ac:dyDescent="0.2">
      <c r="A29" s="14" t="s">
        <v>79</v>
      </c>
      <c r="B29" s="14"/>
      <c r="C29" s="14"/>
      <c r="D29" s="14"/>
      <c r="E29" s="14"/>
      <c r="F29" s="14"/>
      <c r="G29" s="48"/>
      <c r="H29" s="48"/>
      <c r="I29" s="48"/>
      <c r="J29" s="48"/>
      <c r="K29" s="48"/>
    </row>
    <row r="30" spans="1:11" hidden="1" x14ac:dyDescent="0.2">
      <c r="A30" s="14" t="s">
        <v>80</v>
      </c>
      <c r="B30" s="14"/>
      <c r="C30" s="14"/>
      <c r="D30" s="14"/>
      <c r="E30" s="14"/>
      <c r="F30" s="14"/>
      <c r="G30" s="48"/>
      <c r="H30" s="48"/>
      <c r="I30" s="48"/>
      <c r="J30" s="48"/>
      <c r="K30" s="48"/>
    </row>
    <row r="31" spans="1:11" hidden="1" x14ac:dyDescent="0.2">
      <c r="A31" s="13" t="s">
        <v>71</v>
      </c>
      <c r="B31" s="13"/>
      <c r="C31" s="13"/>
      <c r="D31" s="13"/>
      <c r="E31" s="13"/>
      <c r="F31" s="13"/>
      <c r="G31" s="48"/>
      <c r="H31" s="48"/>
      <c r="I31" s="48"/>
      <c r="J31" s="48"/>
      <c r="K31" s="48"/>
    </row>
    <row r="32" spans="1:11" hidden="1" x14ac:dyDescent="0.2">
      <c r="A32" s="13" t="s">
        <v>72</v>
      </c>
      <c r="B32" s="13"/>
      <c r="C32" s="13"/>
      <c r="D32" s="13"/>
      <c r="E32" s="13"/>
      <c r="F32" s="13"/>
      <c r="G32" s="48"/>
      <c r="H32" s="48"/>
      <c r="I32" s="48"/>
      <c r="J32" s="48"/>
      <c r="K32" s="48"/>
    </row>
    <row r="33" spans="1:11" hidden="1" x14ac:dyDescent="0.2">
      <c r="A33" s="13" t="s">
        <v>70</v>
      </c>
      <c r="B33" s="13"/>
      <c r="C33" s="13"/>
      <c r="D33" s="13"/>
      <c r="E33" s="13"/>
      <c r="F33" s="13"/>
      <c r="G33" s="48"/>
      <c r="H33" s="48"/>
      <c r="I33" s="48"/>
      <c r="J33" s="48"/>
      <c r="K33" s="48"/>
    </row>
    <row r="34" spans="1:11" hidden="1" x14ac:dyDescent="0.2">
      <c r="A34" s="14" t="s">
        <v>42</v>
      </c>
      <c r="B34" s="14"/>
      <c r="C34" s="14"/>
      <c r="D34" s="14"/>
      <c r="E34" s="14"/>
      <c r="F34" s="14"/>
      <c r="G34" s="48"/>
      <c r="H34" s="48"/>
      <c r="I34" s="48"/>
      <c r="J34" s="48"/>
      <c r="K34" s="48"/>
    </row>
    <row r="35" spans="1:11" hidden="1" x14ac:dyDescent="0.2">
      <c r="A35" s="14" t="s">
        <v>44</v>
      </c>
      <c r="B35" s="14"/>
      <c r="C35" s="14"/>
      <c r="D35" s="14"/>
      <c r="E35" s="14"/>
      <c r="F35" s="14"/>
      <c r="G35" s="48"/>
      <c r="H35" s="48"/>
      <c r="I35" s="48"/>
      <c r="J35" s="48"/>
      <c r="K35" s="48"/>
    </row>
    <row r="36" spans="1:11" hidden="1" x14ac:dyDescent="0.2">
      <c r="A36" s="85" t="s">
        <v>60</v>
      </c>
      <c r="B36" s="84"/>
      <c r="C36" s="84"/>
      <c r="D36" s="84"/>
      <c r="E36" s="84"/>
      <c r="F36" s="84"/>
      <c r="G36" s="48"/>
      <c r="H36" s="48"/>
      <c r="I36" s="48"/>
      <c r="J36" s="48"/>
      <c r="K36" s="48"/>
    </row>
    <row r="37" spans="1:11" hidden="1" x14ac:dyDescent="0.2">
      <c r="A37" s="85" t="s">
        <v>38</v>
      </c>
      <c r="B37" s="84"/>
      <c r="C37" s="84"/>
      <c r="D37" s="84"/>
      <c r="E37" s="84"/>
      <c r="F37" s="84"/>
      <c r="G37" s="48"/>
      <c r="H37" s="48"/>
      <c r="I37" s="48"/>
      <c r="J37" s="48"/>
      <c r="K37" s="48"/>
    </row>
    <row r="38" spans="1:11" hidden="1" x14ac:dyDescent="0.2">
      <c r="A38" s="65" t="s">
        <v>22</v>
      </c>
      <c r="B38" s="5"/>
      <c r="C38" s="5"/>
      <c r="D38" s="5"/>
      <c r="E38" s="5"/>
      <c r="F38" s="5"/>
      <c r="G38" s="48"/>
      <c r="H38" s="48"/>
      <c r="I38" s="48"/>
      <c r="J38" s="48"/>
      <c r="K38" s="48"/>
    </row>
    <row r="39" spans="1:11" hidden="1" x14ac:dyDescent="0.2">
      <c r="A39" s="66" t="s">
        <v>23</v>
      </c>
      <c r="B39" s="5"/>
      <c r="C39" s="5"/>
      <c r="D39" s="5"/>
      <c r="E39" s="5"/>
      <c r="F39" s="5"/>
      <c r="G39" s="48"/>
      <c r="H39" s="48"/>
      <c r="I39" s="48"/>
      <c r="J39" s="48"/>
      <c r="K39" s="48"/>
    </row>
    <row r="40" spans="1:11" hidden="1" x14ac:dyDescent="0.2">
      <c r="A40" s="66" t="s">
        <v>25</v>
      </c>
      <c r="B40" s="5"/>
      <c r="C40" s="5"/>
      <c r="D40" s="5"/>
      <c r="E40" s="5"/>
      <c r="F40" s="5"/>
      <c r="G40" s="48"/>
      <c r="H40" s="48"/>
      <c r="I40" s="48"/>
      <c r="J40" s="48"/>
      <c r="K40" s="48"/>
    </row>
    <row r="41" spans="1:11" hidden="1" x14ac:dyDescent="0.2">
      <c r="A41" s="66" t="s">
        <v>24</v>
      </c>
      <c r="B41" s="5"/>
      <c r="C41" s="5"/>
      <c r="D41" s="5"/>
      <c r="E41" s="5"/>
      <c r="F41" s="5"/>
      <c r="G41" s="48"/>
      <c r="H41" s="48"/>
      <c r="I41" s="48"/>
      <c r="J41" s="48"/>
      <c r="K41" s="48"/>
    </row>
    <row r="42" spans="1:11" hidden="1" x14ac:dyDescent="0.2">
      <c r="A42" s="66" t="s">
        <v>26</v>
      </c>
      <c r="B42" s="5"/>
      <c r="C42" s="5"/>
      <c r="D42" s="5"/>
      <c r="E42" s="5"/>
      <c r="F42" s="5"/>
      <c r="G42" s="48"/>
      <c r="H42" s="48"/>
      <c r="I42" s="48"/>
      <c r="J42" s="48"/>
      <c r="K42" s="48"/>
    </row>
    <row r="43" spans="1:11" hidden="1" x14ac:dyDescent="0.2">
      <c r="A43" s="66" t="s">
        <v>27</v>
      </c>
      <c r="B43" s="5"/>
      <c r="C43" s="5"/>
      <c r="D43" s="5"/>
      <c r="E43" s="5"/>
      <c r="F43" s="5"/>
      <c r="G43" s="48"/>
      <c r="H43" s="48"/>
      <c r="I43" s="48"/>
      <c r="J43" s="48"/>
      <c r="K43" s="48"/>
    </row>
    <row r="44" spans="1:11" hidden="1" x14ac:dyDescent="0.2">
      <c r="A44" s="86" t="s">
        <v>20</v>
      </c>
      <c r="B44" s="84"/>
      <c r="C44" s="84"/>
      <c r="D44" s="84"/>
      <c r="E44" s="84"/>
      <c r="F44" s="84"/>
      <c r="G44" s="48"/>
      <c r="H44" s="48"/>
      <c r="I44" s="48"/>
      <c r="J44" s="48"/>
      <c r="K44" s="48"/>
    </row>
    <row r="45" spans="1:11" hidden="1" x14ac:dyDescent="0.2">
      <c r="A45" s="84" t="s">
        <v>18</v>
      </c>
      <c r="B45" s="84"/>
      <c r="C45" s="84"/>
      <c r="D45" s="84"/>
      <c r="E45" s="84"/>
      <c r="F45" s="84"/>
      <c r="G45" s="48"/>
      <c r="H45" s="48"/>
      <c r="I45" s="48"/>
      <c r="J45" s="48"/>
      <c r="K45" s="48"/>
    </row>
    <row r="46" spans="1:11" hidden="1" x14ac:dyDescent="0.2">
      <c r="A46" s="67">
        <v>-20000</v>
      </c>
      <c r="B46" s="5"/>
      <c r="C46" s="5"/>
      <c r="D46" s="5"/>
      <c r="E46" s="5"/>
      <c r="F46" s="5"/>
      <c r="G46" s="48"/>
      <c r="H46" s="48"/>
      <c r="I46" s="48"/>
      <c r="J46" s="48"/>
      <c r="K46" s="48"/>
    </row>
    <row r="47" spans="1:11" ht="25.5" hidden="1" x14ac:dyDescent="0.2">
      <c r="A47" s="120" t="s">
        <v>91</v>
      </c>
      <c r="B47" s="84"/>
      <c r="C47" s="84"/>
      <c r="D47" s="84"/>
      <c r="E47" s="84"/>
      <c r="F47" s="84"/>
      <c r="G47" s="48"/>
      <c r="H47" s="48"/>
      <c r="I47" s="48"/>
      <c r="J47" s="48"/>
      <c r="K47" s="48"/>
    </row>
    <row r="48" spans="1:11" ht="25.5" hidden="1" x14ac:dyDescent="0.2">
      <c r="A48" s="120" t="s">
        <v>90</v>
      </c>
      <c r="B48" s="84"/>
      <c r="C48" s="84"/>
      <c r="D48" s="84"/>
      <c r="E48" s="84"/>
      <c r="F48" s="84"/>
      <c r="G48" s="48"/>
      <c r="H48" s="48"/>
      <c r="I48" s="48"/>
      <c r="J48" s="48"/>
      <c r="K48" s="48"/>
    </row>
    <row r="49" spans="1:11" ht="25.5" hidden="1" x14ac:dyDescent="0.2">
      <c r="A49" s="121" t="s">
        <v>92</v>
      </c>
      <c r="B49" s="5"/>
      <c r="C49" s="5"/>
      <c r="D49" s="5"/>
      <c r="E49" s="5"/>
      <c r="F49" s="5"/>
      <c r="G49" s="48"/>
      <c r="H49" s="48"/>
      <c r="I49" s="48"/>
      <c r="J49" s="48"/>
      <c r="K49" s="48"/>
    </row>
    <row r="50" spans="1:11" ht="25.5" hidden="1" x14ac:dyDescent="0.2">
      <c r="A50" s="121" t="s">
        <v>77</v>
      </c>
      <c r="B50" s="5"/>
      <c r="C50" s="5"/>
      <c r="D50" s="5"/>
      <c r="E50" s="5"/>
      <c r="F50" s="5"/>
      <c r="G50" s="48"/>
      <c r="H50" s="48"/>
      <c r="I50" s="48"/>
      <c r="J50" s="48"/>
      <c r="K50" s="48"/>
    </row>
    <row r="51" spans="1:11" ht="38.25" hidden="1" x14ac:dyDescent="0.2">
      <c r="A51" s="121" t="s">
        <v>78</v>
      </c>
      <c r="B51" s="111"/>
      <c r="C51" s="111"/>
      <c r="D51" s="119"/>
      <c r="E51" s="68"/>
      <c r="F51" s="68"/>
      <c r="G51" s="48"/>
      <c r="H51" s="48"/>
      <c r="I51" s="48"/>
      <c r="J51" s="48"/>
      <c r="K51" s="48"/>
    </row>
    <row r="52" spans="1:11" hidden="1" x14ac:dyDescent="0.2">
      <c r="A52" s="116" t="s">
        <v>81</v>
      </c>
      <c r="B52" s="117"/>
      <c r="C52" s="117"/>
      <c r="D52" s="110"/>
      <c r="E52" s="69"/>
      <c r="F52" s="69" t="b">
        <v>1</v>
      </c>
      <c r="G52" s="48"/>
      <c r="H52" s="48"/>
      <c r="I52" s="48"/>
      <c r="J52" s="48"/>
      <c r="K52" s="48"/>
    </row>
    <row r="53" spans="1:11" hidden="1" x14ac:dyDescent="0.2">
      <c r="A53" s="118" t="s">
        <v>93</v>
      </c>
      <c r="B53" s="116"/>
      <c r="C53" s="116"/>
      <c r="D53" s="116"/>
      <c r="E53" s="69"/>
      <c r="F53" s="69" t="b">
        <v>0</v>
      </c>
      <c r="G53" s="48"/>
      <c r="H53" s="48"/>
      <c r="I53" s="48"/>
      <c r="J53" s="48"/>
      <c r="K53" s="48"/>
    </row>
    <row r="54" spans="1:11" hidden="1" x14ac:dyDescent="0.2">
      <c r="A54" s="122"/>
      <c r="B54" s="112">
        <f>COUNT(Travel!B12:B14)</f>
        <v>0</v>
      </c>
      <c r="C54" s="112"/>
      <c r="D54" s="112">
        <f>COUNTIF(Travel!D12:D14,"*")</f>
        <v>0</v>
      </c>
      <c r="E54" s="113"/>
      <c r="F54" s="113" t="b">
        <f>MIN(B54,D54)=MAX(B54,D54)</f>
        <v>1</v>
      </c>
      <c r="G54" s="48"/>
      <c r="H54" s="48"/>
      <c r="I54" s="48"/>
      <c r="J54" s="48"/>
      <c r="K54" s="48"/>
    </row>
    <row r="55" spans="1:11" hidden="1" x14ac:dyDescent="0.2">
      <c r="A55" s="122" t="s">
        <v>76</v>
      </c>
      <c r="B55" s="112">
        <f>COUNT(Travel!B19:B35)</f>
        <v>16</v>
      </c>
      <c r="C55" s="112"/>
      <c r="D55" s="112">
        <f>COUNTIF(Travel!D19:D35,"*")</f>
        <v>16</v>
      </c>
      <c r="E55" s="113"/>
      <c r="F55" s="113" t="b">
        <f>MIN(B55,D55)=MAX(B55,D55)</f>
        <v>1</v>
      </c>
    </row>
    <row r="56" spans="1:11" hidden="1" x14ac:dyDescent="0.2">
      <c r="A56" s="123"/>
      <c r="B56" s="112">
        <f>COUNT(Travel!B40:B42)</f>
        <v>0</v>
      </c>
      <c r="C56" s="112"/>
      <c r="D56" s="112">
        <f>COUNTIF(Travel!D40:D42,"*")</f>
        <v>0</v>
      </c>
      <c r="E56" s="113"/>
      <c r="F56" s="113" t="b">
        <f>MIN(B56,D56)=MAX(B56,D56)</f>
        <v>1</v>
      </c>
    </row>
    <row r="57" spans="1:11" hidden="1" x14ac:dyDescent="0.2">
      <c r="A57" s="124" t="s">
        <v>74</v>
      </c>
      <c r="B57" s="114">
        <f>COUNT(Hospitality!B11:B13)</f>
        <v>1</v>
      </c>
      <c r="C57" s="114"/>
      <c r="D57" s="114">
        <f>COUNTIF(Hospitality!D11:D13,"*")</f>
        <v>1</v>
      </c>
      <c r="E57" s="115"/>
      <c r="F57" s="115" t="b">
        <f>MIN(B57,D57)=MAX(B57,D57)</f>
        <v>1</v>
      </c>
    </row>
    <row r="58" spans="1:11" hidden="1" x14ac:dyDescent="0.2">
      <c r="A58" s="125" t="s">
        <v>75</v>
      </c>
      <c r="B58" s="113">
        <f>COUNT('All other expenses'!B11:B24)</f>
        <v>10</v>
      </c>
      <c r="C58" s="113"/>
      <c r="D58" s="113">
        <f>COUNTIF('All other expenses'!D11:D24,"*")</f>
        <v>10</v>
      </c>
      <c r="E58" s="113"/>
      <c r="F58" s="113" t="b">
        <f>MIN(B58,D58)=MAX(B58,D58)</f>
        <v>1</v>
      </c>
    </row>
    <row r="59" spans="1:11" hidden="1" x14ac:dyDescent="0.2">
      <c r="A59" s="124" t="s">
        <v>73</v>
      </c>
      <c r="B59" s="114">
        <f>COUNTIF('Gifts and benefits'!B11:B13,"*")</f>
        <v>0</v>
      </c>
      <c r="C59" s="114">
        <f>COUNTIF('Gifts and benefits'!C11:C13,"*")</f>
        <v>0</v>
      </c>
      <c r="D59" s="114"/>
      <c r="E59" s="114">
        <f>COUNTA('Gifts and benefits'!E11:E13)</f>
        <v>0</v>
      </c>
      <c r="F59" s="115" t="b">
        <f>MIN(B59,C59,E59)=MAX(B59,C59,E59)</f>
        <v>1</v>
      </c>
    </row>
    <row r="60" spans="1:11" x14ac:dyDescent="0.2"/>
    <row r="61" spans="1:11" hidden="1" x14ac:dyDescent="0.2"/>
    <row r="62" spans="1:11" hidden="1" x14ac:dyDescent="0.2"/>
    <row r="63" spans="1:11" hidden="1" x14ac:dyDescent="0.2"/>
    <row r="64" spans="1:1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183"/>
  <sheetViews>
    <sheetView zoomScaleNormal="100" workbookViewId="0">
      <selection activeCell="B7" sqref="B7:E7"/>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7.5703125" style="17" customWidth="1"/>
    <col min="7" max="9" width="9.140625" style="17" hidden="1" customWidth="1"/>
    <col min="10" max="13" width="0" style="17" hidden="1" customWidth="1"/>
    <col min="14" max="16384" width="9.140625" style="17" hidden="1"/>
  </cols>
  <sheetData>
    <row r="1" spans="1:6" ht="26.25" customHeight="1" x14ac:dyDescent="0.2">
      <c r="A1" s="136" t="s">
        <v>5</v>
      </c>
      <c r="B1" s="136"/>
      <c r="C1" s="136"/>
      <c r="D1" s="136"/>
      <c r="E1" s="136"/>
      <c r="F1" s="48"/>
    </row>
    <row r="2" spans="1:6" ht="21" customHeight="1" x14ac:dyDescent="0.2">
      <c r="A2" s="4" t="s">
        <v>2</v>
      </c>
      <c r="B2" s="139" t="str">
        <f>'Summary and sign-off'!B2:F2</f>
        <v>NZ Transport Agency</v>
      </c>
      <c r="C2" s="139"/>
      <c r="D2" s="139"/>
      <c r="E2" s="139"/>
      <c r="F2" s="48"/>
    </row>
    <row r="3" spans="1:6" ht="21" customHeight="1" x14ac:dyDescent="0.2">
      <c r="A3" s="4" t="s">
        <v>3</v>
      </c>
      <c r="B3" s="139" t="str">
        <f>'Summary and sign-off'!B3:F3</f>
        <v>Nicole Rosie</v>
      </c>
      <c r="C3" s="139"/>
      <c r="D3" s="139"/>
      <c r="E3" s="139"/>
      <c r="F3" s="48"/>
    </row>
    <row r="4" spans="1:6" ht="21" customHeight="1" x14ac:dyDescent="0.2">
      <c r="A4" s="4" t="s">
        <v>46</v>
      </c>
      <c r="B4" s="139">
        <f>'Summary and sign-off'!B4:F4</f>
        <v>43878</v>
      </c>
      <c r="C4" s="139"/>
      <c r="D4" s="139"/>
      <c r="E4" s="139"/>
      <c r="F4" s="48"/>
    </row>
    <row r="5" spans="1:6" ht="21" customHeight="1" x14ac:dyDescent="0.2">
      <c r="A5" s="4" t="s">
        <v>47</v>
      </c>
      <c r="B5" s="139">
        <f>'Summary and sign-off'!B5:F5</f>
        <v>44012</v>
      </c>
      <c r="C5" s="139"/>
      <c r="D5" s="139"/>
      <c r="E5" s="139"/>
      <c r="F5" s="48"/>
    </row>
    <row r="6" spans="1:6" ht="21" customHeight="1" x14ac:dyDescent="0.2">
      <c r="A6" s="4" t="s">
        <v>13</v>
      </c>
      <c r="B6" s="134" t="s">
        <v>39</v>
      </c>
      <c r="C6" s="134"/>
      <c r="D6" s="134"/>
      <c r="E6" s="134"/>
      <c r="F6" s="48"/>
    </row>
    <row r="7" spans="1:6" ht="21" customHeight="1" x14ac:dyDescent="0.2">
      <c r="A7" s="4" t="s">
        <v>69</v>
      </c>
      <c r="B7" s="134" t="s">
        <v>80</v>
      </c>
      <c r="C7" s="134"/>
      <c r="D7" s="134"/>
      <c r="E7" s="134"/>
      <c r="F7" s="48"/>
    </row>
    <row r="8" spans="1:6" ht="36" customHeight="1" x14ac:dyDescent="0.2">
      <c r="A8" s="142" t="s">
        <v>4</v>
      </c>
      <c r="B8" s="143"/>
      <c r="C8" s="143"/>
      <c r="D8" s="143"/>
      <c r="E8" s="143"/>
      <c r="F8" s="24"/>
    </row>
    <row r="9" spans="1:6" ht="36" customHeight="1" x14ac:dyDescent="0.2">
      <c r="A9" s="144" t="s">
        <v>95</v>
      </c>
      <c r="B9" s="145"/>
      <c r="C9" s="145"/>
      <c r="D9" s="145"/>
      <c r="E9" s="145"/>
      <c r="F9" s="24"/>
    </row>
    <row r="10" spans="1:6" ht="24.75" customHeight="1" x14ac:dyDescent="0.2">
      <c r="A10" s="141" t="s">
        <v>96</v>
      </c>
      <c r="B10" s="146"/>
      <c r="C10" s="141"/>
      <c r="D10" s="141"/>
      <c r="E10" s="141"/>
      <c r="F10" s="49"/>
    </row>
    <row r="11" spans="1:6" ht="27" customHeight="1" x14ac:dyDescent="0.2">
      <c r="A11" s="37" t="s">
        <v>33</v>
      </c>
      <c r="B11" s="37" t="s">
        <v>97</v>
      </c>
      <c r="C11" s="37" t="s">
        <v>98</v>
      </c>
      <c r="D11" s="37" t="s">
        <v>68</v>
      </c>
      <c r="E11" s="37" t="s">
        <v>45</v>
      </c>
      <c r="F11" s="50"/>
    </row>
    <row r="12" spans="1:6" s="70" customFormat="1" hidden="1" x14ac:dyDescent="0.2">
      <c r="A12" s="94"/>
      <c r="B12" s="91"/>
      <c r="C12" s="92"/>
      <c r="D12" s="92"/>
      <c r="E12" s="93"/>
      <c r="F12" s="1"/>
    </row>
    <row r="13" spans="1:6" s="70" customFormat="1" x14ac:dyDescent="0.2">
      <c r="A13" s="94"/>
      <c r="B13" s="91"/>
      <c r="C13" s="92"/>
      <c r="D13" s="92"/>
      <c r="E13" s="93"/>
      <c r="F13" s="1"/>
    </row>
    <row r="14" spans="1:6" s="70" customFormat="1" hidden="1" x14ac:dyDescent="0.2">
      <c r="A14" s="102"/>
      <c r="B14" s="103"/>
      <c r="C14" s="104"/>
      <c r="D14" s="104"/>
      <c r="E14" s="105"/>
      <c r="F14" s="1"/>
    </row>
    <row r="15" spans="1:6" ht="19.5" customHeight="1" x14ac:dyDescent="0.2">
      <c r="A15" s="106" t="s">
        <v>105</v>
      </c>
      <c r="B15" s="107">
        <f>SUM(B12:B14)</f>
        <v>0</v>
      </c>
      <c r="C15" s="108" t="str">
        <f>IF(SUBTOTAL(3,B12:B14)=SUBTOTAL(103,B12:B14),'Summary and sign-off'!$A$47,'Summary and sign-off'!$A$48)</f>
        <v>Check - there are no hidden rows with data</v>
      </c>
      <c r="D15" s="140" t="str">
        <f>IF('Summary and sign-off'!F54='Summary and sign-off'!F53,'Summary and sign-off'!A50,'Summary and sign-off'!A49)</f>
        <v>Check - each entry provides sufficient information</v>
      </c>
      <c r="E15" s="140"/>
      <c r="F15" s="48"/>
    </row>
    <row r="16" spans="1:6" ht="10.5" customHeight="1" x14ac:dyDescent="0.2">
      <c r="A16" s="29"/>
      <c r="B16" s="24"/>
      <c r="C16" s="29"/>
      <c r="D16" s="29"/>
      <c r="E16" s="29"/>
      <c r="F16" s="29"/>
    </row>
    <row r="17" spans="1:6" ht="24.75" customHeight="1" x14ac:dyDescent="0.2">
      <c r="A17" s="141" t="s">
        <v>58</v>
      </c>
      <c r="B17" s="141"/>
      <c r="C17" s="141"/>
      <c r="D17" s="141"/>
      <c r="E17" s="141"/>
      <c r="F17" s="49"/>
    </row>
    <row r="18" spans="1:6" ht="27" customHeight="1" x14ac:dyDescent="0.2">
      <c r="A18" s="37" t="s">
        <v>33</v>
      </c>
      <c r="B18" s="37" t="s">
        <v>15</v>
      </c>
      <c r="C18" s="37" t="s">
        <v>99</v>
      </c>
      <c r="D18" s="37" t="s">
        <v>68</v>
      </c>
      <c r="E18" s="37" t="s">
        <v>45</v>
      </c>
      <c r="F18" s="50"/>
    </row>
    <row r="19" spans="1:6" s="70" customFormat="1" hidden="1" x14ac:dyDescent="0.2">
      <c r="A19" s="94"/>
      <c r="B19" s="91"/>
      <c r="C19" s="92"/>
      <c r="D19" s="92"/>
      <c r="E19" s="93"/>
      <c r="F19" s="1"/>
    </row>
    <row r="20" spans="1:6" s="70" customFormat="1" x14ac:dyDescent="0.2">
      <c r="A20" s="94">
        <v>43888</v>
      </c>
      <c r="B20" s="91">
        <v>839.49</v>
      </c>
      <c r="C20" s="92" t="s">
        <v>124</v>
      </c>
      <c r="D20" s="92" t="s">
        <v>122</v>
      </c>
      <c r="E20" s="93" t="s">
        <v>125</v>
      </c>
      <c r="F20" s="1"/>
    </row>
    <row r="21" spans="1:6" s="70" customFormat="1" x14ac:dyDescent="0.2">
      <c r="A21" s="94">
        <v>43888</v>
      </c>
      <c r="B21" s="91">
        <v>243</v>
      </c>
      <c r="C21" s="92" t="s">
        <v>124</v>
      </c>
      <c r="D21" s="92" t="s">
        <v>126</v>
      </c>
      <c r="E21" s="93" t="s">
        <v>125</v>
      </c>
      <c r="F21" s="1"/>
    </row>
    <row r="22" spans="1:6" s="70" customFormat="1" ht="25.5" x14ac:dyDescent="0.2">
      <c r="A22" s="94">
        <v>43893</v>
      </c>
      <c r="B22" s="91">
        <v>832.6</v>
      </c>
      <c r="C22" s="92" t="s">
        <v>124</v>
      </c>
      <c r="D22" s="92" t="s">
        <v>122</v>
      </c>
      <c r="E22" s="93" t="s">
        <v>136</v>
      </c>
      <c r="F22" s="1"/>
    </row>
    <row r="23" spans="1:6" s="70" customFormat="1" x14ac:dyDescent="0.2">
      <c r="A23" s="94">
        <v>43893</v>
      </c>
      <c r="B23" s="91">
        <v>235</v>
      </c>
      <c r="C23" s="92" t="s">
        <v>124</v>
      </c>
      <c r="D23" s="92" t="s">
        <v>126</v>
      </c>
      <c r="E23" s="93" t="s">
        <v>137</v>
      </c>
      <c r="F23" s="1"/>
    </row>
    <row r="24" spans="1:6" s="70" customFormat="1" ht="25.5" x14ac:dyDescent="0.2">
      <c r="A24" s="94">
        <v>43899</v>
      </c>
      <c r="B24" s="91">
        <v>393.8</v>
      </c>
      <c r="C24" s="92" t="s">
        <v>124</v>
      </c>
      <c r="D24" s="92" t="s">
        <v>122</v>
      </c>
      <c r="E24" s="93" t="s">
        <v>141</v>
      </c>
      <c r="F24" s="1"/>
    </row>
    <row r="25" spans="1:6" s="70" customFormat="1" x14ac:dyDescent="0.2">
      <c r="A25" s="94">
        <v>43899</v>
      </c>
      <c r="B25" s="91">
        <v>150</v>
      </c>
      <c r="C25" s="92" t="s">
        <v>124</v>
      </c>
      <c r="D25" s="92" t="s">
        <v>126</v>
      </c>
      <c r="E25" s="93" t="s">
        <v>138</v>
      </c>
      <c r="F25" s="1"/>
    </row>
    <row r="26" spans="1:6" s="70" customFormat="1" x14ac:dyDescent="0.2">
      <c r="A26" s="94">
        <v>43901</v>
      </c>
      <c r="B26" s="91">
        <v>45</v>
      </c>
      <c r="C26" s="92" t="s">
        <v>124</v>
      </c>
      <c r="D26" s="92" t="s">
        <v>132</v>
      </c>
      <c r="E26" s="93" t="s">
        <v>130</v>
      </c>
      <c r="F26" s="1"/>
    </row>
    <row r="27" spans="1:6" s="70" customFormat="1" x14ac:dyDescent="0.2">
      <c r="A27" s="94">
        <v>43901</v>
      </c>
      <c r="B27" s="91">
        <v>374.8</v>
      </c>
      <c r="C27" s="92" t="s">
        <v>124</v>
      </c>
      <c r="D27" s="92" t="s">
        <v>122</v>
      </c>
      <c r="E27" s="93" t="s">
        <v>142</v>
      </c>
      <c r="F27" s="1"/>
    </row>
    <row r="28" spans="1:6" s="70" customFormat="1" x14ac:dyDescent="0.2">
      <c r="A28" s="94">
        <v>43902</v>
      </c>
      <c r="B28" s="91">
        <v>867.2</v>
      </c>
      <c r="C28" s="92" t="s">
        <v>124</v>
      </c>
      <c r="D28" s="92" t="s">
        <v>122</v>
      </c>
      <c r="E28" s="93" t="s">
        <v>123</v>
      </c>
      <c r="F28" s="1"/>
    </row>
    <row r="29" spans="1:6" s="70" customFormat="1" x14ac:dyDescent="0.2">
      <c r="A29" s="94">
        <v>43902</v>
      </c>
      <c r="B29" s="91">
        <v>310</v>
      </c>
      <c r="C29" s="92" t="s">
        <v>124</v>
      </c>
      <c r="D29" s="92" t="s">
        <v>126</v>
      </c>
      <c r="E29" s="93" t="s">
        <v>125</v>
      </c>
      <c r="F29" s="1"/>
    </row>
    <row r="30" spans="1:6" s="70" customFormat="1" x14ac:dyDescent="0.2">
      <c r="A30" s="94">
        <v>43903</v>
      </c>
      <c r="B30" s="91">
        <v>56.1</v>
      </c>
      <c r="C30" s="92" t="s">
        <v>124</v>
      </c>
      <c r="D30" s="92" t="s">
        <v>133</v>
      </c>
      <c r="E30" s="93" t="s">
        <v>130</v>
      </c>
      <c r="F30" s="1"/>
    </row>
    <row r="31" spans="1:6" s="70" customFormat="1" x14ac:dyDescent="0.2">
      <c r="A31" s="94">
        <v>43915</v>
      </c>
      <c r="B31" s="91">
        <v>513.04</v>
      </c>
      <c r="C31" s="92" t="s">
        <v>124</v>
      </c>
      <c r="D31" s="92" t="s">
        <v>122</v>
      </c>
      <c r="E31" s="93" t="s">
        <v>125</v>
      </c>
      <c r="F31" s="1"/>
    </row>
    <row r="32" spans="1:6" s="70" customFormat="1" ht="11.25" customHeight="1" x14ac:dyDescent="0.2">
      <c r="A32" s="94">
        <v>43917</v>
      </c>
      <c r="B32" s="91">
        <f>477*1.15</f>
        <v>548.54999999999995</v>
      </c>
      <c r="C32" s="92" t="s">
        <v>148</v>
      </c>
      <c r="D32" s="92" t="s">
        <v>122</v>
      </c>
      <c r="E32" s="93" t="s">
        <v>130</v>
      </c>
      <c r="F32" s="1"/>
    </row>
    <row r="33" spans="1:6" s="70" customFormat="1" ht="11.25" customHeight="1" x14ac:dyDescent="0.2">
      <c r="A33" s="94">
        <v>43921</v>
      </c>
      <c r="B33" s="91">
        <f>((103*3)+58)*1.15</f>
        <v>422.04999999999995</v>
      </c>
      <c r="C33" s="92" t="s">
        <v>149</v>
      </c>
      <c r="D33" s="92" t="s">
        <v>122</v>
      </c>
      <c r="E33" s="93" t="s">
        <v>130</v>
      </c>
      <c r="F33" s="1"/>
    </row>
    <row r="34" spans="1:6" s="70" customFormat="1" x14ac:dyDescent="0.2">
      <c r="A34" s="94">
        <v>43955</v>
      </c>
      <c r="B34" s="91">
        <v>100.86</v>
      </c>
      <c r="C34" s="92" t="s">
        <v>124</v>
      </c>
      <c r="D34" s="92" t="s">
        <v>122</v>
      </c>
      <c r="E34" s="93" t="s">
        <v>125</v>
      </c>
      <c r="F34" s="1"/>
    </row>
    <row r="35" spans="1:6" s="70" customFormat="1" x14ac:dyDescent="0.2">
      <c r="A35" s="94">
        <v>44012</v>
      </c>
      <c r="B35" s="91">
        <v>1357.5</v>
      </c>
      <c r="C35" s="92" t="s">
        <v>145</v>
      </c>
      <c r="D35" s="92" t="s">
        <v>147</v>
      </c>
      <c r="E35" s="93" t="s">
        <v>146</v>
      </c>
      <c r="F35" s="1"/>
    </row>
    <row r="36" spans="1:6" ht="19.5" customHeight="1" x14ac:dyDescent="0.2">
      <c r="A36" s="106" t="s">
        <v>106</v>
      </c>
      <c r="B36" s="107">
        <f>SUM(B19:B35)</f>
        <v>7288.9900000000007</v>
      </c>
      <c r="C36" s="108" t="str">
        <f>IF(SUBTOTAL(3,B19:B35)=SUBTOTAL(103,B19:B35),'Summary and sign-off'!$A$47,'Summary and sign-off'!$A$48)</f>
        <v>Check - there are no hidden rows with data</v>
      </c>
      <c r="D36" s="140" t="str">
        <f>IF('Summary and sign-off'!F55='Summary and sign-off'!F53,'Summary and sign-off'!A50,'Summary and sign-off'!A49)</f>
        <v>Check - each entry provides sufficient information</v>
      </c>
      <c r="E36" s="140"/>
      <c r="F36" s="48"/>
    </row>
    <row r="37" spans="1:6" ht="10.5" customHeight="1" x14ac:dyDescent="0.2">
      <c r="A37" s="29"/>
      <c r="B37" s="24"/>
      <c r="C37" s="29"/>
      <c r="D37" s="29"/>
      <c r="E37" s="29"/>
      <c r="F37" s="29"/>
    </row>
    <row r="38" spans="1:6" ht="24.75" customHeight="1" x14ac:dyDescent="0.2">
      <c r="A38" s="141" t="s">
        <v>28</v>
      </c>
      <c r="B38" s="141"/>
      <c r="C38" s="141"/>
      <c r="D38" s="141"/>
      <c r="E38" s="141"/>
      <c r="F38" s="48"/>
    </row>
    <row r="39" spans="1:6" ht="27" customHeight="1" x14ac:dyDescent="0.2">
      <c r="A39" s="37" t="s">
        <v>33</v>
      </c>
      <c r="B39" s="37" t="s">
        <v>15</v>
      </c>
      <c r="C39" s="37" t="s">
        <v>100</v>
      </c>
      <c r="D39" s="37" t="s">
        <v>55</v>
      </c>
      <c r="E39" s="37" t="s">
        <v>45</v>
      </c>
      <c r="F39" s="51"/>
    </row>
    <row r="40" spans="1:6" s="70" customFormat="1" hidden="1" x14ac:dyDescent="0.2">
      <c r="A40" s="94"/>
      <c r="B40" s="91"/>
      <c r="C40" s="92"/>
      <c r="D40" s="92"/>
      <c r="E40" s="93"/>
      <c r="F40" s="1"/>
    </row>
    <row r="41" spans="1:6" s="70" customFormat="1" x14ac:dyDescent="0.2">
      <c r="A41" s="94"/>
      <c r="B41" s="91"/>
      <c r="C41" s="92"/>
      <c r="D41" s="92"/>
      <c r="E41" s="93"/>
      <c r="F41" s="1"/>
    </row>
    <row r="42" spans="1:6" s="70" customFormat="1" hidden="1" x14ac:dyDescent="0.2">
      <c r="A42" s="94"/>
      <c r="B42" s="91"/>
      <c r="C42" s="92"/>
      <c r="D42" s="92"/>
      <c r="E42" s="93"/>
      <c r="F42" s="1"/>
    </row>
    <row r="43" spans="1:6" ht="19.5" customHeight="1" x14ac:dyDescent="0.2">
      <c r="A43" s="106" t="s">
        <v>103</v>
      </c>
      <c r="B43" s="107">
        <f>SUM(B40:B42)</f>
        <v>0</v>
      </c>
      <c r="C43" s="108" t="str">
        <f>IF(SUBTOTAL(3,B40:B42)=SUBTOTAL(103,B40:B42),'Summary and sign-off'!$A$47,'Summary and sign-off'!$A$48)</f>
        <v>Check - there are no hidden rows with data</v>
      </c>
      <c r="D43" s="140" t="str">
        <f>IF('Summary and sign-off'!F56='Summary and sign-off'!F53,'Summary and sign-off'!A50,'Summary and sign-off'!A49)</f>
        <v>Check - each entry provides sufficient information</v>
      </c>
      <c r="E43" s="140"/>
      <c r="F43" s="48"/>
    </row>
    <row r="44" spans="1:6" ht="10.5" customHeight="1" x14ac:dyDescent="0.2">
      <c r="A44" s="29"/>
      <c r="B44" s="78"/>
      <c r="C44" s="24"/>
      <c r="D44" s="29"/>
      <c r="E44" s="29"/>
      <c r="F44" s="29"/>
    </row>
    <row r="45" spans="1:6" ht="34.5" customHeight="1" x14ac:dyDescent="0.2">
      <c r="A45" s="52" t="s">
        <v>1</v>
      </c>
      <c r="B45" s="79">
        <f>B15+B36+B43</f>
        <v>7288.9900000000007</v>
      </c>
      <c r="C45" s="53"/>
      <c r="D45" s="53"/>
      <c r="E45" s="53"/>
      <c r="F45" s="28"/>
    </row>
    <row r="46" spans="1:6" x14ac:dyDescent="0.2">
      <c r="A46" s="29"/>
      <c r="B46" s="24"/>
      <c r="C46" s="29"/>
      <c r="D46" s="29"/>
      <c r="E46" s="29"/>
      <c r="F46" s="29"/>
    </row>
    <row r="47" spans="1:6" x14ac:dyDescent="0.2">
      <c r="A47" s="54" t="s">
        <v>7</v>
      </c>
      <c r="B47" s="27"/>
      <c r="C47" s="28"/>
      <c r="D47" s="28"/>
      <c r="E47" s="28"/>
      <c r="F47" s="29"/>
    </row>
    <row r="48" spans="1:6" ht="12.6" customHeight="1" x14ac:dyDescent="0.2">
      <c r="A48" s="25" t="s">
        <v>34</v>
      </c>
      <c r="B48" s="55"/>
      <c r="C48" s="55"/>
      <c r="D48" s="34"/>
      <c r="E48" s="34"/>
      <c r="F48" s="29"/>
    </row>
    <row r="49" spans="1:6" ht="12.95" customHeight="1" x14ac:dyDescent="0.2">
      <c r="A49" s="33" t="s">
        <v>107</v>
      </c>
      <c r="B49" s="29"/>
      <c r="C49" s="34"/>
      <c r="D49" s="29"/>
      <c r="E49" s="34"/>
      <c r="F49" s="29"/>
    </row>
    <row r="50" spans="1:6" x14ac:dyDescent="0.2">
      <c r="A50" s="33" t="s">
        <v>102</v>
      </c>
      <c r="B50" s="34"/>
      <c r="C50" s="34"/>
      <c r="D50" s="34"/>
      <c r="E50" s="56"/>
      <c r="F50" s="48"/>
    </row>
    <row r="51" spans="1:6" x14ac:dyDescent="0.2">
      <c r="A51" s="25" t="s">
        <v>108</v>
      </c>
      <c r="B51" s="27"/>
      <c r="C51" s="28"/>
      <c r="D51" s="28"/>
      <c r="E51" s="28"/>
      <c r="F51" s="29"/>
    </row>
    <row r="52" spans="1:6" ht="12.95" customHeight="1" x14ac:dyDescent="0.2">
      <c r="A52" s="33" t="s">
        <v>101</v>
      </c>
      <c r="B52" s="29"/>
      <c r="C52" s="34"/>
      <c r="D52" s="29"/>
      <c r="E52" s="34"/>
      <c r="F52" s="29"/>
    </row>
    <row r="53" spans="1:6" x14ac:dyDescent="0.2">
      <c r="A53" s="33" t="s">
        <v>104</v>
      </c>
      <c r="B53" s="34"/>
      <c r="C53" s="34"/>
      <c r="D53" s="34"/>
      <c r="E53" s="56"/>
      <c r="F53" s="48"/>
    </row>
    <row r="54" spans="1:6" x14ac:dyDescent="0.2">
      <c r="A54" s="38" t="s">
        <v>116</v>
      </c>
      <c r="B54" s="38"/>
      <c r="C54" s="38"/>
      <c r="D54" s="38"/>
      <c r="E54" s="56"/>
      <c r="F54" s="48"/>
    </row>
    <row r="55" spans="1:6" x14ac:dyDescent="0.2">
      <c r="A55" s="42"/>
      <c r="B55" s="29"/>
      <c r="C55" s="29"/>
      <c r="D55" s="29"/>
      <c r="E55" s="48"/>
      <c r="F55" s="48"/>
    </row>
    <row r="56" spans="1:6" hidden="1" x14ac:dyDescent="0.2">
      <c r="A56" s="42"/>
      <c r="B56" s="29"/>
      <c r="C56" s="29"/>
      <c r="D56" s="29"/>
      <c r="E56" s="48"/>
      <c r="F56" s="48"/>
    </row>
    <row r="57" spans="1:6" hidden="1" x14ac:dyDescent="0.2"/>
    <row r="58" spans="1:6" hidden="1" x14ac:dyDescent="0.2"/>
    <row r="59" spans="1:6" hidden="1" x14ac:dyDescent="0.2"/>
    <row r="60" spans="1:6" hidden="1" x14ac:dyDescent="0.2"/>
    <row r="61" spans="1:6" ht="12.75" hidden="1" customHeight="1" x14ac:dyDescent="0.2"/>
    <row r="62" spans="1:6" hidden="1" x14ac:dyDescent="0.2"/>
    <row r="63" spans="1:6" hidden="1" x14ac:dyDescent="0.2"/>
    <row r="64" spans="1:6" hidden="1" x14ac:dyDescent="0.2">
      <c r="A64" s="57"/>
      <c r="B64" s="48"/>
      <c r="C64" s="48"/>
      <c r="D64" s="48"/>
      <c r="E64" s="48"/>
      <c r="F64" s="48"/>
    </row>
    <row r="65" spans="1:6" hidden="1" x14ac:dyDescent="0.2">
      <c r="A65" s="57"/>
      <c r="B65" s="48"/>
      <c r="C65" s="48"/>
      <c r="D65" s="48"/>
      <c r="E65" s="48"/>
      <c r="F65" s="48"/>
    </row>
    <row r="66" spans="1:6" hidden="1" x14ac:dyDescent="0.2">
      <c r="A66" s="57"/>
      <c r="B66" s="48"/>
      <c r="C66" s="48"/>
      <c r="D66" s="48"/>
      <c r="E66" s="48"/>
      <c r="F66" s="48"/>
    </row>
    <row r="67" spans="1:6" hidden="1" x14ac:dyDescent="0.2">
      <c r="A67" s="57"/>
      <c r="B67" s="48"/>
      <c r="C67" s="48"/>
      <c r="D67" s="48"/>
      <c r="E67" s="48"/>
      <c r="F67" s="48"/>
    </row>
    <row r="68" spans="1:6" hidden="1" x14ac:dyDescent="0.2">
      <c r="A68" s="57"/>
      <c r="B68" s="48"/>
      <c r="C68" s="48"/>
      <c r="D68" s="48"/>
      <c r="E68" s="48"/>
      <c r="F68" s="48"/>
    </row>
    <row r="69" spans="1:6" hidden="1" x14ac:dyDescent="0.2"/>
    <row r="70" spans="1:6" hidden="1" x14ac:dyDescent="0.2"/>
    <row r="71" spans="1:6" hidden="1" x14ac:dyDescent="0.2"/>
    <row r="72" spans="1:6" hidden="1" x14ac:dyDescent="0.2"/>
    <row r="73" spans="1:6" hidden="1" x14ac:dyDescent="0.2"/>
    <row r="74" spans="1:6" hidden="1" x14ac:dyDescent="0.2"/>
    <row r="75" spans="1:6" hidden="1" x14ac:dyDescent="0.2"/>
    <row r="76" spans="1:6" x14ac:dyDescent="0.2"/>
    <row r="77" spans="1:6" x14ac:dyDescent="0.2"/>
    <row r="78" spans="1:6" x14ac:dyDescent="0.2"/>
    <row r="79" spans="1:6" x14ac:dyDescent="0.2"/>
    <row r="80" spans="1:6"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sheetData>
  <sheetProtection sheet="1" formatCells="0" formatRows="0" insertColumns="0" insertRows="0" deleteRows="0"/>
  <mergeCells count="15">
    <mergeCell ref="B7:E7"/>
    <mergeCell ref="B5:E5"/>
    <mergeCell ref="D43:E43"/>
    <mergeCell ref="A1:E1"/>
    <mergeCell ref="A17:E17"/>
    <mergeCell ref="A38:E38"/>
    <mergeCell ref="B2:E2"/>
    <mergeCell ref="B3:E3"/>
    <mergeCell ref="B4:E4"/>
    <mergeCell ref="A8:E8"/>
    <mergeCell ref="A9:E9"/>
    <mergeCell ref="B6:E6"/>
    <mergeCell ref="D15:E15"/>
    <mergeCell ref="D36:E36"/>
    <mergeCell ref="A10:E10"/>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2:A14 A40:A42 A19:A35"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39 A18 A11" xr:uid="{00000000-0002-0000-0200-000001000000}"/>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sign-off'!$A$46</xm:f>
          </x14:formula1>
          <xm:sqref>B12:B14 B40:B42 B19:B35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53"/>
  <sheetViews>
    <sheetView zoomScaleNormal="100" workbookViewId="0">
      <selection activeCell="B7" sqref="B7:E7"/>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9.28515625" style="17" customWidth="1"/>
    <col min="7" max="10" width="9.140625" style="17" hidden="1" customWidth="1"/>
    <col min="11" max="13" width="0" style="17" hidden="1" customWidth="1"/>
    <col min="14" max="16384" width="0" style="17" hidden="1"/>
  </cols>
  <sheetData>
    <row r="1" spans="1:6" ht="26.25" customHeight="1" x14ac:dyDescent="0.2">
      <c r="A1" s="136" t="s">
        <v>5</v>
      </c>
      <c r="B1" s="136"/>
      <c r="C1" s="136"/>
      <c r="D1" s="136"/>
      <c r="E1" s="136"/>
      <c r="F1" s="40"/>
    </row>
    <row r="2" spans="1:6" ht="21" customHeight="1" x14ac:dyDescent="0.2">
      <c r="A2" s="4" t="s">
        <v>2</v>
      </c>
      <c r="B2" s="139" t="str">
        <f>'Summary and sign-off'!B2:F2</f>
        <v>NZ Transport Agency</v>
      </c>
      <c r="C2" s="139"/>
      <c r="D2" s="139"/>
      <c r="E2" s="139"/>
      <c r="F2" s="40"/>
    </row>
    <row r="3" spans="1:6" ht="21" customHeight="1" x14ac:dyDescent="0.2">
      <c r="A3" s="4" t="s">
        <v>3</v>
      </c>
      <c r="B3" s="139" t="str">
        <f>'Summary and sign-off'!B3:F3</f>
        <v>Nicole Rosie</v>
      </c>
      <c r="C3" s="139"/>
      <c r="D3" s="139"/>
      <c r="E3" s="139"/>
      <c r="F3" s="40"/>
    </row>
    <row r="4" spans="1:6" ht="21" customHeight="1" x14ac:dyDescent="0.2">
      <c r="A4" s="4" t="s">
        <v>46</v>
      </c>
      <c r="B4" s="139">
        <f>'Summary and sign-off'!B4:F4</f>
        <v>43878</v>
      </c>
      <c r="C4" s="139"/>
      <c r="D4" s="139"/>
      <c r="E4" s="139"/>
      <c r="F4" s="40"/>
    </row>
    <row r="5" spans="1:6" ht="21" customHeight="1" x14ac:dyDescent="0.2">
      <c r="A5" s="4" t="s">
        <v>47</v>
      </c>
      <c r="B5" s="139">
        <f>'Summary and sign-off'!B5:F5</f>
        <v>44012</v>
      </c>
      <c r="C5" s="139"/>
      <c r="D5" s="139"/>
      <c r="E5" s="139"/>
      <c r="F5" s="40"/>
    </row>
    <row r="6" spans="1:6" ht="21" customHeight="1" x14ac:dyDescent="0.2">
      <c r="A6" s="4" t="s">
        <v>13</v>
      </c>
      <c r="B6" s="134" t="s">
        <v>39</v>
      </c>
      <c r="C6" s="134"/>
      <c r="D6" s="134"/>
      <c r="E6" s="134"/>
      <c r="F6" s="40"/>
    </row>
    <row r="7" spans="1:6" ht="21" customHeight="1" x14ac:dyDescent="0.2">
      <c r="A7" s="4" t="s">
        <v>69</v>
      </c>
      <c r="B7" s="134" t="s">
        <v>80</v>
      </c>
      <c r="C7" s="134"/>
      <c r="D7" s="134"/>
      <c r="E7" s="134"/>
      <c r="F7" s="40"/>
    </row>
    <row r="8" spans="1:6" ht="35.25" customHeight="1" x14ac:dyDescent="0.25">
      <c r="A8" s="149" t="s">
        <v>109</v>
      </c>
      <c r="B8" s="149"/>
      <c r="C8" s="150"/>
      <c r="D8" s="150"/>
      <c r="E8" s="150"/>
      <c r="F8" s="44"/>
    </row>
    <row r="9" spans="1:6" ht="35.25" customHeight="1" x14ac:dyDescent="0.25">
      <c r="A9" s="147" t="s">
        <v>88</v>
      </c>
      <c r="B9" s="148"/>
      <c r="C9" s="148"/>
      <c r="D9" s="148"/>
      <c r="E9" s="148"/>
      <c r="F9" s="44"/>
    </row>
    <row r="10" spans="1:6" ht="27" customHeight="1" x14ac:dyDescent="0.2">
      <c r="A10" s="37" t="s">
        <v>112</v>
      </c>
      <c r="B10" s="37" t="s">
        <v>15</v>
      </c>
      <c r="C10" s="37" t="s">
        <v>56</v>
      </c>
      <c r="D10" s="37" t="s">
        <v>54</v>
      </c>
      <c r="E10" s="37" t="s">
        <v>45</v>
      </c>
      <c r="F10" s="25"/>
    </row>
    <row r="11" spans="1:6" s="70" customFormat="1" hidden="1" x14ac:dyDescent="0.2">
      <c r="A11" s="90"/>
      <c r="B11" s="91"/>
      <c r="C11" s="95"/>
      <c r="D11" s="95"/>
      <c r="E11" s="96"/>
      <c r="F11" s="2"/>
    </row>
    <row r="12" spans="1:6" s="70" customFormat="1" x14ac:dyDescent="0.2">
      <c r="A12" s="90">
        <v>44001</v>
      </c>
      <c r="B12" s="91">
        <v>35.44</v>
      </c>
      <c r="C12" s="95" t="s">
        <v>135</v>
      </c>
      <c r="D12" s="95" t="s">
        <v>134</v>
      </c>
      <c r="E12" s="96" t="s">
        <v>130</v>
      </c>
      <c r="F12" s="2"/>
    </row>
    <row r="13" spans="1:6" s="70" customFormat="1" ht="11.25" hidden="1" customHeight="1" x14ac:dyDescent="0.2">
      <c r="A13" s="90"/>
      <c r="B13" s="91"/>
      <c r="C13" s="95"/>
      <c r="D13" s="95"/>
      <c r="E13" s="96"/>
      <c r="F13" s="2"/>
    </row>
    <row r="14" spans="1:6" ht="34.5" customHeight="1" x14ac:dyDescent="0.2">
      <c r="A14" s="71" t="s">
        <v>85</v>
      </c>
      <c r="B14" s="83">
        <f>SUM(B11:B13)</f>
        <v>35.44</v>
      </c>
      <c r="C14" s="101" t="str">
        <f>IF(SUBTOTAL(3,B11:B13)=SUBTOTAL(103,B11:B13),'Summary and sign-off'!$A$47,'Summary and sign-off'!$A$48)</f>
        <v>Check - there are no hidden rows with data</v>
      </c>
      <c r="D14" s="140" t="str">
        <f>IF('Summary and sign-off'!F57='Summary and sign-off'!F53,'Summary and sign-off'!A50,'Summary and sign-off'!A49)</f>
        <v>Check - each entry provides sufficient information</v>
      </c>
      <c r="E14" s="140"/>
      <c r="F14" s="2"/>
    </row>
    <row r="15" spans="1:6" x14ac:dyDescent="0.2">
      <c r="A15" s="23"/>
      <c r="B15" s="22"/>
      <c r="C15" s="22"/>
      <c r="D15" s="22"/>
      <c r="E15" s="22"/>
      <c r="F15" s="40"/>
    </row>
    <row r="16" spans="1:6" x14ac:dyDescent="0.2">
      <c r="A16" s="23" t="s">
        <v>7</v>
      </c>
      <c r="B16" s="24"/>
      <c r="C16" s="29"/>
      <c r="D16" s="22"/>
      <c r="E16" s="22"/>
      <c r="F16" s="40"/>
    </row>
    <row r="17" spans="1:6" ht="12.75" customHeight="1" x14ac:dyDescent="0.2">
      <c r="A17" s="25" t="s">
        <v>111</v>
      </c>
      <c r="B17" s="25"/>
      <c r="C17" s="25"/>
      <c r="D17" s="25"/>
      <c r="E17" s="25"/>
      <c r="F17" s="40"/>
    </row>
    <row r="18" spans="1:6" x14ac:dyDescent="0.2">
      <c r="A18" s="25" t="s">
        <v>110</v>
      </c>
      <c r="B18" s="33"/>
      <c r="C18" s="45"/>
      <c r="D18" s="46"/>
      <c r="E18" s="46"/>
      <c r="F18" s="40"/>
    </row>
    <row r="19" spans="1:6" x14ac:dyDescent="0.2">
      <c r="A19" s="25" t="s">
        <v>108</v>
      </c>
      <c r="B19" s="27"/>
      <c r="C19" s="28"/>
      <c r="D19" s="28"/>
      <c r="E19" s="28"/>
      <c r="F19" s="29"/>
    </row>
    <row r="20" spans="1:6" x14ac:dyDescent="0.2">
      <c r="A20" s="33" t="s">
        <v>10</v>
      </c>
      <c r="B20" s="33"/>
      <c r="C20" s="45"/>
      <c r="D20" s="45"/>
      <c r="E20" s="45"/>
      <c r="F20" s="40"/>
    </row>
    <row r="21" spans="1:6" ht="12.75" customHeight="1" x14ac:dyDescent="0.2">
      <c r="A21" s="33" t="s">
        <v>117</v>
      </c>
      <c r="B21" s="33"/>
      <c r="C21" s="47"/>
      <c r="D21" s="47"/>
      <c r="E21" s="35"/>
      <c r="F21" s="40"/>
    </row>
    <row r="22" spans="1:6" x14ac:dyDescent="0.2">
      <c r="A22" s="22"/>
      <c r="B22" s="22"/>
      <c r="C22" s="22"/>
      <c r="D22" s="22"/>
      <c r="E22" s="22"/>
      <c r="F22" s="40"/>
    </row>
    <row r="23" spans="1:6" hidden="1" x14ac:dyDescent="0.2"/>
    <row r="24" spans="1:6" hidden="1" x14ac:dyDescent="0.2"/>
    <row r="25" spans="1:6" hidden="1" x14ac:dyDescent="0.2"/>
    <row r="26" spans="1:6" hidden="1" x14ac:dyDescent="0.2"/>
    <row r="27" spans="1:6" hidden="1" x14ac:dyDescent="0.2"/>
    <row r="28" spans="1:6" hidden="1" x14ac:dyDescent="0.2"/>
    <row r="29" spans="1:6" hidden="1" x14ac:dyDescent="0.2"/>
    <row r="30" spans="1:6" hidden="1" x14ac:dyDescent="0.2"/>
    <row r="31" spans="1:6" hidden="1" x14ac:dyDescent="0.2"/>
    <row r="32" spans="1:6"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sheetData>
  <sheetProtection sheet="1" formatCells="0" insertRows="0" deleteRows="0"/>
  <mergeCells count="10">
    <mergeCell ref="D14:E14"/>
    <mergeCell ref="B6:E6"/>
    <mergeCell ref="B5:E5"/>
    <mergeCell ref="A1:E1"/>
    <mergeCell ref="A9:E9"/>
    <mergeCell ref="B2:E2"/>
    <mergeCell ref="B3:E3"/>
    <mergeCell ref="B4:E4"/>
    <mergeCell ref="A8:E8"/>
    <mergeCell ref="B7:E7"/>
  </mergeCells>
  <dataValidations count="2">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3" xr:uid="{00000000-0002-0000-0300-000000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sign-off'!$A$46</xm:f>
          </x14:formula1>
          <xm:sqref>B11:B13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57"/>
  <sheetViews>
    <sheetView zoomScaleNormal="100" workbookViewId="0">
      <selection activeCell="B7" sqref="B7:E7"/>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6.85546875" style="17" customWidth="1"/>
    <col min="7" max="10" width="9.140625" style="17" hidden="1" customWidth="1"/>
    <col min="11" max="13" width="0" style="17" hidden="1" customWidth="1"/>
    <col min="14" max="16384" width="9.140625" style="17" hidden="1"/>
  </cols>
  <sheetData>
    <row r="1" spans="1:6" ht="26.25" customHeight="1" x14ac:dyDescent="0.2">
      <c r="A1" s="136" t="s">
        <v>5</v>
      </c>
      <c r="B1" s="136"/>
      <c r="C1" s="136"/>
      <c r="D1" s="136"/>
      <c r="E1" s="136"/>
      <c r="F1" s="26"/>
    </row>
    <row r="2" spans="1:6" ht="21" customHeight="1" x14ac:dyDescent="0.2">
      <c r="A2" s="4" t="s">
        <v>2</v>
      </c>
      <c r="B2" s="139" t="str">
        <f>'Summary and sign-off'!B2:F2</f>
        <v>NZ Transport Agency</v>
      </c>
      <c r="C2" s="139"/>
      <c r="D2" s="139"/>
      <c r="E2" s="139"/>
      <c r="F2" s="26"/>
    </row>
    <row r="3" spans="1:6" ht="21" customHeight="1" x14ac:dyDescent="0.2">
      <c r="A3" s="4" t="s">
        <v>3</v>
      </c>
      <c r="B3" s="139" t="str">
        <f>'Summary and sign-off'!B3:F3</f>
        <v>Nicole Rosie</v>
      </c>
      <c r="C3" s="139"/>
      <c r="D3" s="139"/>
      <c r="E3" s="139"/>
      <c r="F3" s="26"/>
    </row>
    <row r="4" spans="1:6" ht="21" customHeight="1" x14ac:dyDescent="0.2">
      <c r="A4" s="4" t="s">
        <v>46</v>
      </c>
      <c r="B4" s="139">
        <f>'Summary and sign-off'!B4:F4</f>
        <v>43878</v>
      </c>
      <c r="C4" s="139"/>
      <c r="D4" s="139"/>
      <c r="E4" s="139"/>
      <c r="F4" s="26"/>
    </row>
    <row r="5" spans="1:6" ht="21" customHeight="1" x14ac:dyDescent="0.2">
      <c r="A5" s="4" t="s">
        <v>47</v>
      </c>
      <c r="B5" s="139">
        <f>'Summary and sign-off'!B5:F5</f>
        <v>44012</v>
      </c>
      <c r="C5" s="139"/>
      <c r="D5" s="139"/>
      <c r="E5" s="139"/>
      <c r="F5" s="26"/>
    </row>
    <row r="6" spans="1:6" ht="21" customHeight="1" x14ac:dyDescent="0.2">
      <c r="A6" s="4" t="s">
        <v>13</v>
      </c>
      <c r="B6" s="134" t="s">
        <v>39</v>
      </c>
      <c r="C6" s="134"/>
      <c r="D6" s="134"/>
      <c r="E6" s="134"/>
      <c r="F6" s="36"/>
    </row>
    <row r="7" spans="1:6" ht="21" customHeight="1" x14ac:dyDescent="0.2">
      <c r="A7" s="4" t="s">
        <v>69</v>
      </c>
      <c r="B7" s="134" t="s">
        <v>80</v>
      </c>
      <c r="C7" s="134"/>
      <c r="D7" s="134"/>
      <c r="E7" s="134"/>
      <c r="F7" s="36"/>
    </row>
    <row r="8" spans="1:6" ht="35.25" customHeight="1" x14ac:dyDescent="0.2">
      <c r="A8" s="143" t="s">
        <v>0</v>
      </c>
      <c r="B8" s="143"/>
      <c r="C8" s="150"/>
      <c r="D8" s="150"/>
      <c r="E8" s="150"/>
      <c r="F8" s="26"/>
    </row>
    <row r="9" spans="1:6" ht="35.25" customHeight="1" x14ac:dyDescent="0.2">
      <c r="A9" s="151" t="s">
        <v>84</v>
      </c>
      <c r="B9" s="152"/>
      <c r="C9" s="152"/>
      <c r="D9" s="152"/>
      <c r="E9" s="152"/>
      <c r="F9" s="26"/>
    </row>
    <row r="10" spans="1:6" ht="27" customHeight="1" x14ac:dyDescent="0.2">
      <c r="A10" s="37" t="s">
        <v>33</v>
      </c>
      <c r="B10" s="37" t="s">
        <v>15</v>
      </c>
      <c r="C10" s="37" t="s">
        <v>35</v>
      </c>
      <c r="D10" s="37" t="s">
        <v>113</v>
      </c>
      <c r="E10" s="37" t="s">
        <v>45</v>
      </c>
      <c r="F10" s="38"/>
    </row>
    <row r="11" spans="1:6" s="70" customFormat="1" hidden="1" x14ac:dyDescent="0.2">
      <c r="A11" s="90"/>
      <c r="B11" s="91"/>
      <c r="C11" s="95"/>
      <c r="D11" s="95"/>
      <c r="E11" s="96"/>
      <c r="F11" s="3"/>
    </row>
    <row r="12" spans="1:6" s="70" customFormat="1" x14ac:dyDescent="0.2">
      <c r="A12" s="90">
        <v>43878</v>
      </c>
      <c r="B12" s="91">
        <v>862.5</v>
      </c>
      <c r="C12" s="95" t="s">
        <v>139</v>
      </c>
      <c r="D12" s="95" t="s">
        <v>140</v>
      </c>
      <c r="E12" s="96" t="s">
        <v>130</v>
      </c>
      <c r="F12" s="3"/>
    </row>
    <row r="13" spans="1:6" s="70" customFormat="1" x14ac:dyDescent="0.2">
      <c r="A13" s="90">
        <v>43890</v>
      </c>
      <c r="B13" s="91">
        <v>36.950000000000003</v>
      </c>
      <c r="C13" s="95" t="s">
        <v>143</v>
      </c>
      <c r="D13" s="95" t="s">
        <v>144</v>
      </c>
      <c r="E13" s="96" t="s">
        <v>130</v>
      </c>
      <c r="F13" s="3"/>
    </row>
    <row r="14" spans="1:6" s="70" customFormat="1" x14ac:dyDescent="0.2">
      <c r="A14" s="90">
        <v>43921</v>
      </c>
      <c r="B14" s="91">
        <v>862.5</v>
      </c>
      <c r="C14" s="95" t="s">
        <v>139</v>
      </c>
      <c r="D14" s="95" t="s">
        <v>140</v>
      </c>
      <c r="E14" s="96" t="s">
        <v>130</v>
      </c>
      <c r="F14" s="3"/>
    </row>
    <row r="15" spans="1:6" s="70" customFormat="1" x14ac:dyDescent="0.2">
      <c r="A15" s="90">
        <v>43921</v>
      </c>
      <c r="B15" s="91">
        <v>22.17</v>
      </c>
      <c r="C15" s="95" t="s">
        <v>143</v>
      </c>
      <c r="D15" s="95" t="s">
        <v>144</v>
      </c>
      <c r="E15" s="96" t="s">
        <v>130</v>
      </c>
      <c r="F15" s="3"/>
    </row>
    <row r="16" spans="1:6" s="70" customFormat="1" x14ac:dyDescent="0.2">
      <c r="A16" s="90">
        <v>43951</v>
      </c>
      <c r="B16" s="91">
        <v>22.51</v>
      </c>
      <c r="C16" s="95" t="s">
        <v>143</v>
      </c>
      <c r="D16" s="95" t="s">
        <v>144</v>
      </c>
      <c r="E16" s="96" t="s">
        <v>130</v>
      </c>
      <c r="F16" s="3"/>
    </row>
    <row r="17" spans="1:6" s="70" customFormat="1" x14ac:dyDescent="0.2">
      <c r="A17" s="90">
        <v>43969</v>
      </c>
      <c r="B17" s="91">
        <v>862.5</v>
      </c>
      <c r="C17" s="95" t="s">
        <v>139</v>
      </c>
      <c r="D17" s="95" t="s">
        <v>140</v>
      </c>
      <c r="E17" s="96" t="s">
        <v>130</v>
      </c>
      <c r="F17" s="3"/>
    </row>
    <row r="18" spans="1:6" s="70" customFormat="1" x14ac:dyDescent="0.2">
      <c r="A18" s="94">
        <v>43957</v>
      </c>
      <c r="B18" s="91">
        <v>535</v>
      </c>
      <c r="C18" s="95" t="s">
        <v>128</v>
      </c>
      <c r="D18" s="95" t="s">
        <v>129</v>
      </c>
      <c r="E18" s="96" t="s">
        <v>130</v>
      </c>
      <c r="F18" s="3"/>
    </row>
    <row r="19" spans="1:6" s="70" customFormat="1" x14ac:dyDescent="0.2">
      <c r="A19" s="94">
        <v>43965</v>
      </c>
      <c r="B19" s="91">
        <v>575</v>
      </c>
      <c r="C19" s="95" t="s">
        <v>131</v>
      </c>
      <c r="D19" s="95" t="s">
        <v>129</v>
      </c>
      <c r="E19" s="96" t="s">
        <v>130</v>
      </c>
      <c r="F19" s="3"/>
    </row>
    <row r="20" spans="1:6" s="70" customFormat="1" x14ac:dyDescent="0.2">
      <c r="A20" s="94">
        <v>43982</v>
      </c>
      <c r="B20" s="91">
        <v>26.2</v>
      </c>
      <c r="C20" s="95" t="s">
        <v>143</v>
      </c>
      <c r="D20" s="95" t="s">
        <v>144</v>
      </c>
      <c r="E20" s="96" t="s">
        <v>130</v>
      </c>
      <c r="F20" s="3"/>
    </row>
    <row r="21" spans="1:6" s="70" customFormat="1" x14ac:dyDescent="0.2">
      <c r="A21" s="94">
        <v>44012</v>
      </c>
      <c r="B21" s="91">
        <v>22.34</v>
      </c>
      <c r="C21" s="95" t="s">
        <v>143</v>
      </c>
      <c r="D21" s="95" t="s">
        <v>144</v>
      </c>
      <c r="E21" s="96" t="s">
        <v>130</v>
      </c>
      <c r="F21" s="3"/>
    </row>
    <row r="22" spans="1:6" s="70" customFormat="1" x14ac:dyDescent="0.2">
      <c r="A22" s="94"/>
      <c r="B22" s="91"/>
      <c r="C22" s="95"/>
      <c r="D22" s="95"/>
      <c r="E22" s="96"/>
      <c r="F22" s="3"/>
    </row>
    <row r="23" spans="1:6" s="70" customFormat="1" x14ac:dyDescent="0.2">
      <c r="A23" s="94"/>
      <c r="B23" s="91"/>
      <c r="C23" s="95"/>
      <c r="D23" s="95"/>
      <c r="E23" s="96"/>
      <c r="F23" s="3"/>
    </row>
    <row r="24" spans="1:6" s="70" customFormat="1" hidden="1" x14ac:dyDescent="0.2">
      <c r="A24" s="90"/>
      <c r="B24" s="91"/>
      <c r="C24" s="95"/>
      <c r="D24" s="95"/>
      <c r="E24" s="96"/>
      <c r="F24" s="3"/>
    </row>
    <row r="25" spans="1:6" ht="34.5" customHeight="1" x14ac:dyDescent="0.2">
      <c r="A25" s="71" t="s">
        <v>89</v>
      </c>
      <c r="B25" s="83">
        <f>SUM(B11:B24)</f>
        <v>3827.67</v>
      </c>
      <c r="C25" s="101" t="str">
        <f>IF(SUBTOTAL(3,B11:B24)=SUBTOTAL(103,B11:B24),'Summary and sign-off'!$A$47,'Summary and sign-off'!$A$48)</f>
        <v>Check - there are no hidden rows with data</v>
      </c>
      <c r="D25" s="140" t="str">
        <f>IF('Summary and sign-off'!F58='Summary and sign-off'!F53,'Summary and sign-off'!A50,'Summary and sign-off'!A49)</f>
        <v>Check - each entry provides sufficient information</v>
      </c>
      <c r="E25" s="140"/>
      <c r="F25" s="39"/>
    </row>
    <row r="26" spans="1:6" ht="14.1" customHeight="1" x14ac:dyDescent="0.2">
      <c r="A26" s="40"/>
      <c r="B26" s="29"/>
      <c r="C26" s="22"/>
      <c r="D26" s="22"/>
      <c r="E26" s="22"/>
      <c r="F26" s="26"/>
    </row>
    <row r="27" spans="1:6" x14ac:dyDescent="0.2">
      <c r="A27" s="23" t="s">
        <v>6</v>
      </c>
      <c r="B27" s="22"/>
      <c r="C27" s="22"/>
      <c r="D27" s="22"/>
      <c r="E27" s="22"/>
      <c r="F27" s="26"/>
    </row>
    <row r="28" spans="1:6" ht="12.6" customHeight="1" x14ac:dyDescent="0.2">
      <c r="A28" s="25" t="s">
        <v>34</v>
      </c>
      <c r="B28" s="22"/>
      <c r="C28" s="22"/>
      <c r="D28" s="22"/>
      <c r="E28" s="22"/>
      <c r="F28" s="26"/>
    </row>
    <row r="29" spans="1:6" x14ac:dyDescent="0.2">
      <c r="A29" s="25" t="s">
        <v>108</v>
      </c>
      <c r="B29" s="27"/>
      <c r="C29" s="28"/>
      <c r="D29" s="28"/>
      <c r="E29" s="28"/>
      <c r="F29" s="29"/>
    </row>
    <row r="30" spans="1:6" x14ac:dyDescent="0.2">
      <c r="A30" s="33" t="s">
        <v>10</v>
      </c>
      <c r="B30" s="34"/>
      <c r="C30" s="29"/>
      <c r="D30" s="29"/>
      <c r="E30" s="29"/>
      <c r="F30" s="29"/>
    </row>
    <row r="31" spans="1:6" ht="12.75" customHeight="1" x14ac:dyDescent="0.2">
      <c r="A31" s="33" t="s">
        <v>117</v>
      </c>
      <c r="B31" s="41"/>
      <c r="C31" s="35"/>
      <c r="D31" s="35"/>
      <c r="E31" s="35"/>
      <c r="F31" s="35"/>
    </row>
    <row r="32" spans="1:6" x14ac:dyDescent="0.2">
      <c r="A32" s="40"/>
      <c r="B32" s="42"/>
      <c r="C32" s="22"/>
      <c r="D32" s="22"/>
      <c r="E32" s="22"/>
      <c r="F32" s="40"/>
    </row>
    <row r="33" spans="1:6" hidden="1" x14ac:dyDescent="0.2">
      <c r="A33" s="22"/>
      <c r="B33" s="22"/>
      <c r="C33" s="22"/>
      <c r="D33" s="22"/>
      <c r="E33" s="40"/>
    </row>
    <row r="34" spans="1:6" ht="12.75" hidden="1" customHeight="1" x14ac:dyDescent="0.2"/>
    <row r="35" spans="1:6" hidden="1" x14ac:dyDescent="0.2">
      <c r="A35" s="43"/>
      <c r="B35" s="43"/>
      <c r="C35" s="43"/>
      <c r="D35" s="43"/>
      <c r="E35" s="43"/>
      <c r="F35" s="26"/>
    </row>
    <row r="36" spans="1:6" hidden="1" x14ac:dyDescent="0.2">
      <c r="A36" s="43"/>
      <c r="B36" s="43"/>
      <c r="C36" s="43"/>
      <c r="D36" s="43"/>
      <c r="E36" s="43"/>
      <c r="F36" s="26"/>
    </row>
    <row r="37" spans="1:6" hidden="1" x14ac:dyDescent="0.2">
      <c r="A37" s="43"/>
      <c r="B37" s="43"/>
      <c r="C37" s="43"/>
      <c r="D37" s="43"/>
      <c r="E37" s="43"/>
      <c r="F37" s="26"/>
    </row>
    <row r="38" spans="1:6" hidden="1" x14ac:dyDescent="0.2">
      <c r="A38" s="43"/>
      <c r="B38" s="43"/>
      <c r="C38" s="43"/>
      <c r="D38" s="43"/>
      <c r="E38" s="43"/>
      <c r="F38" s="26"/>
    </row>
    <row r="39" spans="1:6" hidden="1" x14ac:dyDescent="0.2">
      <c r="A39" s="43"/>
      <c r="B39" s="43"/>
      <c r="C39" s="43"/>
      <c r="D39" s="43"/>
      <c r="E39" s="43"/>
      <c r="F39" s="26"/>
    </row>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x14ac:dyDescent="0.2"/>
    <row r="52" x14ac:dyDescent="0.2"/>
    <row r="53" x14ac:dyDescent="0.2"/>
    <row r="54" x14ac:dyDescent="0.2"/>
    <row r="55" x14ac:dyDescent="0.2"/>
    <row r="56" x14ac:dyDescent="0.2"/>
    <row r="57" x14ac:dyDescent="0.2"/>
  </sheetData>
  <sheetProtection sheet="1" formatCells="0" insertRows="0" deleteRows="0"/>
  <mergeCells count="10">
    <mergeCell ref="D25:E25"/>
    <mergeCell ref="B6:E6"/>
    <mergeCell ref="B5:E5"/>
    <mergeCell ref="B7:E7"/>
    <mergeCell ref="A1:E1"/>
    <mergeCell ref="B2:E2"/>
    <mergeCell ref="B3:E3"/>
    <mergeCell ref="B4:E4"/>
    <mergeCell ref="A9:E9"/>
    <mergeCell ref="A8:E8"/>
  </mergeCells>
  <dataValidations count="2">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4" xr:uid="{00000000-0002-0000-0400-000000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sign-off'!$A$46</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65"/>
  <sheetViews>
    <sheetView topLeftCell="A4" zoomScaleNormal="100" workbookViewId="0">
      <selection activeCell="B7" sqref="B7:F7"/>
    </sheetView>
  </sheetViews>
  <sheetFormatPr defaultColWidth="0" defaultRowHeight="12.75" zeroHeight="1" x14ac:dyDescent="0.2"/>
  <cols>
    <col min="1" max="1" width="35.7109375" style="17" customWidth="1"/>
    <col min="2" max="2" width="46.85546875" style="17" customWidth="1"/>
    <col min="3" max="3" width="22.140625" style="17" customWidth="1"/>
    <col min="4" max="4" width="25.42578125" style="17" customWidth="1"/>
    <col min="5" max="6" width="35.7109375" style="17" customWidth="1"/>
    <col min="7" max="7" width="38" style="17" customWidth="1"/>
    <col min="8" max="10" width="9.140625" style="17" hidden="1" customWidth="1"/>
    <col min="11" max="15" width="0" style="17" hidden="1" customWidth="1"/>
    <col min="16" max="16384" width="0" style="17" hidden="1"/>
  </cols>
  <sheetData>
    <row r="1" spans="1:7" ht="26.25" customHeight="1" x14ac:dyDescent="0.2">
      <c r="A1" s="136" t="s">
        <v>16</v>
      </c>
      <c r="B1" s="136"/>
      <c r="C1" s="136"/>
      <c r="D1" s="136"/>
      <c r="E1" s="136"/>
      <c r="F1" s="136"/>
    </row>
    <row r="2" spans="1:7" ht="21" customHeight="1" x14ac:dyDescent="0.2">
      <c r="A2" s="4" t="s">
        <v>2</v>
      </c>
      <c r="B2" s="139" t="str">
        <f>'Summary and sign-off'!B2:F2</f>
        <v>NZ Transport Agency</v>
      </c>
      <c r="C2" s="139"/>
      <c r="D2" s="139"/>
      <c r="E2" s="139"/>
      <c r="F2" s="139"/>
    </row>
    <row r="3" spans="1:7" ht="21" customHeight="1" x14ac:dyDescent="0.2">
      <c r="A3" s="4" t="s">
        <v>3</v>
      </c>
      <c r="B3" s="139" t="str">
        <f>'Summary and sign-off'!B3:F3</f>
        <v>Nicole Rosie</v>
      </c>
      <c r="C3" s="139"/>
      <c r="D3" s="139"/>
      <c r="E3" s="139"/>
      <c r="F3" s="139"/>
    </row>
    <row r="4" spans="1:7" ht="21" customHeight="1" x14ac:dyDescent="0.2">
      <c r="A4" s="4" t="s">
        <v>46</v>
      </c>
      <c r="B4" s="139">
        <f>'Summary and sign-off'!B4:F4</f>
        <v>43878</v>
      </c>
      <c r="C4" s="139"/>
      <c r="D4" s="139"/>
      <c r="E4" s="139"/>
      <c r="F4" s="139"/>
    </row>
    <row r="5" spans="1:7" ht="21" customHeight="1" x14ac:dyDescent="0.2">
      <c r="A5" s="4" t="s">
        <v>47</v>
      </c>
      <c r="B5" s="139">
        <f>'Summary and sign-off'!B5:F5</f>
        <v>44012</v>
      </c>
      <c r="C5" s="139"/>
      <c r="D5" s="139"/>
      <c r="E5" s="139"/>
      <c r="F5" s="139"/>
    </row>
    <row r="6" spans="1:7" ht="21" customHeight="1" x14ac:dyDescent="0.2">
      <c r="A6" s="4" t="s">
        <v>118</v>
      </c>
      <c r="B6" s="134" t="s">
        <v>39</v>
      </c>
      <c r="C6" s="134"/>
      <c r="D6" s="134"/>
      <c r="E6" s="134"/>
      <c r="F6" s="134"/>
    </row>
    <row r="7" spans="1:7" ht="21" customHeight="1" x14ac:dyDescent="0.2">
      <c r="A7" s="4" t="s">
        <v>69</v>
      </c>
      <c r="B7" s="134" t="s">
        <v>80</v>
      </c>
      <c r="C7" s="134"/>
      <c r="D7" s="134"/>
      <c r="E7" s="134"/>
      <c r="F7" s="134"/>
    </row>
    <row r="8" spans="1:7" ht="36" customHeight="1" x14ac:dyDescent="0.2">
      <c r="A8" s="143" t="s">
        <v>36</v>
      </c>
      <c r="B8" s="143"/>
      <c r="C8" s="143"/>
      <c r="D8" s="143"/>
      <c r="E8" s="143"/>
      <c r="F8" s="143"/>
    </row>
    <row r="9" spans="1:7" ht="36" customHeight="1" x14ac:dyDescent="0.2">
      <c r="A9" s="151" t="s">
        <v>87</v>
      </c>
      <c r="B9" s="152"/>
      <c r="C9" s="152"/>
      <c r="D9" s="152"/>
      <c r="E9" s="152"/>
      <c r="F9" s="152"/>
    </row>
    <row r="10" spans="1:7" ht="39" customHeight="1" x14ac:dyDescent="0.2">
      <c r="A10" s="18" t="s">
        <v>33</v>
      </c>
      <c r="B10" s="9" t="s">
        <v>114</v>
      </c>
      <c r="C10" s="9" t="s">
        <v>51</v>
      </c>
      <c r="D10" s="9" t="s">
        <v>17</v>
      </c>
      <c r="E10" s="9" t="s">
        <v>52</v>
      </c>
      <c r="F10" s="9" t="s">
        <v>83</v>
      </c>
    </row>
    <row r="11" spans="1:7" s="70" customFormat="1" hidden="1" x14ac:dyDescent="0.2">
      <c r="A11" s="94"/>
      <c r="B11" s="95"/>
      <c r="C11" s="100"/>
      <c r="D11" s="95"/>
      <c r="E11" s="97"/>
      <c r="F11" s="96"/>
    </row>
    <row r="12" spans="1:7" s="70" customFormat="1" x14ac:dyDescent="0.2">
      <c r="A12" s="94" t="s">
        <v>127</v>
      </c>
      <c r="B12" s="98"/>
      <c r="C12" s="100"/>
      <c r="D12" s="98"/>
      <c r="E12" s="97"/>
      <c r="F12" s="99"/>
    </row>
    <row r="13" spans="1:7" s="70" customFormat="1" hidden="1" x14ac:dyDescent="0.2">
      <c r="A13" s="94"/>
      <c r="B13" s="95"/>
      <c r="C13" s="100"/>
      <c r="D13" s="95"/>
      <c r="E13" s="97"/>
      <c r="F13" s="96"/>
    </row>
    <row r="14" spans="1:7" ht="34.5" customHeight="1" x14ac:dyDescent="0.2">
      <c r="A14" s="72" t="s">
        <v>115</v>
      </c>
      <c r="B14" s="73" t="s">
        <v>19</v>
      </c>
      <c r="C14" s="74">
        <f>C15+C16</f>
        <v>0</v>
      </c>
      <c r="D14" s="109" t="str">
        <f>IF(SUBTOTAL(3,C11:C13)=SUBTOTAL(103,C11:C13),'Summary and sign-off'!$A$47,'Summary and sign-off'!$A$48)</f>
        <v>Check - there are no hidden rows with data</v>
      </c>
      <c r="E14" s="153" t="str">
        <f>IF('Summary and sign-off'!F59='Summary and sign-off'!F53,'Summary and sign-off'!A51,'Summary and sign-off'!A49)</f>
        <v>Check - each entry provides sufficient information</v>
      </c>
      <c r="F14" s="153"/>
      <c r="G14" s="70"/>
    </row>
    <row r="15" spans="1:7" ht="25.5" customHeight="1" x14ac:dyDescent="0.25">
      <c r="A15" s="75"/>
      <c r="B15" s="76" t="s">
        <v>20</v>
      </c>
      <c r="C15" s="77">
        <f>COUNTIF(C11:C13,'Summary and sign-off'!A44)</f>
        <v>0</v>
      </c>
      <c r="D15" s="19"/>
      <c r="E15" s="20"/>
      <c r="F15" s="21"/>
    </row>
    <row r="16" spans="1:7" ht="25.5" customHeight="1" x14ac:dyDescent="0.25">
      <c r="A16" s="75"/>
      <c r="B16" s="76" t="s">
        <v>18</v>
      </c>
      <c r="C16" s="77">
        <f>COUNTIF(C11:C13,'Summary and sign-off'!A45)</f>
        <v>0</v>
      </c>
      <c r="D16" s="19"/>
      <c r="E16" s="20"/>
      <c r="F16" s="21"/>
    </row>
    <row r="17" spans="1:6" x14ac:dyDescent="0.2">
      <c r="A17" s="22"/>
      <c r="B17" s="23"/>
      <c r="C17" s="22"/>
      <c r="D17" s="24"/>
      <c r="E17" s="24"/>
      <c r="F17" s="22"/>
    </row>
    <row r="18" spans="1:6" x14ac:dyDescent="0.2">
      <c r="A18" s="23" t="s">
        <v>6</v>
      </c>
      <c r="B18" s="23"/>
      <c r="C18" s="23"/>
      <c r="D18" s="23"/>
      <c r="E18" s="23"/>
      <c r="F18" s="23"/>
    </row>
    <row r="19" spans="1:6" ht="12.6" customHeight="1" x14ac:dyDescent="0.2">
      <c r="A19" s="25" t="s">
        <v>34</v>
      </c>
      <c r="B19" s="22"/>
      <c r="C19" s="22"/>
      <c r="D19" s="22"/>
      <c r="E19" s="22"/>
      <c r="F19" s="26"/>
    </row>
    <row r="20" spans="1:6" x14ac:dyDescent="0.2">
      <c r="A20" s="25" t="s">
        <v>108</v>
      </c>
      <c r="B20" s="27"/>
      <c r="C20" s="28"/>
      <c r="D20" s="28"/>
      <c r="E20" s="28"/>
      <c r="F20" s="29"/>
    </row>
    <row r="21" spans="1:6" x14ac:dyDescent="0.2">
      <c r="A21" s="25" t="s">
        <v>11</v>
      </c>
      <c r="B21" s="30"/>
      <c r="C21" s="30"/>
      <c r="D21" s="30"/>
      <c r="E21" s="30"/>
      <c r="F21" s="30"/>
    </row>
    <row r="22" spans="1:6" ht="12.75" customHeight="1" x14ac:dyDescent="0.2">
      <c r="A22" s="25" t="s">
        <v>59</v>
      </c>
      <c r="B22" s="22"/>
      <c r="C22" s="22"/>
      <c r="D22" s="22"/>
      <c r="E22" s="22"/>
      <c r="F22" s="22"/>
    </row>
    <row r="23" spans="1:6" ht="12.95" customHeight="1" x14ac:dyDescent="0.2">
      <c r="A23" s="31" t="s">
        <v>21</v>
      </c>
      <c r="B23" s="32"/>
      <c r="C23" s="32"/>
      <c r="D23" s="32"/>
      <c r="E23" s="32"/>
      <c r="F23" s="32"/>
    </row>
    <row r="24" spans="1:6" x14ac:dyDescent="0.2">
      <c r="A24" s="33" t="s">
        <v>37</v>
      </c>
      <c r="B24" s="34"/>
      <c r="C24" s="29"/>
      <c r="D24" s="29"/>
      <c r="E24" s="29"/>
      <c r="F24" s="29"/>
    </row>
    <row r="25" spans="1:6" ht="12.75" customHeight="1" x14ac:dyDescent="0.2">
      <c r="A25" s="33" t="s">
        <v>117</v>
      </c>
      <c r="B25" s="25"/>
      <c r="C25" s="35"/>
      <c r="D25" s="35"/>
      <c r="E25" s="35"/>
      <c r="F25" s="35"/>
    </row>
    <row r="26" spans="1:6" ht="12.75" customHeight="1" x14ac:dyDescent="0.2">
      <c r="A26" s="25"/>
      <c r="B26" s="25"/>
      <c r="C26" s="35"/>
      <c r="D26" s="35"/>
      <c r="E26" s="35"/>
      <c r="F26" s="35"/>
    </row>
    <row r="27" spans="1:6" ht="12.75" hidden="1" customHeight="1" x14ac:dyDescent="0.2">
      <c r="A27" s="25"/>
      <c r="B27" s="25"/>
      <c r="C27" s="35"/>
      <c r="D27" s="35"/>
      <c r="E27" s="35"/>
      <c r="F27" s="35"/>
    </row>
    <row r="28" spans="1:6" hidden="1" x14ac:dyDescent="0.2"/>
    <row r="29" spans="1:6" hidden="1" x14ac:dyDescent="0.2"/>
    <row r="30" spans="1:6" hidden="1" x14ac:dyDescent="0.2">
      <c r="A30" s="23"/>
      <c r="B30" s="23"/>
      <c r="C30" s="23"/>
      <c r="D30" s="23"/>
      <c r="E30" s="23"/>
      <c r="F30" s="23"/>
    </row>
    <row r="31" spans="1:6" hidden="1" x14ac:dyDescent="0.2">
      <c r="A31" s="23"/>
      <c r="B31" s="23"/>
      <c r="C31" s="23"/>
      <c r="D31" s="23"/>
      <c r="E31" s="23"/>
      <c r="F31" s="23"/>
    </row>
    <row r="32" spans="1:6" hidden="1" x14ac:dyDescent="0.2">
      <c r="A32" s="23"/>
      <c r="B32" s="23"/>
      <c r="C32" s="23"/>
      <c r="D32" s="23"/>
      <c r="E32" s="23"/>
      <c r="F32" s="23"/>
    </row>
    <row r="33" spans="1:6" hidden="1" x14ac:dyDescent="0.2">
      <c r="A33" s="23"/>
      <c r="B33" s="23"/>
      <c r="C33" s="23"/>
      <c r="D33" s="23"/>
      <c r="E33" s="23"/>
      <c r="F33" s="23"/>
    </row>
    <row r="34" spans="1:6" hidden="1" x14ac:dyDescent="0.2">
      <c r="A34" s="23"/>
      <c r="B34" s="23"/>
      <c r="C34" s="23"/>
      <c r="D34" s="23"/>
      <c r="E34" s="23"/>
      <c r="F34" s="23"/>
    </row>
    <row r="35" spans="1:6" hidden="1" x14ac:dyDescent="0.2"/>
    <row r="36" spans="1:6" hidden="1" x14ac:dyDescent="0.2"/>
    <row r="37" spans="1:6" hidden="1" x14ac:dyDescent="0.2"/>
    <row r="38" spans="1:6" hidden="1" x14ac:dyDescent="0.2"/>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sheetData>
  <sheetProtection sheet="1" formatCells="0" insertRows="0" deleteRows="0"/>
  <mergeCells count="10">
    <mergeCell ref="E14:F14"/>
    <mergeCell ref="A8:F8"/>
    <mergeCell ref="A1:F1"/>
    <mergeCell ref="A9:F9"/>
    <mergeCell ref="B2:F2"/>
    <mergeCell ref="B3:F3"/>
    <mergeCell ref="B4:F4"/>
    <mergeCell ref="B7:F7"/>
    <mergeCell ref="B5:F5"/>
    <mergeCell ref="B6:F6"/>
  </mergeCells>
  <dataValidations count="2">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3" xr:uid="{00000000-0002-0000-0500-000000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 type="list" allowBlank="1" showInputMessage="1" showErrorMessage="1" error="Use the drop down list (at the right of the cell)" xr:uid="{00000000-0002-0000-0500-000002000000}">
          <x14:formula1>
            <xm:f>'Summary and sign-off'!$A$44:$A$45</xm:f>
          </x14:formula1>
          <xm:sqref>C11:C13</xm:sqref>
        </x14:dataValidation>
        <x14:dataValidation type="list" errorStyle="information" operator="greaterThan" allowBlank="1" showInputMessage="1" prompt="Provide specific $ value if possible" xr:uid="{00000000-0002-0000-0500-000003000000}">
          <x14:formula1>
            <xm:f>'Summary and sign-off'!$A$38:$A$43</xm:f>
          </x14:formula1>
          <xm:sqref>E11:E13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iManageAuthor xmlns="12165527-d881-4234-97f9-ee139a3f0c31">NEEDHAMGIRVENG</iManageAuthor>
    <Security_x0020_Classification xmlns="12165527-d881-4234-97f9-ee139a3f0c31">UNCLASSIFIED</Security_x0020_Classification>
    <Business_x0020_Unit xmlns="12165527-d881-4234-97f9-ee139a3f0c31">SAAP</Business_x0020_Unit>
    <Endorsement xmlns="12165527-d881-4234-97f9-ee139a3f0c31" xsi:nil="true"/>
    <RM_x0020_DOC_x0020_ID xmlns="12165527-d881-4234-97f9-ee139a3f0c31" xsi:nil="true"/>
    <Class xmlns="12165527-d881-4234-97f9-ee139a3f0c31">POLICIES</Class>
    <File_x0020_No xmlns="12165527-d881-4234-97f9-ee139a3f0c31">SSC-SIC-2-14</File_x0020_No>
    <DOCNUM xmlns="12165527-d881-4234-97f9-ee139a3f0c31">2290185</DOCNUM>
    <Key_x0020_Version xmlns="12165527-d881-4234-97f9-ee139a3f0c31">false</Key_x0020_Version>
    <Precedents xmlns="12165527-d881-4234-97f9-ee139a3f0c31" xsi:nil="true"/>
    <SubClass xmlns="12165527-d881-4234-97f9-ee139a3f0c31" xsi:nil="true"/>
    <Sec_x0020_Review xmlns="12165527-d881-4234-97f9-ee139a3f0c31" xsi:nil="true"/>
    <Cabinet_x0020_Committee xmlns="12165527-d881-4234-97f9-ee139a3f0c3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4" ma:contentTypeDescription="" ma:contentTypeScope="" ma:versionID="8834bfa83ceff1bf505054ff48d22a0b">
  <xsd:schema xmlns:xsd="http://www.w3.org/2001/XMLSchema" xmlns:xs="http://www.w3.org/2001/XMLSchema" xmlns:p="http://schemas.microsoft.com/office/2006/metadata/properties" xmlns:ns2="12165527-d881-4234-97f9-ee139a3f0c31" targetNamespace="http://schemas.microsoft.com/office/2006/metadata/properties" ma:root="true" ma:fieldsID="be9e5cb15a82a635f3e5640eebc0aa29"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2.xml><?xml version="1.0" encoding="utf-8"?>
<ds:datastoreItem xmlns:ds="http://schemas.openxmlformats.org/officeDocument/2006/customXml" ds:itemID="{F579D7F4-D0D7-4BCB-BBEA-E7C37A64913E}">
  <ds:schemaRefs>
    <ds:schemaRef ds:uri="12165527-d881-4234-97f9-ee139a3f0c31"/>
    <ds:schemaRef ds:uri="http://purl.org/dc/terms/"/>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59B4CE85-749F-4A5A-98FF-EB9029D5DC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 and sign-off</vt:lpstr>
      <vt:lpstr>Travel</vt:lpstr>
      <vt:lpstr>Hospitality</vt:lpstr>
      <vt:lpstr>All other expenses</vt:lpstr>
      <vt:lpstr>Gifts and benefits</vt:lpstr>
      <vt:lpstr>'All other expenses'!Print_Area</vt:lpstr>
      <vt:lpstr>'Gifts and benefits'!Print_Area</vt:lpstr>
      <vt:lpstr>Hospitality!Print_Area</vt:lpstr>
      <vt:lpstr>'Summary and sign-off'!Print_Area</vt:lpstr>
      <vt:lpstr>Travel!Print_Area</vt:lpstr>
    </vt:vector>
  </TitlesOfParts>
  <Company>SSC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creator>mortensenm</dc:creator>
  <dc:description>Version 7 - for review by SIT - ready 2/10/18</dc:description>
  <cp:lastModifiedBy>Bernice McLaughlin</cp:lastModifiedBy>
  <cp:lastPrinted>2019-07-26T03:48:31Z</cp:lastPrinted>
  <dcterms:created xsi:type="dcterms:W3CDTF">2010-10-17T20:59:02Z</dcterms:created>
  <dcterms:modified xsi:type="dcterms:W3CDTF">2020-07-31T03:10:01Z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ies>
</file>