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lgfp2\users$\BerniceM\Documents\"/>
    </mc:Choice>
  </mc:AlternateContent>
  <xr:revisionPtr revIDLastSave="0" documentId="8_{BE0DFD0F-DA49-49A7-B2C7-69B33D6F7EA7}" xr6:coauthVersionLast="41" xr6:coauthVersionMax="41" xr10:uidLastSave="{00000000-0000-0000-0000-000000000000}"/>
  <bookViews>
    <workbookView xWindow="28680" yWindow="-54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benefits'!$A$1:$F$25</definedName>
    <definedName name="_xlnm.Print_Area" localSheetId="2">Hospitality!$A$1:$E$21</definedName>
    <definedName name="_xlnm.Print_Area" localSheetId="0">'Summary and sign-off'!$A$1:$F$23</definedName>
    <definedName name="_xlnm.Print_Area" localSheetId="1">Travel!$A$1:$E$54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 l="1"/>
  <c r="B32" i="1" l="1"/>
  <c r="D14" i="4" l="1"/>
  <c r="C25" i="3"/>
  <c r="C14" i="2"/>
  <c r="C36" i="1"/>
  <c r="C43" i="1"/>
  <c r="C15" i="1"/>
  <c r="B6" i="13" l="1"/>
  <c r="E59" i="13"/>
  <c r="C59" i="13"/>
  <c r="C16" i="4"/>
  <c r="C15" i="4"/>
  <c r="B59" i="13" l="1"/>
  <c r="B58" i="13"/>
  <c r="D58" i="13"/>
  <c r="B57" i="13"/>
  <c r="D57" i="13"/>
  <c r="D56" i="13"/>
  <c r="B56" i="13"/>
  <c r="D55" i="13"/>
  <c r="B55" i="13"/>
  <c r="D54" i="13"/>
  <c r="B54" i="13"/>
  <c r="B2" i="4"/>
  <c r="B3" i="4"/>
  <c r="B2" i="3"/>
  <c r="B3" i="3"/>
  <c r="B2" i="2"/>
  <c r="B3" i="2"/>
  <c r="B2" i="1"/>
  <c r="B3" i="1"/>
  <c r="F57" i="13" l="1"/>
  <c r="D14" i="2" s="1"/>
  <c r="F59" i="13"/>
  <c r="E14" i="4" s="1"/>
  <c r="F58" i="13"/>
  <c r="D25" i="3" s="1"/>
  <c r="F56" i="13"/>
  <c r="D43" i="1" s="1"/>
  <c r="F55" i="13"/>
  <c r="D36" i="1" s="1"/>
  <c r="F54" i="13"/>
  <c r="D15" i="1" s="1"/>
  <c r="C13" i="13"/>
  <c r="C12" i="13"/>
  <c r="C11" i="13"/>
  <c r="C16" i="13" l="1"/>
  <c r="C17" i="13"/>
  <c r="B5" i="4" l="1"/>
  <c r="B4" i="4"/>
  <c r="B5" i="3"/>
  <c r="B4" i="3"/>
  <c r="B5" i="2"/>
  <c r="B4" i="2"/>
  <c r="B5" i="1"/>
  <c r="B4" i="1"/>
  <c r="C15" i="13" l="1"/>
  <c r="F12" i="13" l="1"/>
  <c r="C14" i="4"/>
  <c r="F11" i="13" s="1"/>
  <c r="F13" i="13" l="1"/>
  <c r="B43" i="1"/>
  <c r="B17" i="13" s="1"/>
  <c r="B36" i="1"/>
  <c r="B16" i="13" s="1"/>
  <c r="B15" i="1"/>
  <c r="B15" i="13" s="1"/>
  <c r="B25" i="3" l="1"/>
  <c r="B13" i="13" s="1"/>
  <c r="B14" i="2"/>
  <c r="B12" i="13" s="1"/>
  <c r="B11" i="13" l="1"/>
  <c r="B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<sst xmlns="http://schemas.openxmlformats.org/spreadsheetml/2006/main" count="261" uniqueCount="150">
  <si>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</si>
  <si>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</si>
  <si>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</si>
  <si>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</si>
  <si>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</si>
  <si>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</si>
  <si>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</si>
  <si>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</si>
  <si>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</si>
  <si>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</si>
  <si>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</si>
  <si>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</si>
  <si>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</si>
  <si>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</si>
  <si>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</si>
  <si>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</si>
  <si>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</si>
  <si>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</si>
  <si>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</si>
  <si>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</si>
  <si>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</si>
  <si>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</si>
  <si>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</si>
  <si>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</si>
  <si>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</si>
  <si>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</si>
  <si>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</si>
  <si>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</si>
  <si>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</si>
  <si>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</si>
  <si>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</si>
  <si>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</si>
  <si>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</si>
  <si>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</si>
  <si>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</si>
  <si>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</si>
  <si>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</si>
  <si>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</si>
  <si>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</si>
  <si>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</si>
  <si>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</si>
  <si>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</si>
  <si>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</si>
  <si>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</si>
  <si>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</si>
  <si>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</si>
  <si>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</si>
  <si>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</si>
  <si>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</si>
  <si>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</si>
  <si>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</si>
  <si>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</si>
  <si>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</si>
  <si>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</si>
  <si>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</si>
  <si>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</si>
  <si>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</si>
  <si>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</si>
  <si>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</si>
  <si>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</si>
  <si>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</si>
  <si>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</si>
  <si>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</si>
  <si>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</si>
  <si>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</si>
  <si>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</si>
  <si>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</si>
  <si>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</si>
  <si>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</si>
  <si>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</si>
  <si>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</si>
  <si>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</si>
  <si>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</si>
  <si>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</si>
  <si>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</si>
  <si>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</si>
  <si>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</si>
  <si>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</si>
  <si>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</si>
  <si>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</si>
  <si>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</si>
  <si>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</si>
  <si>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</si>
  <si>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</si>
  <si>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</si>
  <si>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</si>
  <si>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</si>
  <si>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</si>
  <si>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</si>
  <si>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</si>
  <si>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</si>
  <si>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</si>
  <si>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</si>
  <si>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</si>
  <si>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</si>
  <si>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</si>
  <si>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</si>
  <si>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</si>
  <si>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</si>
  <si>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</si>
  <si>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</si>
  <si>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</si>
  <si>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</si>
  <si>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</si>
  <si>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</si>
  <si>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</si>
  <si>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</si>
  <si>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</si>
  <si>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</si>
  <si>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</si>
  <si>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</si>
  <si>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</si>
  <si>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</si>
  <si>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</si>
  <si>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</si>
  <si>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</si>
  <si>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</si>
  <si>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</si>
  <si>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</si>
  <si>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NZ Transport Agency</t>
  </si>
  <si>
    <t>Sir Brian Roche, Chair of NZ Transport Agency Board</t>
  </si>
  <si>
    <t>Nicole Rosie</t>
  </si>
  <si>
    <t>Airfares</t>
  </si>
  <si>
    <t>Auckland / Gisborne</t>
  </si>
  <si>
    <t>Visiting NZTA Staff, Stakeholders and Internal meeting</t>
  </si>
  <si>
    <t>Auckland</t>
  </si>
  <si>
    <t>Accommodation</t>
  </si>
  <si>
    <t>No information to disclose</t>
  </si>
  <si>
    <t>Institute of Directors</t>
  </si>
  <si>
    <t>Membership fee</t>
  </si>
  <si>
    <t>Wellington</t>
  </si>
  <si>
    <t>Global Women</t>
  </si>
  <si>
    <t>Airport Parking</t>
  </si>
  <si>
    <t>Taxis</t>
  </si>
  <si>
    <t>Breakfast x2</t>
  </si>
  <si>
    <t>Building Relationships</t>
  </si>
  <si>
    <t>Invercargill / New Plymouth</t>
  </si>
  <si>
    <t>Queenstown</t>
  </si>
  <si>
    <t>Palmerston North</t>
  </si>
  <si>
    <t>Coaching and Development - External Coach</t>
  </si>
  <si>
    <t>Coaching</t>
  </si>
  <si>
    <t>Palmerston North Napier</t>
  </si>
  <si>
    <t>Nelson</t>
  </si>
  <si>
    <t>Mobile Phone</t>
  </si>
  <si>
    <t>Phone and data costs</t>
  </si>
  <si>
    <t>International Delegation cancellation charges - Infrastructure NZ</t>
  </si>
  <si>
    <t>Dublin</t>
  </si>
  <si>
    <t>Delegation package</t>
  </si>
  <si>
    <t>International Flights cancellation costs - Air NZ/APX Travel Agency</t>
  </si>
  <si>
    <t>Domestic Flights cancellation costs - Air NZ/APX Travel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</si>
</sst>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121</v>
      </c>
      <c r="C3" s="137"/>
      <c r="D3" s="137"/>
      <c r="E3" s="137"/>
      <c r="F3" s="137"/>
      <c r="G3" s="48"/>
      <c r="H3" s="48"/>
      <c r="I3" s="48"/>
      <c r="J3" s="48"/>
      <c r="K3" s="48"/>
    </row>
    <row r="4" spans="1:11" ht="21" customHeight="1" x14ac:dyDescent="0.2">
      <c r="A4" s="4" t="s">
        <v>48</v>
      </c>
      <c r="B4" s="138">
        <v>43878</v>
      </c>
      <c r="C4" s="138"/>
      <c r="D4" s="138"/>
      <c r="E4" s="138"/>
      <c r="F4" s="138"/>
      <c r="G4" s="48"/>
      <c r="H4" s="48"/>
      <c r="I4" s="48"/>
      <c r="J4" s="48"/>
      <c r="K4" s="48"/>
    </row>
    <row r="5" spans="1:11" ht="21" customHeight="1" x14ac:dyDescent="0.2">
      <c r="A5" s="4" t="s">
        <v>49</v>
      </c>
      <c r="B5" s="138">
        <v>44012</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120</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7288.9900000000007</v>
      </c>
      <c r="C11" s="87" t="str">
        <f>IF(Travel!B6="",A34,Travel!B6)</f>
        <v>Figures include GST (where applicable)</v>
      </c>
      <c r="D11" s="8"/>
      <c r="E11" s="11" t="s">
        <v>61</v>
      </c>
      <c r="F11" s="58">
        <f>'Gifts and benefits'!C14</f>
        <v>0</v>
      </c>
      <c r="G11" s="49"/>
      <c r="H11" s="49"/>
      <c r="I11" s="49"/>
      <c r="J11" s="49"/>
      <c r="K11" s="49"/>
    </row>
    <row r="12" spans="1:11" ht="27.75" customHeight="1" x14ac:dyDescent="0.2">
      <c r="A12" s="11" t="s">
        <v>9</v>
      </c>
      <c r="B12" s="80">
        <f>Hospitality!B14</f>
        <v>35.44</v>
      </c>
      <c r="C12" s="87" t="str">
        <f>IF(Hospitality!B6="",A34,Hospitality!B6)</f>
        <v>Figures include GST (where applicable)</v>
      </c>
      <c r="D12" s="8"/>
      <c r="E12" s="11" t="s">
        <v>62</v>
      </c>
      <c r="F12" s="58">
        <f>'Gifts and benefits'!C15</f>
        <v>0</v>
      </c>
      <c r="G12" s="49"/>
      <c r="H12" s="49"/>
      <c r="I12" s="49"/>
      <c r="J12" s="49"/>
      <c r="K12" s="49"/>
    </row>
    <row r="13" spans="1:11" ht="27.75" customHeight="1" x14ac:dyDescent="0.2">
      <c r="A13" s="11" t="s">
        <v>14</v>
      </c>
      <c r="B13" s="80">
        <f>'All other expenses'!B25</f>
        <v>3827.67</v>
      </c>
      <c r="C13" s="87" t="str">
        <f>IF('All other expenses'!B6="",A34,'All other expenses'!B6)</f>
        <v>Figures include GST (where applicable)</v>
      </c>
      <c r="D13" s="8"/>
      <c r="E13" s="11" t="s">
        <v>63</v>
      </c>
      <c r="F13" s="58">
        <f>'Gifts and benefits'!C16</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Travel!B15</f>
        <v>0</v>
      </c>
      <c r="C15" s="89" t="str">
        <f>C11</f>
        <v>Figures include GST (where applicable)</v>
      </c>
      <c r="D15" s="8"/>
      <c r="E15" s="8"/>
      <c r="F15" s="60"/>
      <c r="G15" s="48"/>
      <c r="H15" s="48"/>
      <c r="I15" s="48"/>
      <c r="J15" s="48"/>
      <c r="K15" s="48"/>
    </row>
    <row r="16" spans="1:11" ht="27.75" customHeight="1" x14ac:dyDescent="0.2">
      <c r="A16" s="12" t="s">
        <v>57</v>
      </c>
      <c r="B16" s="82">
        <f>Travel!B36</f>
        <v>7288.9900000000007</v>
      </c>
      <c r="C16" s="89" t="str">
        <f>C11</f>
        <v>Figures include GST (where applicable)</v>
      </c>
      <c r="D16" s="61"/>
      <c r="E16" s="8"/>
      <c r="F16" s="62"/>
      <c r="G16" s="48"/>
      <c r="H16" s="48"/>
      <c r="I16" s="48"/>
      <c r="J16" s="48"/>
      <c r="K16" s="48"/>
    </row>
    <row r="17" spans="1:11" ht="27.75" customHeight="1" x14ac:dyDescent="0.2">
      <c r="A17" s="12" t="s">
        <v>30</v>
      </c>
      <c r="B17" s="82">
        <f>Travel!B43</f>
        <v>0</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COUNT(Travel!B12:B14)</f>
        <v>0</v>
      </c>
      <c r="C54" s="112"/>
      <c r="D54" s="112">
        <f>COUNTIF(Travel!D12:D14,"*")</f>
        <v>0</v>
      </c>
      <c r="E54" s="113"/>
      <c r="F54" s="113" t="b">
        <f>MIN(B54,D54)=MAX(B54,D54)</f>
        <v>1</v>
      </c>
      <c r="G54" s="48"/>
      <c r="H54" s="48"/>
      <c r="I54" s="48"/>
      <c r="J54" s="48"/>
      <c r="K54" s="48"/>
    </row>
    <row r="55" spans="1:11" hidden="1" x14ac:dyDescent="0.2">
      <c r="A55" s="122" t="s">
        <v>76</v>
      </c>
      <c r="B55" s="112">
        <f>COUNT(Travel!B19:B35)</f>
        <v>16</v>
      </c>
      <c r="C55" s="112"/>
      <c r="D55" s="112">
        <f>COUNTIF(Travel!D19:D35,"*")</f>
        <v>16</v>
      </c>
      <c r="E55" s="113"/>
      <c r="F55" s="113" t="b">
        <f>MIN(B55,D55)=MAX(B55,D55)</f>
        <v>1</v>
      </c>
    </row>
    <row r="56" spans="1:11" hidden="1" x14ac:dyDescent="0.2">
      <c r="A56" s="123"/>
      <c r="B56" s="112">
        <f>COUNT(Travel!B40:B42)</f>
        <v>0</v>
      </c>
      <c r="C56" s="112"/>
      <c r="D56" s="112">
        <f>COUNTIF(Travel!D40:D42,"*")</f>
        <v>0</v>
      </c>
      <c r="E56" s="113"/>
      <c r="F56" s="113" t="b">
        <f>MIN(B56,D56)=MAX(B56,D56)</f>
        <v>1</v>
      </c>
    </row>
    <row r="57" spans="1:11" hidden="1" x14ac:dyDescent="0.2">
      <c r="A57" s="124" t="s">
        <v>74</v>
      </c>
      <c r="B57" s="114">
        <f>COUNT(Hospitality!B11:B13)</f>
        <v>1</v>
      </c>
      <c r="C57" s="114"/>
      <c r="D57" s="114">
        <f>COUNTIF(Hospitality!D11:D13,"*")</f>
        <v>1</v>
      </c>
      <c r="E57" s="115"/>
      <c r="F57" s="115" t="b">
        <f>MIN(B57,D57)=MAX(B57,D57)</f>
        <v>1</v>
      </c>
    </row>
    <row r="58" spans="1:11" hidden="1" x14ac:dyDescent="0.2">
      <c r="A58" s="125" t="s">
        <v>75</v>
      </c>
      <c r="B58" s="113">
        <f>COUNT('All other expenses'!B11:B24)</f>
        <v>10</v>
      </c>
      <c r="C58" s="113"/>
      <c r="D58" s="113">
        <f>COUNTIF('All other expenses'!D11:D24,"*")</f>
        <v>10</v>
      </c>
      <c r="E58" s="113"/>
      <c r="F58" s="113" t="b">
        <f>MIN(B58,D58)=MAX(B58,D58)</f>
        <v>1</v>
      </c>
    </row>
    <row r="59" spans="1:11" hidden="1" x14ac:dyDescent="0.2">
      <c r="A59" s="124" t="s">
        <v>73</v>
      </c>
      <c r="B59" s="114">
        <f>COUNTIF('Gifts and benefits'!B11:B13,"*")</f>
        <v>0</v>
      </c>
      <c r="C59" s="114">
        <f>COUNTIF('Gifts and benefits'!C11:C13,"*")</f>
        <v>0</v>
      </c>
      <c r="D59" s="114"/>
      <c r="E59" s="114">
        <f>COUNTA('Gifts and benefits'!E11:E13)</f>
        <v>0</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3"/>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NZ Transport Agency</v>
      </c>
      <c r="C2" s="139"/>
      <c r="D2" s="139"/>
      <c r="E2" s="139"/>
      <c r="F2" s="48"/>
    </row>
    <row r="3" spans="1:6" ht="21" customHeight="1" x14ac:dyDescent="0.2">
      <c r="A3" s="4" t="s">
        <v>3</v>
      </c>
      <c r="B3" s="139" t="str">
        <f>'Summary and sign-off'!B3:F3</f>
        <v>Nicole Rosie</v>
      </c>
      <c r="C3" s="139"/>
      <c r="D3" s="139"/>
      <c r="E3" s="139"/>
      <c r="F3" s="48"/>
    </row>
    <row r="4" spans="1:6" ht="21" customHeight="1" x14ac:dyDescent="0.2">
      <c r="A4" s="4" t="s">
        <v>46</v>
      </c>
      <c r="B4" s="139">
        <f>'Summary and sign-off'!B4:F4</f>
        <v>43878</v>
      </c>
      <c r="C4" s="139"/>
      <c r="D4" s="139"/>
      <c r="E4" s="139"/>
      <c r="F4" s="48"/>
    </row>
    <row r="5" spans="1:6" ht="21" customHeight="1" x14ac:dyDescent="0.2">
      <c r="A5" s="4" t="s">
        <v>47</v>
      </c>
      <c r="B5" s="139">
        <f>'Summary and sign-off'!B5:F5</f>
        <v>44012</v>
      </c>
      <c r="C5" s="139"/>
      <c r="D5" s="139"/>
      <c r="E5" s="139"/>
      <c r="F5" s="48"/>
    </row>
    <row r="6" spans="1:6" ht="21" customHeight="1" x14ac:dyDescent="0.2">
      <c r="A6" s="4" t="s">
        <v>13</v>
      </c>
      <c r="B6" s="134" t="s">
        <v>39</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c r="B13" s="91"/>
      <c r="C13" s="92"/>
      <c r="D13" s="92"/>
      <c r="E13" s="93"/>
      <c r="F13" s="1"/>
    </row>
    <row r="14" spans="1:6" s="70" customFormat="1" hidden="1" x14ac:dyDescent="0.2">
      <c r="A14" s="102"/>
      <c r="B14" s="103"/>
      <c r="C14" s="104"/>
      <c r="D14" s="104"/>
      <c r="E14" s="105"/>
      <c r="F14" s="1"/>
    </row>
    <row r="15" spans="1:6" ht="19.5" customHeight="1" x14ac:dyDescent="0.2">
      <c r="A15" s="106" t="s">
        <v>105</v>
      </c>
      <c r="B15" s="107">
        <f>SUM(B12:B14)</f>
        <v>0</v>
      </c>
      <c r="C15" s="108" t="str">
        <f>IF(SUBTOTAL(3,B12:B14)=SUBTOTAL(103,B12:B14),'Summary and sign-off'!$A$47,'Summary and sign-off'!$A$48)</f>
        <v>Check - there are no hidden rows with data</v>
      </c>
      <c r="D15" s="140" t="str">
        <f>IF('Summary and sign-off'!F54='Summary and sign-off'!F53,'Summary and sign-off'!A50,'Summary and sign-off'!A49)</f>
        <v>Check - each entry provides sufficient information</v>
      </c>
      <c r="E15" s="140"/>
      <c r="F15" s="48"/>
    </row>
    <row r="16" spans="1:6" ht="10.5" customHeight="1" x14ac:dyDescent="0.2">
      <c r="A16" s="29"/>
      <c r="B16" s="24"/>
      <c r="C16" s="29"/>
      <c r="D16" s="29"/>
      <c r="E16" s="29"/>
      <c r="F16" s="29"/>
    </row>
    <row r="17" spans="1:6" ht="24.75" customHeight="1" x14ac:dyDescent="0.2">
      <c r="A17" s="141" t="s">
        <v>58</v>
      </c>
      <c r="B17" s="141"/>
      <c r="C17" s="141"/>
      <c r="D17" s="141"/>
      <c r="E17" s="141"/>
      <c r="F17" s="49"/>
    </row>
    <row r="18" spans="1:6" ht="27" customHeight="1" x14ac:dyDescent="0.2">
      <c r="A18" s="37" t="s">
        <v>33</v>
      </c>
      <c r="B18" s="37" t="s">
        <v>15</v>
      </c>
      <c r="C18" s="37" t="s">
        <v>99</v>
      </c>
      <c r="D18" s="37" t="s">
        <v>68</v>
      </c>
      <c r="E18" s="37" t="s">
        <v>45</v>
      </c>
      <c r="F18" s="50"/>
    </row>
    <row r="19" spans="1:6" s="70" customFormat="1" hidden="1" x14ac:dyDescent="0.2">
      <c r="A19" s="94"/>
      <c r="B19" s="91"/>
      <c r="C19" s="92"/>
      <c r="D19" s="92"/>
      <c r="E19" s="93"/>
      <c r="F19" s="1"/>
    </row>
    <row r="20" spans="1:6" s="70" customFormat="1" x14ac:dyDescent="0.2">
      <c r="A20" s="94">
        <v>43888</v>
      </c>
      <c r="B20" s="91">
        <v>839.49</v>
      </c>
      <c r="C20" s="92" t="s">
        <v>124</v>
      </c>
      <c r="D20" s="92" t="s">
        <v>122</v>
      </c>
      <c r="E20" s="93" t="s">
        <v>125</v>
      </c>
      <c r="F20" s="1"/>
    </row>
    <row r="21" spans="1:6" s="70" customFormat="1" x14ac:dyDescent="0.2">
      <c r="A21" s="94">
        <v>43888</v>
      </c>
      <c r="B21" s="91">
        <v>243</v>
      </c>
      <c r="C21" s="92" t="s">
        <v>124</v>
      </c>
      <c r="D21" s="92" t="s">
        <v>126</v>
      </c>
      <c r="E21" s="93" t="s">
        <v>125</v>
      </c>
      <c r="F21" s="1"/>
    </row>
    <row r="22" spans="1:6" s="70" customFormat="1" ht="25.5" x14ac:dyDescent="0.2">
      <c r="A22" s="94">
        <v>43893</v>
      </c>
      <c r="B22" s="91">
        <v>832.6</v>
      </c>
      <c r="C22" s="92" t="s">
        <v>124</v>
      </c>
      <c r="D22" s="92" t="s">
        <v>122</v>
      </c>
      <c r="E22" s="93" t="s">
        <v>136</v>
      </c>
      <c r="F22" s="1"/>
    </row>
    <row r="23" spans="1:6" s="70" customFormat="1" x14ac:dyDescent="0.2">
      <c r="A23" s="94">
        <v>43893</v>
      </c>
      <c r="B23" s="91">
        <v>235</v>
      </c>
      <c r="C23" s="92" t="s">
        <v>124</v>
      </c>
      <c r="D23" s="92" t="s">
        <v>126</v>
      </c>
      <c r="E23" s="93" t="s">
        <v>137</v>
      </c>
      <c r="F23" s="1"/>
    </row>
    <row r="24" spans="1:6" s="70" customFormat="1" ht="25.5" x14ac:dyDescent="0.2">
      <c r="A24" s="94">
        <v>43899</v>
      </c>
      <c r="B24" s="91">
        <v>393.8</v>
      </c>
      <c r="C24" s="92" t="s">
        <v>124</v>
      </c>
      <c r="D24" s="92" t="s">
        <v>122</v>
      </c>
      <c r="E24" s="93" t="s">
        <v>141</v>
      </c>
      <c r="F24" s="1"/>
    </row>
    <row r="25" spans="1:6" s="70" customFormat="1" x14ac:dyDescent="0.2">
      <c r="A25" s="94">
        <v>43899</v>
      </c>
      <c r="B25" s="91">
        <v>150</v>
      </c>
      <c r="C25" s="92" t="s">
        <v>124</v>
      </c>
      <c r="D25" s="92" t="s">
        <v>126</v>
      </c>
      <c r="E25" s="93" t="s">
        <v>138</v>
      </c>
      <c r="F25" s="1"/>
    </row>
    <row r="26" spans="1:6" s="70" customFormat="1" x14ac:dyDescent="0.2">
      <c r="A26" s="94">
        <v>43901</v>
      </c>
      <c r="B26" s="91">
        <v>45</v>
      </c>
      <c r="C26" s="92" t="s">
        <v>124</v>
      </c>
      <c r="D26" s="92" t="s">
        <v>132</v>
      </c>
      <c r="E26" s="93" t="s">
        <v>130</v>
      </c>
      <c r="F26" s="1"/>
    </row>
    <row r="27" spans="1:6" s="70" customFormat="1" x14ac:dyDescent="0.2">
      <c r="A27" s="94">
        <v>43901</v>
      </c>
      <c r="B27" s="91">
        <v>374.8</v>
      </c>
      <c r="C27" s="92" t="s">
        <v>124</v>
      </c>
      <c r="D27" s="92" t="s">
        <v>122</v>
      </c>
      <c r="E27" s="93" t="s">
        <v>142</v>
      </c>
      <c r="F27" s="1"/>
    </row>
    <row r="28" spans="1:6" s="70" customFormat="1" x14ac:dyDescent="0.2">
      <c r="A28" s="94">
        <v>43902</v>
      </c>
      <c r="B28" s="91">
        <v>867.2</v>
      </c>
      <c r="C28" s="92" t="s">
        <v>124</v>
      </c>
      <c r="D28" s="92" t="s">
        <v>122</v>
      </c>
      <c r="E28" s="93" t="s">
        <v>123</v>
      </c>
      <c r="F28" s="1"/>
    </row>
    <row r="29" spans="1:6" s="70" customFormat="1" x14ac:dyDescent="0.2">
      <c r="A29" s="94">
        <v>43902</v>
      </c>
      <c r="B29" s="91">
        <v>310</v>
      </c>
      <c r="C29" s="92" t="s">
        <v>124</v>
      </c>
      <c r="D29" s="92" t="s">
        <v>126</v>
      </c>
      <c r="E29" s="93" t="s">
        <v>125</v>
      </c>
      <c r="F29" s="1"/>
    </row>
    <row r="30" spans="1:6" s="70" customFormat="1" x14ac:dyDescent="0.2">
      <c r="A30" s="94">
        <v>43903</v>
      </c>
      <c r="B30" s="91">
        <v>56.1</v>
      </c>
      <c r="C30" s="92" t="s">
        <v>124</v>
      </c>
      <c r="D30" s="92" t="s">
        <v>133</v>
      </c>
      <c r="E30" s="93" t="s">
        <v>130</v>
      </c>
      <c r="F30" s="1"/>
    </row>
    <row r="31" spans="1:6" s="70" customFormat="1" x14ac:dyDescent="0.2">
      <c r="A31" s="94">
        <v>43915</v>
      </c>
      <c r="B31" s="91">
        <v>513.04</v>
      </c>
      <c r="C31" s="92" t="s">
        <v>124</v>
      </c>
      <c r="D31" s="92" t="s">
        <v>122</v>
      </c>
      <c r="E31" s="93" t="s">
        <v>125</v>
      </c>
      <c r="F31" s="1"/>
    </row>
    <row r="32" spans="1:6" s="70" customFormat="1" ht="11.25" customHeight="1" x14ac:dyDescent="0.2">
      <c r="A32" s="94">
        <v>43917</v>
      </c>
      <c r="B32" s="91">
        <f>477*1.15</f>
        <v>548.54999999999995</v>
      </c>
      <c r="C32" s="92" t="s">
        <v>148</v>
      </c>
      <c r="D32" s="92" t="s">
        <v>122</v>
      </c>
      <c r="E32" s="93" t="s">
        <v>130</v>
      </c>
      <c r="F32" s="1"/>
    </row>
    <row r="33" spans="1:6" s="70" customFormat="1" ht="11.25" customHeight="1" x14ac:dyDescent="0.2">
      <c r="A33" s="94">
        <v>43921</v>
      </c>
      <c r="B33" s="91">
        <f>((103*3)+58)*1.15</f>
        <v>422.04999999999995</v>
      </c>
      <c r="C33" s="92" t="s">
        <v>149</v>
      </c>
      <c r="D33" s="92" t="s">
        <v>122</v>
      </c>
      <c r="E33" s="93" t="s">
        <v>130</v>
      </c>
      <c r="F33" s="1"/>
    </row>
    <row r="34" spans="1:6" s="70" customFormat="1" x14ac:dyDescent="0.2">
      <c r="A34" s="94">
        <v>43955</v>
      </c>
      <c r="B34" s="91">
        <v>100.86</v>
      </c>
      <c r="C34" s="92" t="s">
        <v>124</v>
      </c>
      <c r="D34" s="92" t="s">
        <v>122</v>
      </c>
      <c r="E34" s="93" t="s">
        <v>125</v>
      </c>
      <c r="F34" s="1"/>
    </row>
    <row r="35" spans="1:6" s="70" customFormat="1" x14ac:dyDescent="0.2">
      <c r="A35" s="94">
        <v>44012</v>
      </c>
      <c r="B35" s="91">
        <v>1357.5</v>
      </c>
      <c r="C35" s="92" t="s">
        <v>145</v>
      </c>
      <c r="D35" s="92" t="s">
        <v>147</v>
      </c>
      <c r="E35" s="93" t="s">
        <v>146</v>
      </c>
      <c r="F35" s="1"/>
    </row>
    <row r="36" spans="1:6" ht="19.5" customHeight="1" x14ac:dyDescent="0.2">
      <c r="A36" s="106" t="s">
        <v>106</v>
      </c>
      <c r="B36" s="107">
        <f>SUM(B19:B35)</f>
        <v>7288.9900000000007</v>
      </c>
      <c r="C36" s="108" t="str">
        <f>IF(SUBTOTAL(3,B19:B35)=SUBTOTAL(103,B19:B35),'Summary and sign-off'!$A$47,'Summary and sign-off'!$A$48)</f>
        <v>Check - there are no hidden rows with data</v>
      </c>
      <c r="D36" s="140" t="str">
        <f>IF('Summary and sign-off'!F55='Summary and sign-off'!F53,'Summary and sign-off'!A50,'Summary and sign-off'!A49)</f>
        <v>Check - each entry provides sufficient information</v>
      </c>
      <c r="E36" s="140"/>
      <c r="F36" s="48"/>
    </row>
    <row r="37" spans="1:6" ht="10.5" customHeight="1" x14ac:dyDescent="0.2">
      <c r="A37" s="29"/>
      <c r="B37" s="24"/>
      <c r="C37" s="29"/>
      <c r="D37" s="29"/>
      <c r="E37" s="29"/>
      <c r="F37" s="29"/>
    </row>
    <row r="38" spans="1:6" ht="24.75" customHeight="1" x14ac:dyDescent="0.2">
      <c r="A38" s="141" t="s">
        <v>28</v>
      </c>
      <c r="B38" s="141"/>
      <c r="C38" s="141"/>
      <c r="D38" s="141"/>
      <c r="E38" s="141"/>
      <c r="F38" s="48"/>
    </row>
    <row r="39" spans="1:6" ht="27" customHeight="1" x14ac:dyDescent="0.2">
      <c r="A39" s="37" t="s">
        <v>33</v>
      </c>
      <c r="B39" s="37" t="s">
        <v>15</v>
      </c>
      <c r="C39" s="37" t="s">
        <v>100</v>
      </c>
      <c r="D39" s="37" t="s">
        <v>55</v>
      </c>
      <c r="E39" s="37" t="s">
        <v>45</v>
      </c>
      <c r="F39" s="51"/>
    </row>
    <row r="40" spans="1:6" s="70" customFormat="1" hidden="1" x14ac:dyDescent="0.2">
      <c r="A40" s="94"/>
      <c r="B40" s="91"/>
      <c r="C40" s="92"/>
      <c r="D40" s="92"/>
      <c r="E40" s="93"/>
      <c r="F40" s="1"/>
    </row>
    <row r="41" spans="1:6" s="70" customFormat="1" x14ac:dyDescent="0.2">
      <c r="A41" s="94"/>
      <c r="B41" s="91"/>
      <c r="C41" s="92"/>
      <c r="D41" s="92"/>
      <c r="E41" s="93"/>
      <c r="F41" s="1"/>
    </row>
    <row r="42" spans="1:6" s="70" customFormat="1" hidden="1" x14ac:dyDescent="0.2">
      <c r="A42" s="94"/>
      <c r="B42" s="91"/>
      <c r="C42" s="92"/>
      <c r="D42" s="92"/>
      <c r="E42" s="93"/>
      <c r="F42" s="1"/>
    </row>
    <row r="43" spans="1:6" ht="19.5" customHeight="1" x14ac:dyDescent="0.2">
      <c r="A43" s="106" t="s">
        <v>103</v>
      </c>
      <c r="B43" s="107">
        <f>SUM(B40:B42)</f>
        <v>0</v>
      </c>
      <c r="C43" s="108" t="str">
        <f>IF(SUBTOTAL(3,B40:B42)=SUBTOTAL(103,B40:B42),'Summary and sign-off'!$A$47,'Summary and sign-off'!$A$48)</f>
        <v>Check - there are no hidden rows with data</v>
      </c>
      <c r="D43" s="140" t="str">
        <f>IF('Summary and sign-off'!F56='Summary and sign-off'!F53,'Summary and sign-off'!A50,'Summary and sign-off'!A49)</f>
        <v>Check - each entry provides sufficient information</v>
      </c>
      <c r="E43" s="140"/>
      <c r="F43" s="48"/>
    </row>
    <row r="44" spans="1:6" ht="10.5" customHeight="1" x14ac:dyDescent="0.2">
      <c r="A44" s="29"/>
      <c r="B44" s="78"/>
      <c r="C44" s="24"/>
      <c r="D44" s="29"/>
      <c r="E44" s="29"/>
      <c r="F44" s="29"/>
    </row>
    <row r="45" spans="1:6" ht="34.5" customHeight="1" x14ac:dyDescent="0.2">
      <c r="A45" s="52" t="s">
        <v>1</v>
      </c>
      <c r="B45" s="79">
        <f>B15+B36+B43</f>
        <v>7288.9900000000007</v>
      </c>
      <c r="C45" s="53"/>
      <c r="D45" s="53"/>
      <c r="E45" s="53"/>
      <c r="F45" s="28"/>
    </row>
    <row r="46" spans="1:6" x14ac:dyDescent="0.2">
      <c r="A46" s="29"/>
      <c r="B46" s="24"/>
      <c r="C46" s="29"/>
      <c r="D46" s="29"/>
      <c r="E46" s="29"/>
      <c r="F46" s="29"/>
    </row>
    <row r="47" spans="1:6" x14ac:dyDescent="0.2">
      <c r="A47" s="54" t="s">
        <v>7</v>
      </c>
      <c r="B47" s="27"/>
      <c r="C47" s="28"/>
      <c r="D47" s="28"/>
      <c r="E47" s="28"/>
      <c r="F47" s="29"/>
    </row>
    <row r="48" spans="1:6" ht="12.6" customHeight="1" x14ac:dyDescent="0.2">
      <c r="A48" s="25" t="s">
        <v>34</v>
      </c>
      <c r="B48" s="55"/>
      <c r="C48" s="55"/>
      <c r="D48" s="34"/>
      <c r="E48" s="34"/>
      <c r="F48" s="29"/>
    </row>
    <row r="49" spans="1:6" ht="12.95" customHeight="1" x14ac:dyDescent="0.2">
      <c r="A49" s="33" t="s">
        <v>107</v>
      </c>
      <c r="B49" s="29"/>
      <c r="C49" s="34"/>
      <c r="D49" s="29"/>
      <c r="E49" s="34"/>
      <c r="F49" s="29"/>
    </row>
    <row r="50" spans="1:6" x14ac:dyDescent="0.2">
      <c r="A50" s="33" t="s">
        <v>102</v>
      </c>
      <c r="B50" s="34"/>
      <c r="C50" s="34"/>
      <c r="D50" s="34"/>
      <c r="E50" s="56"/>
      <c r="F50" s="48"/>
    </row>
    <row r="51" spans="1:6" x14ac:dyDescent="0.2">
      <c r="A51" s="25" t="s">
        <v>108</v>
      </c>
      <c r="B51" s="27"/>
      <c r="C51" s="28"/>
      <c r="D51" s="28"/>
      <c r="E51" s="28"/>
      <c r="F51" s="29"/>
    </row>
    <row r="52" spans="1:6" ht="12.95" customHeight="1" x14ac:dyDescent="0.2">
      <c r="A52" s="33" t="s">
        <v>101</v>
      </c>
      <c r="B52" s="29"/>
      <c r="C52" s="34"/>
      <c r="D52" s="29"/>
      <c r="E52" s="34"/>
      <c r="F52" s="29"/>
    </row>
    <row r="53" spans="1:6" x14ac:dyDescent="0.2">
      <c r="A53" s="33" t="s">
        <v>104</v>
      </c>
      <c r="B53" s="34"/>
      <c r="C53" s="34"/>
      <c r="D53" s="34"/>
      <c r="E53" s="56"/>
      <c r="F53" s="48"/>
    </row>
    <row r="54" spans="1:6" x14ac:dyDescent="0.2">
      <c r="A54" s="38" t="s">
        <v>116</v>
      </c>
      <c r="B54" s="38"/>
      <c r="C54" s="38"/>
      <c r="D54" s="38"/>
      <c r="E54" s="56"/>
      <c r="F54" s="48"/>
    </row>
    <row r="55" spans="1:6" x14ac:dyDescent="0.2">
      <c r="A55" s="42"/>
      <c r="B55" s="29"/>
      <c r="C55" s="29"/>
      <c r="D55" s="29"/>
      <c r="E55" s="48"/>
      <c r="F55" s="48"/>
    </row>
    <row r="56" spans="1:6" hidden="1" x14ac:dyDescent="0.2">
      <c r="A56" s="42"/>
      <c r="B56" s="29"/>
      <c r="C56" s="29"/>
      <c r="D56" s="29"/>
      <c r="E56" s="48"/>
      <c r="F56" s="48"/>
    </row>
    <row r="57" spans="1:6" hidden="1" x14ac:dyDescent="0.2"/>
    <row r="58" spans="1:6" hidden="1" x14ac:dyDescent="0.2"/>
    <row r="59" spans="1:6" hidden="1" x14ac:dyDescent="0.2"/>
    <row r="60" spans="1:6" hidden="1" x14ac:dyDescent="0.2"/>
    <row r="61" spans="1:6" ht="12.75" hidden="1" customHeight="1" x14ac:dyDescent="0.2"/>
    <row r="62" spans="1:6" hidden="1" x14ac:dyDescent="0.2"/>
    <row r="63" spans="1:6" hidden="1" x14ac:dyDescent="0.2"/>
    <row r="64" spans="1:6" hidden="1" x14ac:dyDescent="0.2">
      <c r="A64" s="57"/>
      <c r="B64" s="48"/>
      <c r="C64" s="48"/>
      <c r="D64" s="48"/>
      <c r="E64" s="48"/>
      <c r="F64" s="48"/>
    </row>
    <row r="65" spans="1:6" hidden="1" x14ac:dyDescent="0.2">
      <c r="A65" s="57"/>
      <c r="B65" s="48"/>
      <c r="C65" s="48"/>
      <c r="D65" s="48"/>
      <c r="E65" s="48"/>
      <c r="F65" s="48"/>
    </row>
    <row r="66" spans="1:6" hidden="1" x14ac:dyDescent="0.2">
      <c r="A66" s="57"/>
      <c r="B66" s="48"/>
      <c r="C66" s="48"/>
      <c r="D66" s="48"/>
      <c r="E66" s="48"/>
      <c r="F66" s="48"/>
    </row>
    <row r="67" spans="1:6" hidden="1" x14ac:dyDescent="0.2">
      <c r="A67" s="57"/>
      <c r="B67" s="48"/>
      <c r="C67" s="48"/>
      <c r="D67" s="48"/>
      <c r="E67" s="48"/>
      <c r="F67" s="48"/>
    </row>
    <row r="68" spans="1:6" hidden="1" x14ac:dyDescent="0.2">
      <c r="A68" s="57"/>
      <c r="B68" s="48"/>
      <c r="C68" s="48"/>
      <c r="D68" s="48"/>
      <c r="E68" s="48"/>
      <c r="F68" s="48"/>
    </row>
    <row r="69" spans="1:6" hidden="1" x14ac:dyDescent="0.2"/>
    <row r="70" spans="1:6" hidden="1" x14ac:dyDescent="0.2"/>
    <row r="71" spans="1:6" hidden="1" x14ac:dyDescent="0.2"/>
    <row r="72" spans="1:6" hidden="1" x14ac:dyDescent="0.2"/>
    <row r="73" spans="1:6" hidden="1" x14ac:dyDescent="0.2"/>
    <row r="74" spans="1:6" hidden="1" x14ac:dyDescent="0.2"/>
    <row r="75" spans="1:6" hidden="1"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sheetData>
  <sheetProtection sheet="1" formatCells="0" formatRows="0" insertColumns="0" insertRows="0" deleteRows="0"/>
  <mergeCells count="15">
    <mergeCell ref="B7:E7"/>
    <mergeCell ref="B5:E5"/>
    <mergeCell ref="D43:E43"/>
    <mergeCell ref="A1:E1"/>
    <mergeCell ref="A17:E17"/>
    <mergeCell ref="A38:E38"/>
    <mergeCell ref="B2:E2"/>
    <mergeCell ref="B3:E3"/>
    <mergeCell ref="B4:E4"/>
    <mergeCell ref="A8:E8"/>
    <mergeCell ref="A9:E9"/>
    <mergeCell ref="B6:E6"/>
    <mergeCell ref="D15:E15"/>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40:A42 A19:A3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1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B12:B14 B40:B42 B19:B35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3"/>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NZ Transport Agency</v>
      </c>
      <c r="C2" s="139"/>
      <c r="D2" s="139"/>
      <c r="E2" s="139"/>
      <c r="F2" s="40"/>
    </row>
    <row r="3" spans="1:6" ht="21" customHeight="1" x14ac:dyDescent="0.2">
      <c r="A3" s="4" t="s">
        <v>3</v>
      </c>
      <c r="B3" s="139" t="str">
        <f>'Summary and sign-off'!B3:F3</f>
        <v>Nicole Rosie</v>
      </c>
      <c r="C3" s="139"/>
      <c r="D3" s="139"/>
      <c r="E3" s="139"/>
      <c r="F3" s="40"/>
    </row>
    <row r="4" spans="1:6" ht="21" customHeight="1" x14ac:dyDescent="0.2">
      <c r="A4" s="4" t="s">
        <v>46</v>
      </c>
      <c r="B4" s="139">
        <f>'Summary and sign-off'!B4:F4</f>
        <v>43878</v>
      </c>
      <c r="C4" s="139"/>
      <c r="D4" s="139"/>
      <c r="E4" s="139"/>
      <c r="F4" s="40"/>
    </row>
    <row r="5" spans="1:6" ht="21" customHeight="1" x14ac:dyDescent="0.2">
      <c r="A5" s="4" t="s">
        <v>47</v>
      </c>
      <c r="B5" s="139">
        <f>'Summary and sign-off'!B5:F5</f>
        <v>44012</v>
      </c>
      <c r="C5" s="139"/>
      <c r="D5" s="139"/>
      <c r="E5" s="139"/>
      <c r="F5" s="40"/>
    </row>
    <row r="6" spans="1:6" ht="21" customHeight="1" x14ac:dyDescent="0.2">
      <c r="A6" s="4" t="s">
        <v>13</v>
      </c>
      <c r="B6" s="134" t="s">
        <v>39</v>
      </c>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v>44001</v>
      </c>
      <c r="B12" s="91">
        <v>35.44</v>
      </c>
      <c r="C12" s="95" t="s">
        <v>135</v>
      </c>
      <c r="D12" s="95" t="s">
        <v>134</v>
      </c>
      <c r="E12" s="96" t="s">
        <v>130</v>
      </c>
      <c r="F12" s="2"/>
    </row>
    <row r="13" spans="1:6" s="70" customFormat="1" ht="11.25" hidden="1" customHeight="1" x14ac:dyDescent="0.2">
      <c r="A13" s="90"/>
      <c r="B13" s="91"/>
      <c r="C13" s="95"/>
      <c r="D13" s="95"/>
      <c r="E13" s="96"/>
      <c r="F13" s="2"/>
    </row>
    <row r="14" spans="1:6" ht="34.5" customHeight="1" x14ac:dyDescent="0.2">
      <c r="A14" s="71" t="s">
        <v>85</v>
      </c>
      <c r="B14" s="83">
        <f>SUM(B11:B13)</f>
        <v>35.44</v>
      </c>
      <c r="C14" s="101" t="str">
        <f>IF(SUBTOTAL(3,B11:B13)=SUBTOTAL(103,B11:B13),'Summary and sign-off'!$A$47,'Summary and sign-off'!$A$48)</f>
        <v>Check - there are no hidden rows with data</v>
      </c>
      <c r="D14" s="140" t="str">
        <f>IF('Summary and sign-off'!F57='Summary and sign-off'!F53,'Summary and sign-off'!A50,'Summary and sign-off'!A49)</f>
        <v>Check - each entry provides sufficient information</v>
      </c>
      <c r="E14" s="140"/>
      <c r="F14" s="2"/>
    </row>
    <row r="15" spans="1:6" x14ac:dyDescent="0.2">
      <c r="A15" s="23"/>
      <c r="B15" s="22"/>
      <c r="C15" s="22"/>
      <c r="D15" s="22"/>
      <c r="E15" s="22"/>
      <c r="F15" s="40"/>
    </row>
    <row r="16" spans="1:6" x14ac:dyDescent="0.2">
      <c r="A16" s="23" t="s">
        <v>7</v>
      </c>
      <c r="B16" s="24"/>
      <c r="C16" s="29"/>
      <c r="D16" s="22"/>
      <c r="E16" s="22"/>
      <c r="F16" s="40"/>
    </row>
    <row r="17" spans="1:6" ht="12.75" customHeight="1" x14ac:dyDescent="0.2">
      <c r="A17" s="25" t="s">
        <v>111</v>
      </c>
      <c r="B17" s="25"/>
      <c r="C17" s="25"/>
      <c r="D17" s="25"/>
      <c r="E17" s="25"/>
      <c r="F17" s="40"/>
    </row>
    <row r="18" spans="1:6" x14ac:dyDescent="0.2">
      <c r="A18" s="25" t="s">
        <v>110</v>
      </c>
      <c r="B18" s="33"/>
      <c r="C18" s="45"/>
      <c r="D18" s="46"/>
      <c r="E18" s="46"/>
      <c r="F18" s="40"/>
    </row>
    <row r="19" spans="1:6" x14ac:dyDescent="0.2">
      <c r="A19" s="25" t="s">
        <v>108</v>
      </c>
      <c r="B19" s="27"/>
      <c r="C19" s="28"/>
      <c r="D19" s="28"/>
      <c r="E19" s="28"/>
      <c r="F19" s="29"/>
    </row>
    <row r="20" spans="1:6" x14ac:dyDescent="0.2">
      <c r="A20" s="33" t="s">
        <v>10</v>
      </c>
      <c r="B20" s="33"/>
      <c r="C20" s="45"/>
      <c r="D20" s="45"/>
      <c r="E20" s="45"/>
      <c r="F20" s="40"/>
    </row>
    <row r="21" spans="1:6" ht="12.75" customHeight="1" x14ac:dyDescent="0.2">
      <c r="A21" s="33" t="s">
        <v>117</v>
      </c>
      <c r="B21" s="33"/>
      <c r="C21" s="47"/>
      <c r="D21" s="47"/>
      <c r="E21" s="35"/>
      <c r="F21" s="40"/>
    </row>
    <row r="22" spans="1:6" x14ac:dyDescent="0.2">
      <c r="A22" s="22"/>
      <c r="B22" s="22"/>
      <c r="C22" s="22"/>
      <c r="D22" s="22"/>
      <c r="E22" s="22"/>
      <c r="F22" s="40"/>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7"/>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NZ Transport Agency</v>
      </c>
      <c r="C2" s="139"/>
      <c r="D2" s="139"/>
      <c r="E2" s="139"/>
      <c r="F2" s="26"/>
    </row>
    <row r="3" spans="1:6" ht="21" customHeight="1" x14ac:dyDescent="0.2">
      <c r="A3" s="4" t="s">
        <v>3</v>
      </c>
      <c r="B3" s="139" t="str">
        <f>'Summary and sign-off'!B3:F3</f>
        <v>Nicole Rosie</v>
      </c>
      <c r="C3" s="139"/>
      <c r="D3" s="139"/>
      <c r="E3" s="139"/>
      <c r="F3" s="26"/>
    </row>
    <row r="4" spans="1:6" ht="21" customHeight="1" x14ac:dyDescent="0.2">
      <c r="A4" s="4" t="s">
        <v>46</v>
      </c>
      <c r="B4" s="139">
        <f>'Summary and sign-off'!B4:F4</f>
        <v>43878</v>
      </c>
      <c r="C4" s="139"/>
      <c r="D4" s="139"/>
      <c r="E4" s="139"/>
      <c r="F4" s="26"/>
    </row>
    <row r="5" spans="1:6" ht="21" customHeight="1" x14ac:dyDescent="0.2">
      <c r="A5" s="4" t="s">
        <v>47</v>
      </c>
      <c r="B5" s="139">
        <f>'Summary and sign-off'!B5:F5</f>
        <v>44012</v>
      </c>
      <c r="C5" s="139"/>
      <c r="D5" s="139"/>
      <c r="E5" s="139"/>
      <c r="F5" s="26"/>
    </row>
    <row r="6" spans="1:6" ht="21" customHeight="1" x14ac:dyDescent="0.2">
      <c r="A6" s="4" t="s">
        <v>13</v>
      </c>
      <c r="B6" s="134" t="s">
        <v>39</v>
      </c>
      <c r="C6" s="134"/>
      <c r="D6" s="134"/>
      <c r="E6" s="134"/>
      <c r="F6" s="36"/>
    </row>
    <row r="7" spans="1:6" ht="21" customHeight="1" x14ac:dyDescent="0.2">
      <c r="A7" s="4" t="s">
        <v>69</v>
      </c>
      <c r="B7" s="134" t="s">
        <v>80</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0">
        <v>43878</v>
      </c>
      <c r="B12" s="91">
        <v>862.5</v>
      </c>
      <c r="C12" s="95" t="s">
        <v>139</v>
      </c>
      <c r="D12" s="95" t="s">
        <v>140</v>
      </c>
      <c r="E12" s="96" t="s">
        <v>130</v>
      </c>
      <c r="F12" s="3"/>
    </row>
    <row r="13" spans="1:6" s="70" customFormat="1" x14ac:dyDescent="0.2">
      <c r="A13" s="90">
        <v>43890</v>
      </c>
      <c r="B13" s="91">
        <v>36.950000000000003</v>
      </c>
      <c r="C13" s="95" t="s">
        <v>143</v>
      </c>
      <c r="D13" s="95" t="s">
        <v>144</v>
      </c>
      <c r="E13" s="96" t="s">
        <v>130</v>
      </c>
      <c r="F13" s="3"/>
    </row>
    <row r="14" spans="1:6" s="70" customFormat="1" x14ac:dyDescent="0.2">
      <c r="A14" s="90">
        <v>43921</v>
      </c>
      <c r="B14" s="91">
        <v>862.5</v>
      </c>
      <c r="C14" s="95" t="s">
        <v>139</v>
      </c>
      <c r="D14" s="95" t="s">
        <v>140</v>
      </c>
      <c r="E14" s="96" t="s">
        <v>130</v>
      </c>
      <c r="F14" s="3"/>
    </row>
    <row r="15" spans="1:6" s="70" customFormat="1" x14ac:dyDescent="0.2">
      <c r="A15" s="90">
        <v>43921</v>
      </c>
      <c r="B15" s="91">
        <v>22.17</v>
      </c>
      <c r="C15" s="95" t="s">
        <v>143</v>
      </c>
      <c r="D15" s="95" t="s">
        <v>144</v>
      </c>
      <c r="E15" s="96" t="s">
        <v>130</v>
      </c>
      <c r="F15" s="3"/>
    </row>
    <row r="16" spans="1:6" s="70" customFormat="1" x14ac:dyDescent="0.2">
      <c r="A16" s="90">
        <v>43951</v>
      </c>
      <c r="B16" s="91">
        <v>22.51</v>
      </c>
      <c r="C16" s="95" t="s">
        <v>143</v>
      </c>
      <c r="D16" s="95" t="s">
        <v>144</v>
      </c>
      <c r="E16" s="96" t="s">
        <v>130</v>
      </c>
      <c r="F16" s="3"/>
    </row>
    <row r="17" spans="1:6" s="70" customFormat="1" x14ac:dyDescent="0.2">
      <c r="A17" s="90">
        <v>43969</v>
      </c>
      <c r="B17" s="91">
        <v>862.5</v>
      </c>
      <c r="C17" s="95" t="s">
        <v>139</v>
      </c>
      <c r="D17" s="95" t="s">
        <v>140</v>
      </c>
      <c r="E17" s="96" t="s">
        <v>130</v>
      </c>
      <c r="F17" s="3"/>
    </row>
    <row r="18" spans="1:6" s="70" customFormat="1" x14ac:dyDescent="0.2">
      <c r="A18" s="94">
        <v>43957</v>
      </c>
      <c r="B18" s="91">
        <v>535</v>
      </c>
      <c r="C18" s="95" t="s">
        <v>128</v>
      </c>
      <c r="D18" s="95" t="s">
        <v>129</v>
      </c>
      <c r="E18" s="96" t="s">
        <v>130</v>
      </c>
      <c r="F18" s="3"/>
    </row>
    <row r="19" spans="1:6" s="70" customFormat="1" x14ac:dyDescent="0.2">
      <c r="A19" s="94">
        <v>43965</v>
      </c>
      <c r="B19" s="91">
        <v>575</v>
      </c>
      <c r="C19" s="95" t="s">
        <v>131</v>
      </c>
      <c r="D19" s="95" t="s">
        <v>129</v>
      </c>
      <c r="E19" s="96" t="s">
        <v>130</v>
      </c>
      <c r="F19" s="3"/>
    </row>
    <row r="20" spans="1:6" s="70" customFormat="1" x14ac:dyDescent="0.2">
      <c r="A20" s="94">
        <v>43982</v>
      </c>
      <c r="B20" s="91">
        <v>26.2</v>
      </c>
      <c r="C20" s="95" t="s">
        <v>143</v>
      </c>
      <c r="D20" s="95" t="s">
        <v>144</v>
      </c>
      <c r="E20" s="96" t="s">
        <v>130</v>
      </c>
      <c r="F20" s="3"/>
    </row>
    <row r="21" spans="1:6" s="70" customFormat="1" x14ac:dyDescent="0.2">
      <c r="A21" s="94">
        <v>44012</v>
      </c>
      <c r="B21" s="91">
        <v>22.34</v>
      </c>
      <c r="C21" s="95" t="s">
        <v>143</v>
      </c>
      <c r="D21" s="95" t="s">
        <v>144</v>
      </c>
      <c r="E21" s="96" t="s">
        <v>130</v>
      </c>
      <c r="F21" s="3"/>
    </row>
    <row r="22" spans="1:6" s="70" customFormat="1" x14ac:dyDescent="0.2">
      <c r="A22" s="94"/>
      <c r="B22" s="91"/>
      <c r="C22" s="95"/>
      <c r="D22" s="95"/>
      <c r="E22" s="96"/>
      <c r="F22" s="3"/>
    </row>
    <row r="23" spans="1:6" s="70" customFormat="1" x14ac:dyDescent="0.2">
      <c r="A23" s="94"/>
      <c r="B23" s="91"/>
      <c r="C23" s="95"/>
      <c r="D23" s="95"/>
      <c r="E23" s="96"/>
      <c r="F23" s="3"/>
    </row>
    <row r="24" spans="1:6" s="70" customFormat="1" hidden="1" x14ac:dyDescent="0.2">
      <c r="A24" s="90"/>
      <c r="B24" s="91"/>
      <c r="C24" s="95"/>
      <c r="D24" s="95"/>
      <c r="E24" s="96"/>
      <c r="F24" s="3"/>
    </row>
    <row r="25" spans="1:6" ht="34.5" customHeight="1" x14ac:dyDescent="0.2">
      <c r="A25" s="71" t="s">
        <v>89</v>
      </c>
      <c r="B25" s="83">
        <f>SUM(B11:B24)</f>
        <v>3827.67</v>
      </c>
      <c r="C25" s="101" t="str">
        <f>IF(SUBTOTAL(3,B11:B24)=SUBTOTAL(103,B11:B24),'Summary and sign-off'!$A$47,'Summary and sign-off'!$A$48)</f>
        <v>Check - there are no hidden rows with data</v>
      </c>
      <c r="D25" s="140" t="str">
        <f>IF('Summary and sign-off'!F58='Summary and sign-off'!F53,'Summary and sign-off'!A50,'Summary and sign-off'!A49)</f>
        <v>Check - each entry provides sufficient information</v>
      </c>
      <c r="E25" s="140"/>
      <c r="F25" s="39"/>
    </row>
    <row r="26" spans="1:6" ht="14.1" customHeight="1" x14ac:dyDescent="0.2">
      <c r="A26" s="40"/>
      <c r="B26" s="29"/>
      <c r="C26" s="22"/>
      <c r="D26" s="22"/>
      <c r="E26" s="22"/>
      <c r="F26" s="26"/>
    </row>
    <row r="27" spans="1:6" x14ac:dyDescent="0.2">
      <c r="A27" s="23" t="s">
        <v>6</v>
      </c>
      <c r="B27" s="22"/>
      <c r="C27" s="22"/>
      <c r="D27" s="22"/>
      <c r="E27" s="22"/>
      <c r="F27" s="26"/>
    </row>
    <row r="28" spans="1:6" ht="12.6" customHeight="1" x14ac:dyDescent="0.2">
      <c r="A28" s="25" t="s">
        <v>34</v>
      </c>
      <c r="B28" s="22"/>
      <c r="C28" s="22"/>
      <c r="D28" s="22"/>
      <c r="E28" s="22"/>
      <c r="F28" s="26"/>
    </row>
    <row r="29" spans="1:6" x14ac:dyDescent="0.2">
      <c r="A29" s="25" t="s">
        <v>108</v>
      </c>
      <c r="B29" s="27"/>
      <c r="C29" s="28"/>
      <c r="D29" s="28"/>
      <c r="E29" s="28"/>
      <c r="F29" s="29"/>
    </row>
    <row r="30" spans="1:6" x14ac:dyDescent="0.2">
      <c r="A30" s="33" t="s">
        <v>10</v>
      </c>
      <c r="B30" s="34"/>
      <c r="C30" s="29"/>
      <c r="D30" s="29"/>
      <c r="E30" s="29"/>
      <c r="F30" s="29"/>
    </row>
    <row r="31" spans="1:6" ht="12.75" customHeight="1" x14ac:dyDescent="0.2">
      <c r="A31" s="33" t="s">
        <v>117</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x14ac:dyDescent="0.2"/>
    <row r="52" x14ac:dyDescent="0.2"/>
    <row r="53" x14ac:dyDescent="0.2"/>
    <row r="54" x14ac:dyDescent="0.2"/>
    <row r="55" x14ac:dyDescent="0.2"/>
    <row r="56" x14ac:dyDescent="0.2"/>
    <row r="57"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36" t="s">
        <v>16</v>
      </c>
      <c r="B1" s="136"/>
      <c r="C1" s="136"/>
      <c r="D1" s="136"/>
      <c r="E1" s="136"/>
      <c r="F1" s="136"/>
    </row>
    <row r="2" spans="1:7" ht="21" customHeight="1" x14ac:dyDescent="0.2">
      <c r="A2" s="4" t="s">
        <v>2</v>
      </c>
      <c r="B2" s="139" t="str">
        <f>'Summary and sign-off'!B2:F2</f>
        <v>NZ Transport Agency</v>
      </c>
      <c r="C2" s="139"/>
      <c r="D2" s="139"/>
      <c r="E2" s="139"/>
      <c r="F2" s="139"/>
    </row>
    <row r="3" spans="1:7" ht="21" customHeight="1" x14ac:dyDescent="0.2">
      <c r="A3" s="4" t="s">
        <v>3</v>
      </c>
      <c r="B3" s="139" t="str">
        <f>'Summary and sign-off'!B3:F3</f>
        <v>Nicole Rosie</v>
      </c>
      <c r="C3" s="139"/>
      <c r="D3" s="139"/>
      <c r="E3" s="139"/>
      <c r="F3" s="139"/>
    </row>
    <row r="4" spans="1:7" ht="21" customHeight="1" x14ac:dyDescent="0.2">
      <c r="A4" s="4" t="s">
        <v>46</v>
      </c>
      <c r="B4" s="139">
        <f>'Summary and sign-off'!B4:F4</f>
        <v>43878</v>
      </c>
      <c r="C4" s="139"/>
      <c r="D4" s="139"/>
      <c r="E4" s="139"/>
      <c r="F4" s="139"/>
    </row>
    <row r="5" spans="1:7" ht="21" customHeight="1" x14ac:dyDescent="0.2">
      <c r="A5" s="4" t="s">
        <v>47</v>
      </c>
      <c r="B5" s="139">
        <f>'Summary and sign-off'!B5:F5</f>
        <v>44012</v>
      </c>
      <c r="C5" s="139"/>
      <c r="D5" s="139"/>
      <c r="E5" s="139"/>
      <c r="F5" s="139"/>
    </row>
    <row r="6" spans="1:7" ht="21" customHeight="1" x14ac:dyDescent="0.2">
      <c r="A6" s="4" t="s">
        <v>118</v>
      </c>
      <c r="B6" s="134" t="s">
        <v>39</v>
      </c>
      <c r="C6" s="134"/>
      <c r="D6" s="134"/>
      <c r="E6" s="134"/>
      <c r="F6" s="134"/>
    </row>
    <row r="7" spans="1:7" ht="21" customHeight="1" x14ac:dyDescent="0.2">
      <c r="A7" s="4" t="s">
        <v>69</v>
      </c>
      <c r="B7" s="134" t="s">
        <v>80</v>
      </c>
      <c r="C7" s="134"/>
      <c r="D7" s="134"/>
      <c r="E7" s="134"/>
      <c r="F7" s="134"/>
    </row>
    <row r="8" spans="1:7" ht="36" customHeight="1" x14ac:dyDescent="0.2">
      <c r="A8" s="143" t="s">
        <v>36</v>
      </c>
      <c r="B8" s="143"/>
      <c r="C8" s="143"/>
      <c r="D8" s="143"/>
      <c r="E8" s="143"/>
      <c r="F8" s="143"/>
    </row>
    <row r="9" spans="1:7" ht="36" customHeight="1" x14ac:dyDescent="0.2">
      <c r="A9" s="151" t="s">
        <v>87</v>
      </c>
      <c r="B9" s="152"/>
      <c r="C9" s="152"/>
      <c r="D9" s="152"/>
      <c r="E9" s="152"/>
      <c r="F9" s="152"/>
    </row>
    <row r="10" spans="1:7" ht="39" customHeight="1" x14ac:dyDescent="0.2">
      <c r="A10" s="18" t="s">
        <v>33</v>
      </c>
      <c r="B10" s="9" t="s">
        <v>114</v>
      </c>
      <c r="C10" s="9" t="s">
        <v>51</v>
      </c>
      <c r="D10" s="9" t="s">
        <v>17</v>
      </c>
      <c r="E10" s="9" t="s">
        <v>52</v>
      </c>
      <c r="F10" s="9" t="s">
        <v>83</v>
      </c>
    </row>
    <row r="11" spans="1:7" s="70" customFormat="1" hidden="1" x14ac:dyDescent="0.2">
      <c r="A11" s="94"/>
      <c r="B11" s="95"/>
      <c r="C11" s="100"/>
      <c r="D11" s="95"/>
      <c r="E11" s="97"/>
      <c r="F11" s="96"/>
    </row>
    <row r="12" spans="1:7" s="70" customFormat="1" x14ac:dyDescent="0.2">
      <c r="A12" s="94" t="s">
        <v>127</v>
      </c>
      <c r="B12" s="98"/>
      <c r="C12" s="100"/>
      <c r="D12" s="98"/>
      <c r="E12" s="97"/>
      <c r="F12" s="99"/>
    </row>
    <row r="13" spans="1:7" s="70" customFormat="1" hidden="1" x14ac:dyDescent="0.2">
      <c r="A13" s="94"/>
      <c r="B13" s="95"/>
      <c r="C13" s="100"/>
      <c r="D13" s="95"/>
      <c r="E13" s="97"/>
      <c r="F13" s="96"/>
    </row>
    <row r="14" spans="1:7" ht="34.5" customHeight="1" x14ac:dyDescent="0.2">
      <c r="A14" s="72" t="s">
        <v>115</v>
      </c>
      <c r="B14" s="73" t="s">
        <v>19</v>
      </c>
      <c r="C14" s="74">
        <f>C15+C16</f>
        <v>0</v>
      </c>
      <c r="D14" s="109" t="str">
        <f>IF(SUBTOTAL(3,C11:C13)=SUBTOTAL(103,C11:C13),'Summary and sign-off'!$A$47,'Summary and sign-off'!$A$48)</f>
        <v>Check - there are no hidden rows with data</v>
      </c>
      <c r="E14" s="153" t="str">
        <f>IF('Summary and sign-off'!F59='Summary and sign-off'!F53,'Summary and sign-off'!A51,'Summary and sign-off'!A49)</f>
        <v>Check - each entry provides sufficient information</v>
      </c>
      <c r="F14" s="153"/>
      <c r="G14" s="70"/>
    </row>
    <row r="15" spans="1:7" ht="25.5" customHeight="1" x14ac:dyDescent="0.25">
      <c r="A15" s="75"/>
      <c r="B15" s="76" t="s">
        <v>20</v>
      </c>
      <c r="C15" s="77">
        <f>COUNTIF(C11:C13,'Summary and sign-off'!A44)</f>
        <v>0</v>
      </c>
      <c r="D15" s="19"/>
      <c r="E15" s="20"/>
      <c r="F15" s="21"/>
    </row>
    <row r="16" spans="1:7" ht="25.5" customHeight="1" x14ac:dyDescent="0.25">
      <c r="A16" s="75"/>
      <c r="B16" s="76" t="s">
        <v>18</v>
      </c>
      <c r="C16" s="77">
        <f>COUNTIF(C11:C13,'Summary and sign-off'!A45)</f>
        <v>0</v>
      </c>
      <c r="D16" s="19"/>
      <c r="E16" s="20"/>
      <c r="F16" s="21"/>
    </row>
    <row r="17" spans="1:6" x14ac:dyDescent="0.2">
      <c r="A17" s="22"/>
      <c r="B17" s="23"/>
      <c r="C17" s="22"/>
      <c r="D17" s="24"/>
      <c r="E17" s="24"/>
      <c r="F17" s="22"/>
    </row>
    <row r="18" spans="1:6" x14ac:dyDescent="0.2">
      <c r="A18" s="23" t="s">
        <v>6</v>
      </c>
      <c r="B18" s="23"/>
      <c r="C18" s="23"/>
      <c r="D18" s="23"/>
      <c r="E18" s="23"/>
      <c r="F18" s="23"/>
    </row>
    <row r="19" spans="1:6" ht="12.6" customHeight="1" x14ac:dyDescent="0.2">
      <c r="A19" s="25" t="s">
        <v>34</v>
      </c>
      <c r="B19" s="22"/>
      <c r="C19" s="22"/>
      <c r="D19" s="22"/>
      <c r="E19" s="22"/>
      <c r="F19" s="26"/>
    </row>
    <row r="20" spans="1:6" x14ac:dyDescent="0.2">
      <c r="A20" s="25" t="s">
        <v>108</v>
      </c>
      <c r="B20" s="27"/>
      <c r="C20" s="28"/>
      <c r="D20" s="28"/>
      <c r="E20" s="28"/>
      <c r="F20" s="29"/>
    </row>
    <row r="21" spans="1:6" x14ac:dyDescent="0.2">
      <c r="A21" s="25" t="s">
        <v>11</v>
      </c>
      <c r="B21" s="30"/>
      <c r="C21" s="30"/>
      <c r="D21" s="30"/>
      <c r="E21" s="30"/>
      <c r="F21" s="30"/>
    </row>
    <row r="22" spans="1:6" ht="12.75" customHeight="1" x14ac:dyDescent="0.2">
      <c r="A22" s="25" t="s">
        <v>59</v>
      </c>
      <c r="B22" s="22"/>
      <c r="C22" s="22"/>
      <c r="D22" s="22"/>
      <c r="E22" s="22"/>
      <c r="F22" s="22"/>
    </row>
    <row r="23" spans="1:6" ht="12.95" customHeight="1" x14ac:dyDescent="0.2">
      <c r="A23" s="31" t="s">
        <v>21</v>
      </c>
      <c r="B23" s="32"/>
      <c r="C23" s="32"/>
      <c r="D23" s="32"/>
      <c r="E23" s="32"/>
      <c r="F23" s="32"/>
    </row>
    <row r="24" spans="1:6" x14ac:dyDescent="0.2">
      <c r="A24" s="33" t="s">
        <v>37</v>
      </c>
      <c r="B24" s="34"/>
      <c r="C24" s="29"/>
      <c r="D24" s="29"/>
      <c r="E24" s="29"/>
      <c r="F24" s="29"/>
    </row>
    <row r="25" spans="1:6" ht="12.75" customHeight="1" x14ac:dyDescent="0.2">
      <c r="A25" s="33" t="s">
        <v>117</v>
      </c>
      <c r="B25" s="25"/>
      <c r="C25" s="35"/>
      <c r="D25" s="35"/>
      <c r="E25" s="35"/>
      <c r="F25" s="35"/>
    </row>
    <row r="26" spans="1:6" ht="12.75" customHeight="1" x14ac:dyDescent="0.2">
      <c r="A26" s="25"/>
      <c r="B26" s="25"/>
      <c r="C26" s="35"/>
      <c r="D26" s="35"/>
      <c r="E26" s="35"/>
      <c r="F26" s="35"/>
    </row>
    <row r="27" spans="1:6" ht="12.75" hidden="1" customHeight="1" x14ac:dyDescent="0.2">
      <c r="A27" s="25"/>
      <c r="B27" s="25"/>
      <c r="C27" s="35"/>
      <c r="D27" s="35"/>
      <c r="E27" s="35"/>
      <c r="F27" s="35"/>
    </row>
    <row r="28" spans="1:6" hidden="1" x14ac:dyDescent="0.2"/>
    <row r="29" spans="1:6" hidden="1" x14ac:dyDescent="0.2"/>
    <row r="30" spans="1:6" hidden="1" x14ac:dyDescent="0.2">
      <c r="A30" s="23"/>
      <c r="B30" s="23"/>
      <c r="C30" s="23"/>
      <c r="D30" s="23"/>
      <c r="E30" s="23"/>
      <c r="F30" s="23"/>
    </row>
    <row r="31" spans="1:6" hidden="1" x14ac:dyDescent="0.2">
      <c r="A31" s="23"/>
      <c r="B31" s="23"/>
      <c r="C31" s="23"/>
      <c r="D31" s="23"/>
      <c r="E31" s="23"/>
      <c r="F31" s="23"/>
    </row>
    <row r="32" spans="1:6" hidden="1" x14ac:dyDescent="0.2">
      <c r="A32" s="23"/>
      <c r="B32" s="23"/>
      <c r="C32" s="23"/>
      <c r="D32" s="23"/>
      <c r="E32" s="23"/>
      <c r="F32" s="23"/>
    </row>
    <row r="33" spans="1:6" hidden="1" x14ac:dyDescent="0.2">
      <c r="A33" s="23"/>
      <c r="B33" s="23"/>
      <c r="C33" s="23"/>
      <c r="D33" s="23"/>
      <c r="E33" s="23"/>
      <c r="F33" s="23"/>
    </row>
    <row r="34" spans="1:6" hidden="1" x14ac:dyDescent="0.2">
      <c r="A34" s="23"/>
      <c r="B34" s="23"/>
      <c r="C34" s="23"/>
      <c r="D34" s="23"/>
      <c r="E34" s="23"/>
      <c r="F34" s="23"/>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C11:C13</xm:sqref>
        </x14:dataValidation>
        <x14:dataValidation type="list" errorStyle="information" operator="greaterThan" allowBlank="1" showInputMessage="1" prompt="Provide specific $ value if possible" xr:uid="{00000000-0002-0000-0500-000003000000}">
          <x14:formula1>
            <xm:f>'Summary and sign-off'!$A$38:$A$43</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Bernice McLaughlin</cp:lastModifiedBy>
  <cp:lastPrinted>2019-07-26T03:48:31Z</cp:lastPrinted>
  <dcterms:created xsi:type="dcterms:W3CDTF">2010-10-17T20:59:02Z</dcterms:created>
  <dcterms:modified xsi:type="dcterms:W3CDTF">2020-07-31T03:10:01Z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