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80" windowHeight="11775" activeTab="0"/>
  </bookViews>
  <sheets>
    <sheet name="Input_Output" sheetId="1" r:id="rId1"/>
    <sheet name="Intermediat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<sst xmlns="http://schemas.openxmlformats.org/spreadsheetml/2006/main" count="355" uniqueCount="80">
  <si>
    <t>Area (drop-down menu):</t>
  </si>
  <si>
    <t>Household Type Split:</t>
  </si>
  <si>
    <t>Person Alone</t>
  </si>
  <si>
    <t>Couple Only</t>
  </si>
  <si>
    <t>Adults Only</t>
  </si>
  <si>
    <t>Total</t>
  </si>
  <si>
    <t xml:space="preserve">Person Alone  </t>
  </si>
  <si>
    <t xml:space="preserve">Couple Only  </t>
  </si>
  <si>
    <t xml:space="preserve">Adults Only  </t>
  </si>
  <si>
    <t xml:space="preserve">Family with Children  </t>
  </si>
  <si>
    <t xml:space="preserve">Single Parent Family  </t>
  </si>
  <si>
    <t>Area name</t>
  </si>
  <si>
    <t>Auckland</t>
  </si>
  <si>
    <t>Wellington</t>
  </si>
  <si>
    <t>Canterbury</t>
  </si>
  <si>
    <t>Other Major Urban Area</t>
  </si>
  <si>
    <t>Secondary Urban Area</t>
  </si>
  <si>
    <t>Rural Area</t>
  </si>
  <si>
    <t>Col offset</t>
  </si>
  <si>
    <t>Overall mode split:</t>
  </si>
  <si>
    <t>week</t>
  </si>
  <si>
    <t>weekend</t>
  </si>
  <si>
    <t>Home</t>
  </si>
  <si>
    <t>Employment</t>
  </si>
  <si>
    <t>Education</t>
  </si>
  <si>
    <t>Other</t>
  </si>
  <si>
    <t>sample size (unweighted trip chains)</t>
  </si>
  <si>
    <t>Overall</t>
  </si>
  <si>
    <t>mean trip chains/hh/yr</t>
  </si>
  <si>
    <t>Family (w Children)</t>
  </si>
  <si>
    <t>Single parent family</t>
  </si>
  <si>
    <t>Trips</t>
  </si>
  <si>
    <t>Mode split (to destinations)</t>
  </si>
  <si>
    <t>sample standard deviation</t>
  </si>
  <si>
    <t>Sample Count</t>
  </si>
  <si>
    <t>Walk</t>
  </si>
  <si>
    <t>Vehicle Driver</t>
  </si>
  <si>
    <t>Vehicle Passenger</t>
  </si>
  <si>
    <t>Bicycle</t>
  </si>
  <si>
    <t>Train</t>
  </si>
  <si>
    <t>Bus</t>
  </si>
  <si>
    <t>Selected Col Offset - weekend</t>
  </si>
  <si>
    <t>Selected Col Offset - week</t>
  </si>
  <si>
    <t>Mode Split</t>
  </si>
  <si>
    <t>Offset variables</t>
  </si>
  <si>
    <t>Households</t>
  </si>
  <si>
    <t>+</t>
  </si>
  <si>
    <t>-</t>
  </si>
  <si>
    <t xml:space="preserve">Home  </t>
  </si>
  <si>
    <t xml:space="preserve">Employment  </t>
  </si>
  <si>
    <t xml:space="preserve">Education  </t>
  </si>
  <si>
    <t xml:space="preserve">Other  </t>
  </si>
  <si>
    <t xml:space="preserve">Total  </t>
  </si>
  <si>
    <t xml:space="preserve">Walk  </t>
  </si>
  <si>
    <t xml:space="preserve">Vehicle Driver  </t>
  </si>
  <si>
    <t xml:space="preserve">Vehicle Passenger  </t>
  </si>
  <si>
    <t xml:space="preserve">Bicycle  </t>
  </si>
  <si>
    <t xml:space="preserve">Train  </t>
  </si>
  <si>
    <t xml:space="preserve">Bus  </t>
  </si>
  <si>
    <t>weekday</t>
  </si>
  <si>
    <t>Ghost</t>
  </si>
  <si>
    <t>cPlus</t>
  </si>
  <si>
    <t>cMinus</t>
  </si>
  <si>
    <t>err+</t>
  </si>
  <si>
    <t>err-</t>
  </si>
  <si>
    <t xml:space="preserve"> %</t>
  </si>
  <si>
    <t>Number of trips:</t>
  </si>
  <si>
    <t xml:space="preserve"> (chains/household/day)</t>
  </si>
  <si>
    <t xml:space="preserve">  Inputs</t>
  </si>
  <si>
    <t xml:space="preserve">  Outputs</t>
  </si>
  <si>
    <t>Trip Chains</t>
  </si>
  <si>
    <t>S.E.</t>
  </si>
  <si>
    <t>./hh/yr</t>
  </si>
  <si>
    <t>Ratio</t>
  </si>
  <si>
    <t>www.abley.com</t>
  </si>
  <si>
    <t>phone</t>
  </si>
  <si>
    <t>email</t>
  </si>
  <si>
    <t>steve@abley.com</t>
  </si>
  <si>
    <t>sample standard error</t>
  </si>
  <si>
    <t>+64(0)3 377 4703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</si>
</sst>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#,##0.0"/>
  </numFmts>
  <fonts count="28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i/>
      <sz val="10"/>
      <color indexed="9"/>
      <name val="Calibri"/>
      <family val="2"/>
    </font>
    <font>
      <b/>
      <sz val="12"/>
      <color indexed="48"/>
      <name val="Calibri"/>
      <family val="2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b/>
      <u val="single"/>
      <sz val="13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7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17" fillId="2" borderId="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72" fontId="3" fillId="0" borderId="0" xfId="0" applyNumberFormat="1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/>
      <protection hidden="1"/>
    </xf>
    <xf numFmtId="2" fontId="21" fillId="0" borderId="8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" fillId="3" borderId="12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26" fillId="2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16" fillId="2" borderId="14" xfId="0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 horizontal="left"/>
      <protection hidden="1"/>
    </xf>
    <xf numFmtId="0" fontId="27" fillId="2" borderId="0" xfId="2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16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 quotePrefix="1">
      <alignment/>
      <protection hidden="1"/>
    </xf>
    <xf numFmtId="172" fontId="3" fillId="3" borderId="10" xfId="0" applyNumberFormat="1" applyFont="1" applyFill="1" applyBorder="1" applyAlignment="1" applyProtection="1">
      <alignment/>
      <protection hidden="1"/>
    </xf>
    <xf numFmtId="3" fontId="8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74" fontId="1" fillId="3" borderId="0" xfId="0" applyNumberFormat="1" applyFont="1" applyFill="1" applyBorder="1" applyAlignment="1" applyProtection="1">
      <alignment/>
      <protection hidden="1"/>
    </xf>
    <xf numFmtId="173" fontId="1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72" fontId="2" fillId="3" borderId="0" xfId="0" applyNumberFormat="1" applyFont="1" applyFill="1" applyBorder="1" applyAlignment="1" applyProtection="1">
      <alignment horizontal="right"/>
      <protection hidden="1"/>
    </xf>
    <xf numFmtId="175" fontId="15" fillId="0" borderId="1" xfId="0" applyNumberFormat="1" applyFont="1" applyFill="1" applyBorder="1" applyAlignment="1" applyProtection="1">
      <alignment/>
      <protection hidden="1"/>
    </xf>
    <xf numFmtId="175" fontId="2" fillId="3" borderId="0" xfId="0" applyNumberFormat="1" applyFont="1" applyFill="1" applyBorder="1" applyAlignment="1" applyProtection="1">
      <alignment/>
      <protection hidden="1"/>
    </xf>
    <xf numFmtId="175" fontId="15" fillId="0" borderId="2" xfId="0" applyNumberFormat="1" applyFont="1" applyFill="1" applyBorder="1" applyAlignment="1" applyProtection="1">
      <alignment/>
      <protection hidden="1"/>
    </xf>
    <xf numFmtId="175" fontId="15" fillId="0" borderId="3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175" fontId="2" fillId="0" borderId="14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" fontId="15" fillId="0" borderId="1" xfId="0" applyNumberFormat="1" applyFont="1" applyFill="1" applyBorder="1" applyAlignment="1" applyProtection="1">
      <alignment/>
      <protection hidden="1"/>
    </xf>
    <xf numFmtId="1" fontId="15" fillId="0" borderId="2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1" fontId="15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 wrapText="1"/>
      <protection hidden="1"/>
    </xf>
    <xf numFmtId="0" fontId="1" fillId="0" borderId="18" xfId="0" applyFont="1" applyFill="1" applyBorder="1" applyAlignment="1" applyProtection="1">
      <alignment wrapText="1"/>
      <protection hidden="1"/>
    </xf>
    <xf numFmtId="0" fontId="13" fillId="0" borderId="0" xfId="0" applyFont="1" applyFill="1" applyAlignment="1" applyProtection="1">
      <alignment wrapText="1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6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172" fontId="4" fillId="0" borderId="0" xfId="0" applyNumberFormat="1" applyFont="1" applyFill="1" applyAlignment="1" applyProtection="1">
      <alignment horizontal="right"/>
      <protection hidden="1"/>
    </xf>
    <xf numFmtId="172" fontId="1" fillId="0" borderId="18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3" fillId="0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3" fillId="0" borderId="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hidden="1"/>
    </xf>
    <xf numFmtId="1" fontId="4" fillId="0" borderId="0" xfId="0" applyNumberFormat="1" applyFont="1" applyFill="1" applyAlignment="1" applyProtection="1">
      <alignment horizontal="right"/>
      <protection hidden="1"/>
    </xf>
    <xf numFmtId="1" fontId="1" fillId="0" borderId="18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13" fillId="0" borderId="6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172" fontId="8" fillId="0" borderId="0" xfId="0" applyNumberFormat="1" applyFont="1" applyFill="1" applyAlignment="1" applyProtection="1">
      <alignment horizontal="right" wrapText="1"/>
      <protection hidden="1"/>
    </xf>
    <xf numFmtId="0" fontId="3" fillId="0" borderId="7" xfId="0" applyFont="1" applyFill="1" applyBorder="1" applyAlignment="1" applyProtection="1">
      <alignment horizontal="center" wrapText="1"/>
      <protection hidden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23" xfId="0" applyNumberFormat="1" applyFont="1" applyFill="1" applyBorder="1" applyAlignment="1" applyProtection="1">
      <alignment/>
      <protection hidden="1"/>
    </xf>
    <xf numFmtId="172" fontId="1" fillId="0" borderId="19" xfId="0" applyNumberFormat="1" applyFont="1" applyFill="1" applyBorder="1" applyAlignment="1" applyProtection="1">
      <alignment/>
      <protection hidden="1"/>
    </xf>
    <xf numFmtId="172" fontId="1" fillId="0" borderId="8" xfId="0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1" fillId="0" borderId="24" xfId="0" applyNumberFormat="1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 horizontal="right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/>
      <protection hidden="1"/>
    </xf>
    <xf numFmtId="0" fontId="20" fillId="0" borderId="4" xfId="0" applyFont="1" applyFill="1" applyBorder="1" applyAlignment="1" applyProtection="1">
      <alignment horizontal="center"/>
      <protection hidden="1"/>
    </xf>
    <xf numFmtId="172" fontId="22" fillId="0" borderId="0" xfId="0" applyNumberFormat="1" applyFont="1" applyFill="1" applyAlignment="1" applyProtection="1">
      <alignment horizontal="right"/>
      <protection hidden="1"/>
    </xf>
    <xf numFmtId="1" fontId="20" fillId="0" borderId="18" xfId="0" applyNumberFormat="1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/>
      <protection hidden="1"/>
    </xf>
    <xf numFmtId="1" fontId="22" fillId="0" borderId="23" xfId="0" applyNumberFormat="1" applyFont="1" applyFill="1" applyBorder="1" applyAlignment="1" applyProtection="1">
      <alignment/>
      <protection hidden="1"/>
    </xf>
    <xf numFmtId="1" fontId="20" fillId="0" borderId="19" xfId="0" applyNumberFormat="1" applyFont="1" applyFill="1" applyBorder="1" applyAlignment="1" applyProtection="1">
      <alignment/>
      <protection hidden="1"/>
    </xf>
    <xf numFmtId="1" fontId="22" fillId="0" borderId="8" xfId="0" applyNumberFormat="1" applyFont="1" applyFill="1" applyBorder="1" applyAlignment="1" applyProtection="1">
      <alignment/>
      <protection hidden="1"/>
    </xf>
    <xf numFmtId="1" fontId="22" fillId="0" borderId="24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172" fontId="1" fillId="0" borderId="0" xfId="0" applyNumberFormat="1" applyFont="1" applyFill="1" applyAlignment="1" applyProtection="1">
      <alignment/>
      <protection hidden="1"/>
    </xf>
    <xf numFmtId="172" fontId="3" fillId="0" borderId="0" xfId="0" applyNumberFormat="1" applyFont="1" applyFill="1" applyAlignment="1" applyProtection="1">
      <alignment horizontal="right"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172" fontId="2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1" fontId="3" fillId="0" borderId="5" xfId="0" applyNumberFormat="1" applyFont="1" applyFill="1" applyBorder="1" applyAlignment="1" applyProtection="1">
      <alignment horizontal="center" wrapText="1"/>
      <protection hidden="1"/>
    </xf>
    <xf numFmtId="1" fontId="1" fillId="0" borderId="8" xfId="0" applyNumberFormat="1" applyFont="1" applyFill="1" applyBorder="1" applyAlignment="1" applyProtection="1">
      <alignment/>
      <protection hidden="1"/>
    </xf>
    <xf numFmtId="3" fontId="15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172" fontId="1" fillId="0" borderId="24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 horizontal="center"/>
      <protection hidden="1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Input_Output!$K$15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Input_Output!$K$16:$K$23</c:f>
              <c:numCache>
                <c:ptCount val="8"/>
                <c:pt idx="0">
                  <c:v>0.5542012128040076</c:v>
                </c:pt>
                <c:pt idx="1">
                  <c:v>0.43881624360062266</c:v>
                </c:pt>
                <c:pt idx="2">
                  <c:v>0.23802172042073313</c:v>
                </c:pt>
                <c:pt idx="3">
                  <c:v>0.04923313310374228</c:v>
                </c:pt>
                <c:pt idx="4">
                  <c:v>0.20412446216722555</c:v>
                </c:pt>
                <c:pt idx="5">
                  <c:v>0.00818855908988783</c:v>
                </c:pt>
                <c:pt idx="6">
                  <c:v>0.1804382426375469</c:v>
                </c:pt>
                <c:pt idx="7">
                  <c:v>0.22204479599835739</c:v>
                </c:pt>
              </c:numCache>
            </c:numRef>
          </c:val>
        </c:ser>
        <c:ser>
          <c:idx val="1"/>
          <c:order val="1"/>
          <c:tx>
            <c:strRef>
              <c:f>Input_Output!$L$15</c:f>
              <c:strCache>
                <c:ptCount val="1"/>
                <c:pt idx="0">
                  <c:v>Vehicle Driver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Input_Output!$L$16:$L$23</c:f>
              <c:numCache>
                <c:ptCount val="8"/>
                <c:pt idx="0">
                  <c:v>1.8803379062781818</c:v>
                </c:pt>
                <c:pt idx="1">
                  <c:v>1.5538463911392473</c:v>
                </c:pt>
                <c:pt idx="2">
                  <c:v>0.9974760498025415</c:v>
                </c:pt>
                <c:pt idx="3">
                  <c:v>0.19920359656550615</c:v>
                </c:pt>
                <c:pt idx="4">
                  <c:v>0.1630659031376773</c:v>
                </c:pt>
                <c:pt idx="5">
                  <c:v>0.032731984840285326</c:v>
                </c:pt>
                <c:pt idx="6">
                  <c:v>0.6625694982370366</c:v>
                </c:pt>
                <c:pt idx="7">
                  <c:v>0.9118432836074286</c:v>
                </c:pt>
              </c:numCache>
            </c:numRef>
          </c:val>
        </c:ser>
        <c:ser>
          <c:idx val="2"/>
          <c:order val="2"/>
          <c:tx>
            <c:strRef>
              <c:f>Input_Output!$M$15</c:f>
              <c:strCache>
                <c:ptCount val="1"/>
                <c:pt idx="0">
                  <c:v>Vehicle Passenger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Input_Output!$M$16:$M$23</c:f>
              <c:numCache>
                <c:ptCount val="8"/>
                <c:pt idx="0">
                  <c:v>0.7359349021994503</c:v>
                </c:pt>
                <c:pt idx="1">
                  <c:v>1.0504605538609344</c:v>
                </c:pt>
                <c:pt idx="2">
                  <c:v>0.11255503006300892</c:v>
                </c:pt>
                <c:pt idx="3">
                  <c:v>0.046194834624741464</c:v>
                </c:pt>
                <c:pt idx="4">
                  <c:v>0.3205404984400299</c:v>
                </c:pt>
                <c:pt idx="5">
                  <c:v>0.015034609850727021</c:v>
                </c:pt>
                <c:pt idx="6">
                  <c:v>0.5032766339603698</c:v>
                </c:pt>
                <c:pt idx="7">
                  <c:v>1.0348654552927574</c:v>
                </c:pt>
              </c:numCache>
            </c:numRef>
          </c:val>
        </c:ser>
        <c:ser>
          <c:idx val="3"/>
          <c:order val="3"/>
          <c:tx>
            <c:strRef>
              <c:f>Input_Output!$N$15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Input_Output!$N$16:$N$23</c:f>
              <c:numCache>
                <c:ptCount val="8"/>
                <c:pt idx="0">
                  <c:v>0.12184811174703977</c:v>
                </c:pt>
                <c:pt idx="1">
                  <c:v>0.09219638500247344</c:v>
                </c:pt>
                <c:pt idx="2">
                  <c:v>0.07502363307394472</c:v>
                </c:pt>
                <c:pt idx="3">
                  <c:v>0.01001700381168026</c:v>
                </c:pt>
                <c:pt idx="4">
                  <c:v>0.051907365277193085</c:v>
                </c:pt>
                <c:pt idx="5">
                  <c:v>0.010576888824438448</c:v>
                </c:pt>
                <c:pt idx="6">
                  <c:v>0.02992265404427097</c:v>
                </c:pt>
                <c:pt idx="7">
                  <c:v>0.03991085136394828</c:v>
                </c:pt>
              </c:numCache>
            </c:numRef>
          </c:val>
        </c:ser>
        <c:ser>
          <c:idx val="4"/>
          <c:order val="4"/>
          <c:tx>
            <c:strRef>
              <c:f>Input_Output!$O$15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Input_Output!$O$16:$O$23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Input_Output!$P$15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Input_Output!$P$16:$P$23</c:f>
              <c:numCache>
                <c:ptCount val="8"/>
                <c:pt idx="0">
                  <c:v>0.1398484009823979</c:v>
                </c:pt>
                <c:pt idx="1">
                  <c:v>0.053326132092022964</c:v>
                </c:pt>
                <c:pt idx="2">
                  <c:v>0.06688753518709842</c:v>
                </c:pt>
                <c:pt idx="3">
                  <c:v>0.005581321771903957</c:v>
                </c:pt>
                <c:pt idx="4">
                  <c:v>0.08870985416343448</c:v>
                </c:pt>
                <c:pt idx="5">
                  <c:v>0.007632271108237842</c:v>
                </c:pt>
                <c:pt idx="6">
                  <c:v>0.08928808202761082</c:v>
                </c:pt>
                <c:pt idx="7">
                  <c:v>0.08289427582519897</c:v>
                </c:pt>
              </c:numCache>
            </c:numRef>
          </c:val>
        </c:ser>
        <c:ser>
          <c:idx val="6"/>
          <c:order val="6"/>
          <c:tx>
            <c:strRef>
              <c:f>Input_Output!$Q$15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Input_Output!$U$16:$U$23</c:f>
                <c:numCache>
                  <c:ptCount val="8"/>
                  <c:pt idx="0">
                    <c:v>0.19641813495967675</c:v>
                  </c:pt>
                  <c:pt idx="1">
                    <c:v>0.30012412580745584</c:v>
                  </c:pt>
                  <c:pt idx="2">
                    <c:v>0.10196235712412482</c:v>
                  </c:pt>
                  <c:pt idx="3">
                    <c:v>0.06763669372282421</c:v>
                  </c:pt>
                  <c:pt idx="4">
                    <c:v>0.0840636081351136</c:v>
                  </c:pt>
                  <c:pt idx="5">
                    <c:v>0.044750714031976974</c:v>
                  </c:pt>
                  <c:pt idx="6">
                    <c:v>0.12310294955593215</c:v>
                  </c:pt>
                  <c:pt idx="7">
                    <c:v>0.26385382161582305</c:v>
                  </c:pt>
                </c:numCache>
              </c:numRef>
            </c:plus>
            <c:minus>
              <c:numRef>
                <c:f>Input_Output!$V$16:$V$23</c:f>
                <c:numCache>
                  <c:ptCount val="8"/>
                  <c:pt idx="0">
                    <c:v>0.19641813495967675</c:v>
                  </c:pt>
                  <c:pt idx="1">
                    <c:v>0.30012412580745584</c:v>
                  </c:pt>
                  <c:pt idx="2">
                    <c:v>0.10196235712412482</c:v>
                  </c:pt>
                  <c:pt idx="3">
                    <c:v>0.06763669372282416</c:v>
                  </c:pt>
                  <c:pt idx="4">
                    <c:v>0.08406360813511349</c:v>
                  </c:pt>
                  <c:pt idx="5">
                    <c:v>0.044750714031976974</c:v>
                  </c:pt>
                  <c:pt idx="6">
                    <c:v>0.12310294955593237</c:v>
                  </c:pt>
                  <c:pt idx="7">
                    <c:v>0.2638538216158235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multiLvlStrRef>
              <c:f>Input_Output!$I$16:$J$23</c:f>
              <c:multiLvlStrCache/>
            </c:multiLvlStrRef>
          </c:cat>
          <c:val>
            <c:numRef>
              <c:f>Input_Output!$Q$16:$Q$23</c:f>
              <c:numCache>
                <c:ptCount val="8"/>
                <c:pt idx="0">
                  <c:v>0.029423549711643127</c:v>
                </c:pt>
                <c:pt idx="1">
                  <c:v>0.02345064845010648</c:v>
                </c:pt>
                <c:pt idx="2">
                  <c:v>0.0007207932760131507</c:v>
                </c:pt>
                <c:pt idx="3">
                  <c:v>0.005634386970414419</c:v>
                </c:pt>
                <c:pt idx="4">
                  <c:v>0.006008569614080229</c:v>
                </c:pt>
                <c:pt idx="5">
                  <c:v>0</c:v>
                </c:pt>
                <c:pt idx="6">
                  <c:v>0.06311060872523916</c:v>
                </c:pt>
                <c:pt idx="7">
                  <c:v>0.06290067733689256</c:v>
                </c:pt>
              </c:numCache>
            </c:numRef>
          </c:val>
        </c:ser>
        <c:overlap val="100"/>
        <c:gapWidth val="80"/>
        <c:axId val="9352652"/>
        <c:axId val="17065005"/>
      </c:barChart>
      <c:cat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Destination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Household Trip Chains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52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13</xdr:row>
      <xdr:rowOff>57150</xdr:rowOff>
    </xdr:from>
    <xdr:to>
      <xdr:col>23</xdr:col>
      <xdr:colOff>504825</xdr:colOff>
      <xdr:row>34</xdr:row>
      <xdr:rowOff>114300</xdr:rowOff>
    </xdr:to>
    <xdr:graphicFrame>
      <xdr:nvGraphicFramePr>
        <xdr:cNvPr id="1" name="Chart 7"/>
        <xdr:cNvGraphicFramePr/>
      </xdr:nvGraphicFramePr>
      <xdr:xfrm>
        <a:off x="4533900" y="2409825"/>
        <a:ext cx="9877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600075</xdr:colOff>
      <xdr:row>1</xdr:row>
      <xdr:rowOff>142875</xdr:rowOff>
    </xdr:from>
    <xdr:to>
      <xdr:col>22</xdr:col>
      <xdr:colOff>457200</xdr:colOff>
      <xdr:row>8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180975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485775</xdr:colOff>
      <xdr:row>26</xdr:row>
      <xdr:rowOff>123825</xdr:rowOff>
    </xdr:from>
    <xdr:to>
      <xdr:col>23</xdr:col>
      <xdr:colOff>390525</xdr:colOff>
      <xdr:row>33</xdr:row>
      <xdr:rowOff>95250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13173075" y="4914900"/>
          <a:ext cx="11239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Confidence Intervals  -  95%
Mode split based upon trips to each destination (by all household types) in area.</a:t>
          </a:r>
        </a:p>
      </xdr:txBody>
    </xdr:sp>
    <xdr:clientData/>
  </xdr:twoCellAnchor>
  <xdr:twoCellAnchor editAs="oneCell">
    <xdr:from>
      <xdr:col>11</xdr:col>
      <xdr:colOff>323850</xdr:colOff>
      <xdr:row>4</xdr:row>
      <xdr:rowOff>114300</xdr:rowOff>
    </xdr:from>
    <xdr:to>
      <xdr:col>17</xdr:col>
      <xdr:colOff>400050</xdr:colOff>
      <xdr:row>10</xdr:row>
      <xdr:rowOff>47625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695325"/>
          <a:ext cx="3895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y.com/" TargetMode="External" /><Relationship Id="rId2" Type="http://schemas.openxmlformats.org/officeDocument/2006/relationships/hyperlink" Target="mailto:steve@ab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28125" style="15" customWidth="1"/>
    <col min="2" max="2" width="4.00390625" style="15" customWidth="1"/>
    <col min="3" max="3" width="29.8515625" style="15" customWidth="1"/>
    <col min="4" max="4" width="9.00390625" style="15" customWidth="1"/>
    <col min="5" max="5" width="5.7109375" style="15" customWidth="1"/>
    <col min="6" max="6" width="9.00390625" style="15" customWidth="1"/>
    <col min="7" max="7" width="3.28125" style="15" customWidth="1"/>
    <col min="8" max="8" width="9.140625" style="15" customWidth="1"/>
    <col min="9" max="9" width="9.28125" style="15" customWidth="1"/>
    <col min="10" max="10" width="7.421875" style="15" customWidth="1"/>
    <col min="11" max="11" width="6.421875" style="15" customWidth="1"/>
    <col min="12" max="12" width="9.140625" style="15" customWidth="1"/>
    <col min="13" max="13" width="11.57421875" style="15" customWidth="1"/>
    <col min="14" max="16384" width="9.140625" style="15" customWidth="1"/>
  </cols>
  <sheetData>
    <row r="1" ht="3" customHeight="1"/>
    <row r="2" spans="1:16" ht="19.5" thickBot="1">
      <c r="A2" s="16" t="s">
        <v>68</v>
      </c>
      <c r="O2" s="17" t="s">
        <v>11</v>
      </c>
      <c r="P2" s="17" t="s">
        <v>18</v>
      </c>
    </row>
    <row r="3" spans="2:16" ht="8.25" customHeight="1" thickBot="1">
      <c r="B3" s="18"/>
      <c r="C3" s="19"/>
      <c r="D3" s="19"/>
      <c r="E3" s="19"/>
      <c r="F3" s="19"/>
      <c r="G3" s="19"/>
      <c r="H3" s="19"/>
      <c r="I3" s="19"/>
      <c r="J3" s="19"/>
      <c r="K3" s="20"/>
      <c r="O3" s="21" t="s">
        <v>12</v>
      </c>
      <c r="P3" s="22">
        <v>2</v>
      </c>
    </row>
    <row r="4" spans="2:16" ht="15" customHeight="1" thickBot="1">
      <c r="B4" s="23"/>
      <c r="C4" s="24" t="s">
        <v>0</v>
      </c>
      <c r="D4" s="136" t="s">
        <v>14</v>
      </c>
      <c r="E4" s="137"/>
      <c r="F4" s="138"/>
      <c r="G4" s="25"/>
      <c r="H4" s="26" t="s">
        <v>1</v>
      </c>
      <c r="I4" s="25"/>
      <c r="J4" s="25"/>
      <c r="K4" s="27"/>
      <c r="O4" s="21" t="s">
        <v>13</v>
      </c>
      <c r="P4" s="22">
        <f>P3+18</f>
        <v>20</v>
      </c>
    </row>
    <row r="5" spans="2:16" ht="15" customHeight="1">
      <c r="B5" s="23"/>
      <c r="C5" s="25"/>
      <c r="D5" s="25"/>
      <c r="E5" s="25"/>
      <c r="F5" s="25"/>
      <c r="G5" s="25"/>
      <c r="H5" s="25"/>
      <c r="I5" s="28" t="s">
        <v>6</v>
      </c>
      <c r="J5" s="1">
        <v>8</v>
      </c>
      <c r="K5" s="27" t="s">
        <v>65</v>
      </c>
      <c r="O5" s="21" t="s">
        <v>14</v>
      </c>
      <c r="P5" s="22">
        <f>P4+18</f>
        <v>38</v>
      </c>
    </row>
    <row r="6" spans="2:16" ht="15" customHeight="1">
      <c r="B6" s="23"/>
      <c r="C6" s="133"/>
      <c r="D6" s="133"/>
      <c r="E6" s="133"/>
      <c r="F6" s="133"/>
      <c r="G6" s="25"/>
      <c r="H6" s="25"/>
      <c r="I6" s="28" t="s">
        <v>7</v>
      </c>
      <c r="J6" s="2">
        <v>23</v>
      </c>
      <c r="K6" s="27" t="s">
        <v>65</v>
      </c>
      <c r="O6" s="21" t="s">
        <v>15</v>
      </c>
      <c r="P6" s="22">
        <f>P5+18</f>
        <v>56</v>
      </c>
    </row>
    <row r="7" spans="2:16" ht="15" customHeight="1">
      <c r="B7" s="23"/>
      <c r="C7" s="25"/>
      <c r="D7" s="25"/>
      <c r="E7" s="25"/>
      <c r="F7" s="25"/>
      <c r="G7" s="25"/>
      <c r="H7" s="25"/>
      <c r="I7" s="28" t="s">
        <v>8</v>
      </c>
      <c r="J7" s="2">
        <v>17</v>
      </c>
      <c r="K7" s="27" t="s">
        <v>65</v>
      </c>
      <c r="O7" s="21" t="s">
        <v>16</v>
      </c>
      <c r="P7" s="22">
        <f>P6+18</f>
        <v>74</v>
      </c>
    </row>
    <row r="8" spans="2:16" ht="15" customHeight="1">
      <c r="B8" s="23"/>
      <c r="C8" s="25"/>
      <c r="D8" s="25"/>
      <c r="E8" s="25"/>
      <c r="F8" s="25"/>
      <c r="G8" s="25"/>
      <c r="H8" s="25"/>
      <c r="I8" s="28" t="s">
        <v>9</v>
      </c>
      <c r="J8" s="2">
        <v>48</v>
      </c>
      <c r="K8" s="27" t="s">
        <v>65</v>
      </c>
      <c r="O8" s="21" t="s">
        <v>17</v>
      </c>
      <c r="P8" s="22">
        <f>P7+18</f>
        <v>92</v>
      </c>
    </row>
    <row r="9" spans="2:23" ht="15" customHeight="1" thickBot="1">
      <c r="B9" s="23"/>
      <c r="C9" s="25"/>
      <c r="D9" s="25"/>
      <c r="E9" s="25"/>
      <c r="F9" s="25"/>
      <c r="G9" s="25"/>
      <c r="H9" s="25"/>
      <c r="I9" s="28" t="s">
        <v>10</v>
      </c>
      <c r="J9" s="3">
        <v>4</v>
      </c>
      <c r="K9" s="27" t="s">
        <v>65</v>
      </c>
      <c r="O9" s="22"/>
      <c r="P9" s="22"/>
      <c r="S9" s="29"/>
      <c r="T9" s="29"/>
      <c r="U9" s="29"/>
      <c r="V9" s="29"/>
      <c r="W9" s="29"/>
    </row>
    <row r="10" spans="2:23" ht="15" customHeight="1" thickBot="1" thickTop="1">
      <c r="B10" s="23"/>
      <c r="C10" s="25"/>
      <c r="D10" s="25"/>
      <c r="E10" s="25"/>
      <c r="F10" s="25"/>
      <c r="G10" s="25"/>
      <c r="H10" s="25"/>
      <c r="I10" s="30" t="s">
        <v>5</v>
      </c>
      <c r="J10" s="31">
        <f>SUM(J5:J9)</f>
        <v>100</v>
      </c>
      <c r="K10" s="32" t="str">
        <f>IF(J10&lt;&gt;100,"ERROR: Values must add up to 100…"," %")</f>
        <v> %</v>
      </c>
      <c r="O10" s="17" t="s">
        <v>42</v>
      </c>
      <c r="P10" s="22">
        <f>VLOOKUP(D4,O3:P8,2,FALSE)</f>
        <v>38</v>
      </c>
      <c r="S10" s="33" t="s">
        <v>74</v>
      </c>
      <c r="U10" s="34"/>
      <c r="V10" s="34"/>
      <c r="W10" s="34"/>
    </row>
    <row r="11" spans="2:23" ht="15" customHeight="1" thickBot="1">
      <c r="B11" s="35"/>
      <c r="C11" s="36"/>
      <c r="D11" s="36"/>
      <c r="E11" s="36"/>
      <c r="F11" s="36"/>
      <c r="G11" s="36"/>
      <c r="H11" s="36"/>
      <c r="I11" s="36"/>
      <c r="J11" s="36"/>
      <c r="K11" s="37"/>
      <c r="O11" s="17" t="s">
        <v>41</v>
      </c>
      <c r="P11" s="22">
        <f>P10+9</f>
        <v>47</v>
      </c>
      <c r="S11" s="34" t="s">
        <v>75</v>
      </c>
      <c r="T11" s="38" t="s">
        <v>79</v>
      </c>
      <c r="U11" s="34"/>
      <c r="V11" s="34"/>
      <c r="W11" s="34"/>
    </row>
    <row r="12" spans="13:23" ht="15" customHeight="1">
      <c r="M12" s="22"/>
      <c r="N12" s="22"/>
      <c r="O12" s="22"/>
      <c r="P12" s="22"/>
      <c r="S12" s="34" t="s">
        <v>76</v>
      </c>
      <c r="T12" s="33" t="s">
        <v>77</v>
      </c>
      <c r="U12" s="34"/>
      <c r="V12" s="34"/>
      <c r="W12" s="34"/>
    </row>
    <row r="13" ht="19.5" thickBot="1">
      <c r="A13" s="16" t="s">
        <v>69</v>
      </c>
    </row>
    <row r="14" spans="2:24" ht="9.75" customHeight="1">
      <c r="B14" s="18"/>
      <c r="C14" s="19"/>
      <c r="D14" s="19"/>
      <c r="E14" s="19"/>
      <c r="F14" s="19"/>
      <c r="G14" s="19"/>
      <c r="H14" s="19"/>
      <c r="I14" s="3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</row>
    <row r="15" spans="2:24" ht="15.75">
      <c r="B15" s="23"/>
      <c r="C15" s="24"/>
      <c r="D15" s="132"/>
      <c r="E15" s="40"/>
      <c r="F15" s="25"/>
      <c r="G15" s="25"/>
      <c r="H15" s="25"/>
      <c r="I15" s="41"/>
      <c r="J15" s="25"/>
      <c r="K15" s="42" t="s">
        <v>35</v>
      </c>
      <c r="L15" s="42" t="s">
        <v>36</v>
      </c>
      <c r="M15" s="42" t="s">
        <v>37</v>
      </c>
      <c r="N15" s="42" t="s">
        <v>38</v>
      </c>
      <c r="O15" s="42" t="s">
        <v>39</v>
      </c>
      <c r="P15" s="42" t="s">
        <v>40</v>
      </c>
      <c r="Q15" s="42" t="s">
        <v>25</v>
      </c>
      <c r="R15" s="25" t="s">
        <v>60</v>
      </c>
      <c r="S15" s="25" t="s">
        <v>61</v>
      </c>
      <c r="T15" s="25" t="s">
        <v>62</v>
      </c>
      <c r="U15" s="25" t="s">
        <v>63</v>
      </c>
      <c r="V15" s="25" t="s">
        <v>64</v>
      </c>
      <c r="W15" s="25"/>
      <c r="X15" s="27"/>
    </row>
    <row r="16" spans="2:24" ht="12.75">
      <c r="B16" s="23"/>
      <c r="C16" s="25"/>
      <c r="D16" s="25"/>
      <c r="E16" s="25"/>
      <c r="F16" s="25"/>
      <c r="G16" s="25"/>
      <c r="H16" s="25"/>
      <c r="I16" s="135" t="s">
        <v>22</v>
      </c>
      <c r="J16" s="25" t="s">
        <v>59</v>
      </c>
      <c r="K16" s="43">
        <f>Intermediate!$B34*(Intermediate!B27/100)/365</f>
        <v>0.5542012128040076</v>
      </c>
      <c r="L16" s="43">
        <f>Intermediate!$B34*(Intermediate!C27/100)/365</f>
        <v>1.8803379062781818</v>
      </c>
      <c r="M16" s="43">
        <f>Intermediate!$B34*(Intermediate!D27/100)/365</f>
        <v>0.7359349021994503</v>
      </c>
      <c r="N16" s="43">
        <f>Intermediate!$B34*(Intermediate!E27/100)/365</f>
        <v>0.12184811174703977</v>
      </c>
      <c r="O16" s="43">
        <f>Intermediate!$B34*(Intermediate!F27/100)/365</f>
        <v>0</v>
      </c>
      <c r="P16" s="43">
        <f>Intermediate!$B34*(Intermediate!G27/100)/365</f>
        <v>0.1398484009823979</v>
      </c>
      <c r="Q16" s="43">
        <f>Intermediate!$B34*(Intermediate!H27/100)/365</f>
        <v>0.029423549711643127</v>
      </c>
      <c r="R16" s="44">
        <f>D19</f>
        <v>3.4615940837227206</v>
      </c>
      <c r="S16" s="44">
        <f>Intermediate!D34/365</f>
        <v>3.6580122186823973</v>
      </c>
      <c r="T16" s="44">
        <f>Intermediate!E34/365</f>
        <v>3.265175948763044</v>
      </c>
      <c r="U16" s="44">
        <f>S16-R16</f>
        <v>0.19641813495967675</v>
      </c>
      <c r="V16" s="44">
        <f>R16-T16</f>
        <v>0.19641813495967675</v>
      </c>
      <c r="W16" s="25"/>
      <c r="X16" s="27"/>
    </row>
    <row r="17" spans="2:24" ht="13.5" customHeight="1">
      <c r="B17" s="23"/>
      <c r="C17" s="24" t="s">
        <v>66</v>
      </c>
      <c r="D17" s="25" t="s">
        <v>67</v>
      </c>
      <c r="E17" s="25"/>
      <c r="F17" s="25"/>
      <c r="G17" s="25"/>
      <c r="H17" s="25"/>
      <c r="I17" s="135"/>
      <c r="J17" s="25" t="s">
        <v>21</v>
      </c>
      <c r="K17" s="43">
        <f>Intermediate!$G34*(Intermediate!K27/100)/365</f>
        <v>0.43881624360062266</v>
      </c>
      <c r="L17" s="43">
        <f>Intermediate!$G34*(Intermediate!L27/100)/365</f>
        <v>1.5538463911392473</v>
      </c>
      <c r="M17" s="43">
        <f>Intermediate!$G34*(Intermediate!M27/100)/365</f>
        <v>1.0504605538609344</v>
      </c>
      <c r="N17" s="43">
        <f>Intermediate!$G34*(Intermediate!N27/100)/365</f>
        <v>0.09219638500247344</v>
      </c>
      <c r="O17" s="43">
        <f>Intermediate!$G34*(Intermediate!O27/100)/365</f>
        <v>0</v>
      </c>
      <c r="P17" s="43">
        <f>Intermediate!$G34*(Intermediate!P27/100)/365</f>
        <v>0.053326132092022964</v>
      </c>
      <c r="Q17" s="43">
        <f>Intermediate!$G34*(Intermediate!Q27/100)/365</f>
        <v>0.02345064845010648</v>
      </c>
      <c r="R17" s="44">
        <f>F19</f>
        <v>3.2124175959049976</v>
      </c>
      <c r="S17" s="44">
        <f>Intermediate!I34/365</f>
        <v>3.5125417217124535</v>
      </c>
      <c r="T17" s="44">
        <f>Intermediate!J34/365</f>
        <v>2.912293470097542</v>
      </c>
      <c r="U17" s="44">
        <f aca="true" t="shared" si="0" ref="U17:U23">S17-R17</f>
        <v>0.30012412580745584</v>
      </c>
      <c r="V17" s="44">
        <f aca="true" t="shared" si="1" ref="V17:V23">R17-T17</f>
        <v>0.30012412580745584</v>
      </c>
      <c r="W17" s="25"/>
      <c r="X17" s="27"/>
    </row>
    <row r="18" spans="2:24" ht="15.75" thickBot="1">
      <c r="B18" s="23"/>
      <c r="C18" s="25"/>
      <c r="D18" s="45" t="s">
        <v>59</v>
      </c>
      <c r="E18" s="45"/>
      <c r="F18" s="45" t="s">
        <v>21</v>
      </c>
      <c r="G18" s="25"/>
      <c r="H18" s="25"/>
      <c r="I18" s="135" t="s">
        <v>23</v>
      </c>
      <c r="J18" s="25" t="s">
        <v>59</v>
      </c>
      <c r="K18" s="43">
        <f>Intermediate!$B35*(Intermediate!B28/100)/365</f>
        <v>0.23802172042073313</v>
      </c>
      <c r="L18" s="43">
        <f>Intermediate!$B35*(Intermediate!C28/100)/365</f>
        <v>0.9974760498025415</v>
      </c>
      <c r="M18" s="43">
        <f>Intermediate!$B35*(Intermediate!D28/100)/365</f>
        <v>0.11255503006300892</v>
      </c>
      <c r="N18" s="43">
        <f>Intermediate!$B35*(Intermediate!E28/100)/365</f>
        <v>0.07502363307394472</v>
      </c>
      <c r="O18" s="43">
        <f>Intermediate!$B35*(Intermediate!F28/100)/365</f>
        <v>0</v>
      </c>
      <c r="P18" s="43">
        <f>Intermediate!$B35*(Intermediate!G28/100)/365</f>
        <v>0.06688753518709842</v>
      </c>
      <c r="Q18" s="43">
        <f>Intermediate!$B35*(Intermediate!H28/100)/365</f>
        <v>0.0007207932760131507</v>
      </c>
      <c r="R18" s="44">
        <f>D20</f>
        <v>1.4908284810492545</v>
      </c>
      <c r="S18" s="44">
        <f>Intermediate!D35/365</f>
        <v>1.5927908381733793</v>
      </c>
      <c r="T18" s="44">
        <f>Intermediate!E35/365</f>
        <v>1.3888661239251296</v>
      </c>
      <c r="U18" s="44">
        <f t="shared" si="0"/>
        <v>0.10196235712412482</v>
      </c>
      <c r="V18" s="44">
        <f t="shared" si="1"/>
        <v>0.10196235712412482</v>
      </c>
      <c r="W18" s="25"/>
      <c r="X18" s="27"/>
    </row>
    <row r="19" spans="2:24" ht="15">
      <c r="B19" s="23"/>
      <c r="C19" s="46" t="s">
        <v>48</v>
      </c>
      <c r="D19" s="47">
        <f>Intermediate!B34/365</f>
        <v>3.4615940837227206</v>
      </c>
      <c r="E19" s="48"/>
      <c r="F19" s="47">
        <f>Intermediate!G34/365</f>
        <v>3.2124175959049976</v>
      </c>
      <c r="G19" s="25"/>
      <c r="H19" s="25"/>
      <c r="I19" s="135"/>
      <c r="J19" s="25" t="s">
        <v>21</v>
      </c>
      <c r="K19" s="43">
        <f>Intermediate!$G35*(Intermediate!K28/100)/365</f>
        <v>0.04923313310374228</v>
      </c>
      <c r="L19" s="43">
        <f>Intermediate!$G35*(Intermediate!L28/100)/365</f>
        <v>0.19920359656550615</v>
      </c>
      <c r="M19" s="43">
        <f>Intermediate!$G35*(Intermediate!M28/100)/365</f>
        <v>0.046194834624741464</v>
      </c>
      <c r="N19" s="43">
        <f>Intermediate!$G35*(Intermediate!N28/100)/365</f>
        <v>0.01001700381168026</v>
      </c>
      <c r="O19" s="43">
        <f>Intermediate!$G35*(Intermediate!O28/100)/365</f>
        <v>0</v>
      </c>
      <c r="P19" s="43">
        <f>Intermediate!$G35*(Intermediate!P28/100)/365</f>
        <v>0.005581321771903957</v>
      </c>
      <c r="Q19" s="43">
        <f>Intermediate!$G35*(Intermediate!Q28/100)/365</f>
        <v>0.005634386970414419</v>
      </c>
      <c r="R19" s="44">
        <f>F20</f>
        <v>0.3158642768479885</v>
      </c>
      <c r="S19" s="44">
        <f>Intermediate!I35/365</f>
        <v>0.3835009705708127</v>
      </c>
      <c r="T19" s="44">
        <f>Intermediate!J35/365</f>
        <v>0.24822758312516435</v>
      </c>
      <c r="U19" s="44">
        <f t="shared" si="0"/>
        <v>0.06763669372282421</v>
      </c>
      <c r="V19" s="44">
        <f t="shared" si="1"/>
        <v>0.06763669372282416</v>
      </c>
      <c r="W19" s="25"/>
      <c r="X19" s="27"/>
    </row>
    <row r="20" spans="2:24" ht="15">
      <c r="B20" s="23"/>
      <c r="C20" s="46" t="s">
        <v>49</v>
      </c>
      <c r="D20" s="49">
        <f>Intermediate!B35/365</f>
        <v>1.4908284810492545</v>
      </c>
      <c r="E20" s="48"/>
      <c r="F20" s="49">
        <f>Intermediate!G35/365</f>
        <v>0.3158642768479885</v>
      </c>
      <c r="G20" s="25"/>
      <c r="H20" s="25"/>
      <c r="I20" s="135" t="s">
        <v>24</v>
      </c>
      <c r="J20" s="25" t="s">
        <v>59</v>
      </c>
      <c r="K20" s="43">
        <f>Intermediate!$B36*(Intermediate!B29/100)/365</f>
        <v>0.20412446216722555</v>
      </c>
      <c r="L20" s="43">
        <f>Intermediate!$B36*(Intermediate!C29/100)/365</f>
        <v>0.1630659031376773</v>
      </c>
      <c r="M20" s="43">
        <f>Intermediate!$B36*(Intermediate!D29/100)/365</f>
        <v>0.3205404984400299</v>
      </c>
      <c r="N20" s="43">
        <f>Intermediate!$B36*(Intermediate!E29/100)/365</f>
        <v>0.051907365277193085</v>
      </c>
      <c r="O20" s="43">
        <f>Intermediate!$B36*(Intermediate!F29/100)/365</f>
        <v>0</v>
      </c>
      <c r="P20" s="43">
        <f>Intermediate!$B36*(Intermediate!G29/100)/365</f>
        <v>0.08870985416343448</v>
      </c>
      <c r="Q20" s="43">
        <f>Intermediate!$B36*(Intermediate!H29/100)/365</f>
        <v>0.006008569614080229</v>
      </c>
      <c r="R20" s="44">
        <f>D21</f>
        <v>0.8345235575111428</v>
      </c>
      <c r="S20" s="44">
        <f>Intermediate!D36/365</f>
        <v>0.9185871656462564</v>
      </c>
      <c r="T20" s="44">
        <f>Intermediate!E36/365</f>
        <v>0.7504599493760293</v>
      </c>
      <c r="U20" s="44">
        <f t="shared" si="0"/>
        <v>0.0840636081351136</v>
      </c>
      <c r="V20" s="44">
        <f t="shared" si="1"/>
        <v>0.08406360813511349</v>
      </c>
      <c r="W20" s="25"/>
      <c r="X20" s="27"/>
    </row>
    <row r="21" spans="2:24" ht="15">
      <c r="B21" s="23"/>
      <c r="C21" s="46" t="s">
        <v>50</v>
      </c>
      <c r="D21" s="49">
        <f>Intermediate!B36/365</f>
        <v>0.8345235575111428</v>
      </c>
      <c r="E21" s="48"/>
      <c r="F21" s="49">
        <f>Intermediate!G36/365</f>
        <v>0.07417173088666514</v>
      </c>
      <c r="G21" s="25"/>
      <c r="H21" s="25"/>
      <c r="I21" s="135"/>
      <c r="J21" s="25" t="s">
        <v>21</v>
      </c>
      <c r="K21" s="43">
        <f>Intermediate!$G36*(Intermediate!K29/100)/365</f>
        <v>0.00818855908988783</v>
      </c>
      <c r="L21" s="43">
        <f>Intermediate!$G36*(Intermediate!L29/100)/365</f>
        <v>0.032731984840285326</v>
      </c>
      <c r="M21" s="43">
        <f>Intermediate!$G36*(Intermediate!M29/100)/365</f>
        <v>0.015034609850727021</v>
      </c>
      <c r="N21" s="43">
        <f>Intermediate!$G36*(Intermediate!N29/100)/365</f>
        <v>0.010576888824438448</v>
      </c>
      <c r="O21" s="43">
        <f>Intermediate!$G36*(Intermediate!O29/100)/365</f>
        <v>0</v>
      </c>
      <c r="P21" s="43">
        <f>Intermediate!$G36*(Intermediate!P29/100)/365</f>
        <v>0.007632271108237842</v>
      </c>
      <c r="Q21" s="43">
        <f>Intermediate!$G36*(Intermediate!Q29/100)/365</f>
        <v>0</v>
      </c>
      <c r="R21" s="44">
        <f>F21</f>
        <v>0.07417173088666514</v>
      </c>
      <c r="S21" s="44">
        <f>Intermediate!I36/365</f>
        <v>0.11892244491864211</v>
      </c>
      <c r="T21" s="44">
        <f>Intermediate!J36/365</f>
        <v>0.02942101685468816</v>
      </c>
      <c r="U21" s="44">
        <f t="shared" si="0"/>
        <v>0.044750714031976974</v>
      </c>
      <c r="V21" s="44">
        <f t="shared" si="1"/>
        <v>0.044750714031976974</v>
      </c>
      <c r="W21" s="25"/>
      <c r="X21" s="27"/>
    </row>
    <row r="22" spans="2:24" ht="15.75" thickBot="1">
      <c r="B22" s="23"/>
      <c r="C22" s="46" t="s">
        <v>51</v>
      </c>
      <c r="D22" s="50">
        <f>Intermediate!B37/365</f>
        <v>1.5286175199625303</v>
      </c>
      <c r="E22" s="48"/>
      <c r="F22" s="50">
        <f>Intermediate!G37/365</f>
        <v>2.3545527445657415</v>
      </c>
      <c r="G22" s="25"/>
      <c r="H22" s="25"/>
      <c r="I22" s="135" t="s">
        <v>25</v>
      </c>
      <c r="J22" s="25" t="s">
        <v>59</v>
      </c>
      <c r="K22" s="43">
        <f>Intermediate!$B37*(Intermediate!B30/100)/365</f>
        <v>0.1804382426375469</v>
      </c>
      <c r="L22" s="43">
        <f>Intermediate!$B37*(Intermediate!C30/100)/365</f>
        <v>0.6625694982370366</v>
      </c>
      <c r="M22" s="43">
        <f>Intermediate!$B37*(Intermediate!D30/100)/365</f>
        <v>0.5032766339603698</v>
      </c>
      <c r="N22" s="43">
        <f>Intermediate!$B37*(Intermediate!E30/100)/365</f>
        <v>0.02992265404427097</v>
      </c>
      <c r="O22" s="43">
        <f>Intermediate!$B37*(Intermediate!F30/100)/365</f>
        <v>0</v>
      </c>
      <c r="P22" s="43">
        <f>Intermediate!$B37*(Intermediate!G30/100)/365</f>
        <v>0.08928808202761082</v>
      </c>
      <c r="Q22" s="43">
        <f>Intermediate!$B37*(Intermediate!H30/100)/365</f>
        <v>0.06311060872523916</v>
      </c>
      <c r="R22" s="44">
        <f>D22</f>
        <v>1.5286175199625303</v>
      </c>
      <c r="S22" s="44">
        <f>Intermediate!D37/365</f>
        <v>1.6517204695184624</v>
      </c>
      <c r="T22" s="44">
        <f>Intermediate!E37/365</f>
        <v>1.4055145704065979</v>
      </c>
      <c r="U22" s="44">
        <f t="shared" si="0"/>
        <v>0.12310294955593215</v>
      </c>
      <c r="V22" s="44">
        <f t="shared" si="1"/>
        <v>0.12310294955593237</v>
      </c>
      <c r="W22" s="25"/>
      <c r="X22" s="27"/>
    </row>
    <row r="23" spans="2:24" ht="16.5" thickBot="1" thickTop="1">
      <c r="B23" s="23"/>
      <c r="C23" s="51" t="s">
        <v>52</v>
      </c>
      <c r="D23" s="52">
        <f>SUM(D19:D22)</f>
        <v>7.315563642245649</v>
      </c>
      <c r="E23" s="48"/>
      <c r="F23" s="52">
        <f>SUM(F19:F22)</f>
        <v>5.957006348205393</v>
      </c>
      <c r="G23" s="25"/>
      <c r="H23" s="25"/>
      <c r="I23" s="135"/>
      <c r="J23" s="25" t="s">
        <v>21</v>
      </c>
      <c r="K23" s="43">
        <f>Intermediate!$G37*(Intermediate!K30/100)/365</f>
        <v>0.22204479599835739</v>
      </c>
      <c r="L23" s="43">
        <f>Intermediate!$G37*(Intermediate!L30/100)/365</f>
        <v>0.9118432836074286</v>
      </c>
      <c r="M23" s="43">
        <f>Intermediate!$G37*(Intermediate!M30/100)/365</f>
        <v>1.0348654552927574</v>
      </c>
      <c r="N23" s="43">
        <f>Intermediate!$G37*(Intermediate!N30/100)/365</f>
        <v>0.03991085136394828</v>
      </c>
      <c r="O23" s="43">
        <f>Intermediate!$G37*(Intermediate!O30/100)/365</f>
        <v>0</v>
      </c>
      <c r="P23" s="43">
        <f>Intermediate!$G37*(Intermediate!P30/100)/365</f>
        <v>0.08289427582519897</v>
      </c>
      <c r="Q23" s="43">
        <f>Intermediate!$G37*(Intermediate!Q30/100)/365</f>
        <v>0.06290067733689256</v>
      </c>
      <c r="R23" s="44">
        <f>F22</f>
        <v>2.3545527445657415</v>
      </c>
      <c r="S23" s="44">
        <f>Intermediate!I37/365</f>
        <v>2.6184065661815645</v>
      </c>
      <c r="T23" s="44">
        <f>Intermediate!J37/365</f>
        <v>2.090698922949918</v>
      </c>
      <c r="U23" s="44">
        <f t="shared" si="0"/>
        <v>0.26385382161582305</v>
      </c>
      <c r="V23" s="44">
        <f t="shared" si="1"/>
        <v>0.2638538216158235</v>
      </c>
      <c r="W23" s="25"/>
      <c r="X23" s="27"/>
    </row>
    <row r="24" spans="2:24" ht="15.75">
      <c r="B24" s="23"/>
      <c r="C24" s="53"/>
      <c r="D24" s="54"/>
      <c r="E24" s="54"/>
      <c r="F24" s="5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44"/>
      <c r="V24" s="44"/>
      <c r="W24" s="25"/>
      <c r="X24" s="27"/>
    </row>
    <row r="25" spans="2:24" ht="15.75">
      <c r="B25" s="23"/>
      <c r="C25" s="24" t="s">
        <v>19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7"/>
    </row>
    <row r="26" spans="2:24" ht="15.75" thickBot="1">
      <c r="B26" s="23"/>
      <c r="C26" s="25"/>
      <c r="D26" s="45" t="s">
        <v>59</v>
      </c>
      <c r="E26" s="45"/>
      <c r="F26" s="45" t="s">
        <v>21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7"/>
    </row>
    <row r="27" spans="2:24" ht="15">
      <c r="B27" s="23"/>
      <c r="C27" s="51" t="s">
        <v>53</v>
      </c>
      <c r="D27" s="55">
        <f ca="1">OFFSET(Intermediate!$B$26,0,0)</f>
        <v>15.986728757570198</v>
      </c>
      <c r="E27" s="42" t="s">
        <v>65</v>
      </c>
      <c r="F27" s="55">
        <f ca="1">OFFSET(Intermediate!$K$26,0,0)</f>
        <v>12.090858261112665</v>
      </c>
      <c r="G27" s="42" t="s">
        <v>65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7"/>
    </row>
    <row r="28" spans="2:24" ht="15">
      <c r="B28" s="23"/>
      <c r="C28" s="51" t="s">
        <v>54</v>
      </c>
      <c r="D28" s="56">
        <f ca="1">OFFSET(Intermediate!$B$26,0,1)</f>
        <v>51.19127454578822</v>
      </c>
      <c r="E28" s="42" t="s">
        <v>65</v>
      </c>
      <c r="F28" s="56">
        <f ca="1">OFFSET(Intermediate!$K$26,0,1)</f>
        <v>45.387411238467976</v>
      </c>
      <c r="G28" s="42" t="s">
        <v>65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7"/>
    </row>
    <row r="29" spans="2:24" ht="15">
      <c r="B29" s="23"/>
      <c r="C29" s="51" t="s">
        <v>55</v>
      </c>
      <c r="D29" s="56">
        <f ca="1">OFFSET(Intermediate!$B$26,0,2)</f>
        <v>22.50739401725087</v>
      </c>
      <c r="E29" s="42" t="s">
        <v>65</v>
      </c>
      <c r="F29" s="56">
        <f ca="1">OFFSET(Intermediate!$K$26,0,2)</f>
        <v>35.93876153201006</v>
      </c>
      <c r="G29" s="42" t="s">
        <v>65</v>
      </c>
      <c r="H29" s="25"/>
      <c r="I29" s="5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7"/>
    </row>
    <row r="30" spans="2:24" ht="15">
      <c r="B30" s="23"/>
      <c r="C30" s="51" t="s">
        <v>56</v>
      </c>
      <c r="D30" s="56">
        <f ca="1">OFFSET(Intermediate!$B$26,0,3)</f>
        <v>3.790499174160396</v>
      </c>
      <c r="E30" s="42" t="s">
        <v>65</v>
      </c>
      <c r="F30" s="56">
        <f ca="1">OFFSET(Intermediate!$K$26,0,3)</f>
        <v>2.5531395023762933</v>
      </c>
      <c r="G30" s="42" t="s">
        <v>65</v>
      </c>
      <c r="H30" s="25"/>
      <c r="I30" s="41"/>
      <c r="J30" s="42"/>
      <c r="K30" s="42"/>
      <c r="L30" s="42"/>
      <c r="M30" s="42"/>
      <c r="N30" s="42"/>
      <c r="O30" s="42"/>
      <c r="P30" s="42"/>
      <c r="Q30" s="25"/>
      <c r="R30" s="25"/>
      <c r="S30" s="25"/>
      <c r="T30" s="25"/>
      <c r="U30" s="25"/>
      <c r="V30" s="25"/>
      <c r="W30" s="25"/>
      <c r="X30" s="27"/>
    </row>
    <row r="31" spans="2:24" ht="15">
      <c r="B31" s="23"/>
      <c r="C31" s="51" t="s">
        <v>57</v>
      </c>
      <c r="D31" s="56">
        <f ca="1">OFFSET(Intermediate!$B$26,0,4)</f>
        <v>0</v>
      </c>
      <c r="E31" s="42" t="s">
        <v>65</v>
      </c>
      <c r="F31" s="56">
        <f ca="1">OFFSET(Intermediate!$K$26,0,4)</f>
        <v>0</v>
      </c>
      <c r="G31" s="42" t="s">
        <v>65</v>
      </c>
      <c r="H31" s="25"/>
      <c r="I31" s="5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7"/>
    </row>
    <row r="32" spans="2:24" ht="15">
      <c r="B32" s="23"/>
      <c r="C32" s="51" t="s">
        <v>58</v>
      </c>
      <c r="D32" s="56">
        <f ca="1">OFFSET(Intermediate!$B$26,0,5)</f>
        <v>5.1746439713708945</v>
      </c>
      <c r="E32" s="42" t="s">
        <v>65</v>
      </c>
      <c r="F32" s="56">
        <f ca="1">OFFSET(Intermediate!$K$26,0,5)</f>
        <v>2.4851719317864136</v>
      </c>
      <c r="G32" s="42" t="s">
        <v>65</v>
      </c>
      <c r="H32" s="25"/>
      <c r="I32" s="5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7"/>
    </row>
    <row r="33" spans="2:24" ht="15.75" thickBot="1">
      <c r="B33" s="23"/>
      <c r="C33" s="51" t="s">
        <v>51</v>
      </c>
      <c r="D33" s="58">
        <f ca="1">OFFSET(Intermediate!$B$26,0,6)</f>
        <v>1.3452330702881263</v>
      </c>
      <c r="E33" s="42" t="s">
        <v>65</v>
      </c>
      <c r="F33" s="58">
        <f ca="1">OFFSET(Intermediate!$K$26,0,6)</f>
        <v>1.537567794240984</v>
      </c>
      <c r="G33" s="42" t="s">
        <v>65</v>
      </c>
      <c r="H33" s="25"/>
      <c r="I33" s="57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7"/>
    </row>
    <row r="34" spans="2:24" ht="15.75">
      <c r="B34" s="23"/>
      <c r="C34" s="53"/>
      <c r="D34" s="25"/>
      <c r="E34" s="25"/>
      <c r="F34" s="25"/>
      <c r="G34" s="25"/>
      <c r="H34" s="25"/>
      <c r="I34" s="57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7"/>
    </row>
    <row r="35" spans="2:24" ht="13.5" thickBo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</sheetData>
  <sheetProtection password="9F21" sheet="1" objects="1" scenarios="1" selectLockedCells="1"/>
  <mergeCells count="5">
    <mergeCell ref="I22:I23"/>
    <mergeCell ref="D4:F4"/>
    <mergeCell ref="I16:I17"/>
    <mergeCell ref="I18:I19"/>
    <mergeCell ref="I20:I21"/>
  </mergeCells>
  <dataValidations count="1">
    <dataValidation type="list" allowBlank="1" showInputMessage="1" showErrorMessage="1" sqref="D4">
      <formula1>$O$3:$O$8</formula1>
    </dataValidation>
  </dataValidations>
  <hyperlinks>
    <hyperlink ref="S10" r:id="rId1" display="www.abley.com"/>
    <hyperlink ref="T12" r:id="rId2" display="steve@abley.com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6" sqref="A6"/>
    </sheetView>
  </sheetViews>
  <sheetFormatPr defaultColWidth="9.140625" defaultRowHeight="12" customHeight="1"/>
  <cols>
    <col min="1" max="1" width="36.8515625" style="61" customWidth="1"/>
    <col min="2" max="19" width="11.421875" style="61" customWidth="1"/>
    <col min="20" max="23" width="17.421875" style="61" customWidth="1"/>
    <col min="24" max="16384" width="9.7109375" style="61" customWidth="1"/>
  </cols>
  <sheetData>
    <row r="1" spans="1:21" ht="12" customHeight="1">
      <c r="A1" s="59"/>
      <c r="B1" s="142" t="s">
        <v>20</v>
      </c>
      <c r="C1" s="142"/>
      <c r="D1" s="142"/>
      <c r="E1" s="142"/>
      <c r="F1" s="142"/>
      <c r="G1" s="60"/>
      <c r="H1" s="142" t="s">
        <v>21</v>
      </c>
      <c r="I1" s="142"/>
      <c r="J1" s="142"/>
      <c r="K1" s="142"/>
      <c r="L1" s="142"/>
      <c r="N1" s="62"/>
      <c r="O1" s="62"/>
      <c r="P1" s="62"/>
      <c r="Q1" s="62"/>
      <c r="R1" s="62"/>
      <c r="S1" s="62"/>
      <c r="T1" s="62"/>
      <c r="U1" s="62"/>
    </row>
    <row r="2" spans="1:21" s="67" customFormat="1" ht="27.75" customHeight="1" thickBot="1">
      <c r="A2" s="63" t="s">
        <v>28</v>
      </c>
      <c r="B2" s="7" t="s">
        <v>2</v>
      </c>
      <c r="C2" s="8" t="s">
        <v>3</v>
      </c>
      <c r="D2" s="8" t="s">
        <v>4</v>
      </c>
      <c r="E2" s="8" t="s">
        <v>29</v>
      </c>
      <c r="F2" s="8" t="s">
        <v>30</v>
      </c>
      <c r="G2" s="9"/>
      <c r="H2" s="8" t="s">
        <v>2</v>
      </c>
      <c r="I2" s="8" t="s">
        <v>3</v>
      </c>
      <c r="J2" s="8" t="s">
        <v>4</v>
      </c>
      <c r="K2" s="8" t="s">
        <v>29</v>
      </c>
      <c r="L2" s="8" t="s">
        <v>30</v>
      </c>
      <c r="M2" s="64"/>
      <c r="N2" s="65"/>
      <c r="O2" s="66" t="s">
        <v>44</v>
      </c>
      <c r="P2" s="65"/>
      <c r="Q2" s="65"/>
      <c r="R2" s="65"/>
      <c r="S2" s="66" t="s">
        <v>45</v>
      </c>
      <c r="T2" s="65"/>
      <c r="U2" s="65"/>
    </row>
    <row r="3" spans="2:21" ht="3.75" customHeight="1">
      <c r="B3" s="68">
        <v>0</v>
      </c>
      <c r="C3" s="69">
        <v>1</v>
      </c>
      <c r="D3" s="69">
        <v>2</v>
      </c>
      <c r="E3" s="69">
        <v>3</v>
      </c>
      <c r="F3" s="69">
        <v>4</v>
      </c>
      <c r="G3" s="70"/>
      <c r="H3" s="69">
        <v>0</v>
      </c>
      <c r="I3" s="69">
        <v>1</v>
      </c>
      <c r="J3" s="69">
        <v>2</v>
      </c>
      <c r="K3" s="69">
        <v>3</v>
      </c>
      <c r="L3" s="69">
        <v>4</v>
      </c>
      <c r="M3" s="71"/>
      <c r="N3" s="62"/>
      <c r="O3" s="62"/>
      <c r="P3" s="62" t="s">
        <v>20</v>
      </c>
      <c r="Q3" s="62">
        <f>Input_Output!P10</f>
        <v>38</v>
      </c>
      <c r="R3" s="62"/>
      <c r="S3" s="62"/>
      <c r="T3" s="62" t="e">
        <f>Input_Output!#REF!</f>
        <v>#REF!</v>
      </c>
      <c r="U3" s="62"/>
    </row>
    <row r="4" spans="1:21" ht="12" customHeight="1">
      <c r="A4" s="72" t="s">
        <v>22</v>
      </c>
      <c r="B4" s="73">
        <f ca="1">OFFSET(Data!$A$5,$G4,$Q$3+B$3)</f>
        <v>362.001211631014</v>
      </c>
      <c r="C4" s="74">
        <f ca="1">OFFSET(Data!$A$5,$G4,$Q$3+C$3)</f>
        <v>720.4758551221443</v>
      </c>
      <c r="D4" s="74">
        <f ca="1">OFFSET(Data!$A$5,$G4,$Q$3+D$3)</f>
        <v>1266.310748437038</v>
      </c>
      <c r="E4" s="74">
        <f ca="1">OFFSET(Data!$A$5,$G4,$Q$3+E$3)</f>
        <v>1689.6328589760476</v>
      </c>
      <c r="F4" s="74">
        <f ca="1">OFFSET(Data!$A$5,$G4,$Q$3+F$3)</f>
        <v>1062.8924351854807</v>
      </c>
      <c r="G4" s="75">
        <v>0</v>
      </c>
      <c r="H4" s="74">
        <f ca="1">OFFSET(Data!$A$5,$G4,$Q$4+H$3)</f>
        <v>336.0369991760673</v>
      </c>
      <c r="I4" s="74">
        <f ca="1">OFFSET(Data!$A$5,$G4,$Q$4+I$3)</f>
        <v>775.2062023565514</v>
      </c>
      <c r="J4" s="74">
        <f ca="1">OFFSET(Data!$A$5,$G4,$Q$4+J$3)</f>
        <v>1294.2746519025627</v>
      </c>
      <c r="K4" s="74">
        <f ca="1">OFFSET(Data!$A$5,$G4,$Q$4+K$3)</f>
        <v>1465.880644960203</v>
      </c>
      <c r="L4" s="74">
        <f ca="1">OFFSET(Data!$A$5,$G4,$Q$4+L$3)</f>
        <v>1092.5658906224735</v>
      </c>
      <c r="M4" s="71"/>
      <c r="N4" s="62"/>
      <c r="O4" s="62"/>
      <c r="P4" s="62" t="s">
        <v>21</v>
      </c>
      <c r="Q4" s="62">
        <f>Input_Output!P11</f>
        <v>47</v>
      </c>
      <c r="R4" s="62"/>
      <c r="S4" s="62"/>
      <c r="T4" s="62"/>
      <c r="U4" s="62"/>
    </row>
    <row r="5" spans="1:21" ht="12" customHeight="1">
      <c r="A5" s="72" t="s">
        <v>23</v>
      </c>
      <c r="B5" s="73">
        <f ca="1">OFFSET(Data!$A$5,$G5,$Q$3+B$3)</f>
        <v>147.57791626386842</v>
      </c>
      <c r="C5" s="74">
        <f ca="1">OFFSET(Data!$A$5,$G5,$Q$3+C$3)</f>
        <v>451.28375059100887</v>
      </c>
      <c r="D5" s="74">
        <f ca="1">OFFSET(Data!$A$5,$G5,$Q$3+D$3)</f>
        <v>686.1883705705371</v>
      </c>
      <c r="E5" s="74">
        <f ca="1">OFFSET(Data!$A$5,$G5,$Q$3+E$3)</f>
        <v>624.7584489182292</v>
      </c>
      <c r="F5" s="74">
        <f ca="1">OFFSET(Data!$A$5,$G5,$Q$3+F$3)</f>
        <v>300.3705292048746</v>
      </c>
      <c r="G5" s="75">
        <v>1</v>
      </c>
      <c r="H5" s="74">
        <f ca="1">OFFSET(Data!$A$5,$G5,$Q$4+H$3)</f>
        <v>52.141125498746206</v>
      </c>
      <c r="I5" s="74">
        <f ca="1">OFFSET(Data!$A$5,$G5,$Q$4+I$3)</f>
        <v>77.97747731724927</v>
      </c>
      <c r="J5" s="74">
        <f ca="1">OFFSET(Data!$A$5,$G5,$Q$4+J$3)</f>
        <v>204.97577532129344</v>
      </c>
      <c r="K5" s="74">
        <f ca="1">OFFSET(Data!$A$5,$G5,$Q$4+K$3)</f>
        <v>114.27505801793714</v>
      </c>
      <c r="L5" s="74">
        <f ca="1">OFFSET(Data!$A$5,$G5,$Q$4+L$3)</f>
        <v>87.16103933547677</v>
      </c>
      <c r="M5" s="71"/>
      <c r="N5" s="62"/>
      <c r="O5" s="62"/>
      <c r="P5" s="62"/>
      <c r="Q5" s="62"/>
      <c r="R5" s="62"/>
      <c r="S5" s="62"/>
      <c r="T5" s="62"/>
      <c r="U5" s="62"/>
    </row>
    <row r="6" spans="1:21" ht="12" customHeight="1">
      <c r="A6" s="72" t="s">
        <v>24</v>
      </c>
      <c r="B6" s="73">
        <f ca="1">OFFSET(Data!$A$5,$G6,$Q$3+B$3)</f>
        <v>6.907666334947726</v>
      </c>
      <c r="C6" s="74">
        <f ca="1">OFFSET(Data!$A$5,$G6,$Q$3+C$3)</f>
        <v>11.263017854496963</v>
      </c>
      <c r="D6" s="74">
        <f ca="1">OFFSET(Data!$A$5,$G6,$Q$3+D$3)</f>
        <v>349.65260575865307</v>
      </c>
      <c r="E6" s="74">
        <f ca="1">OFFSET(Data!$A$5,$G6,$Q$3+E$3)</f>
        <v>462.0685515025312</v>
      </c>
      <c r="F6" s="74">
        <f ca="1">OFFSET(Data!$A$5,$G6,$Q$3+F$3)</f>
        <v>505.6035844512769</v>
      </c>
      <c r="G6" s="75">
        <v>2</v>
      </c>
      <c r="H6" s="74">
        <f ca="1">OFFSET(Data!$A$5,$G6,$Q$4+H$3)</f>
        <v>5.080972283335316</v>
      </c>
      <c r="I6" s="74">
        <f ca="1">OFFSET(Data!$A$5,$G6,$Q$4+I$3)</f>
        <v>0.9996031300521501</v>
      </c>
      <c r="J6" s="74">
        <f ca="1">OFFSET(Data!$A$5,$G6,$Q$4+J$3)</f>
        <v>98.0905230955222</v>
      </c>
      <c r="K6" s="74">
        <f ca="1">OFFSET(Data!$A$5,$G6,$Q$4+K$3)</f>
        <v>19.093906893381867</v>
      </c>
      <c r="L6" s="74">
        <f ca="1">OFFSET(Data!$A$5,$G6,$Q$4+L$3)</f>
        <v>14.895775899797119</v>
      </c>
      <c r="M6" s="71"/>
      <c r="N6" s="62"/>
      <c r="O6" s="62"/>
      <c r="P6" s="62"/>
      <c r="Q6" s="62"/>
      <c r="R6" s="62"/>
      <c r="S6" s="62"/>
      <c r="T6" s="62"/>
      <c r="U6" s="62"/>
    </row>
    <row r="7" spans="1:21" ht="12" customHeight="1">
      <c r="A7" s="72" t="s">
        <v>25</v>
      </c>
      <c r="B7" s="73">
        <f ca="1">OFFSET(Data!$A$5,$G7,$Q$3+B$3)</f>
        <v>203.23031259666067</v>
      </c>
      <c r="C7" s="74">
        <f ca="1">OFFSET(Data!$A$5,$G7,$Q$3+C$3)</f>
        <v>328.10047813883745</v>
      </c>
      <c r="D7" s="74">
        <f ca="1">OFFSET(Data!$A$5,$G7,$Q$3+D$3)</f>
        <v>547.6746777228919</v>
      </c>
      <c r="E7" s="74">
        <f ca="1">OFFSET(Data!$A$5,$G7,$Q$3+E$3)</f>
        <v>738.6176002702148</v>
      </c>
      <c r="F7" s="74">
        <f ca="1">OFFSET(Data!$A$5,$G7,$Q$3+F$3)</f>
        <v>464.56791160158394</v>
      </c>
      <c r="G7" s="75">
        <v>3</v>
      </c>
      <c r="H7" s="74">
        <f ca="1">OFFSET(Data!$A$5,$G7,$Q$4+H$3)</f>
        <v>222.7195547294697</v>
      </c>
      <c r="I7" s="74">
        <f ca="1">OFFSET(Data!$A$5,$G7,$Q$4+I$3)</f>
        <v>472.29270507733054</v>
      </c>
      <c r="J7" s="74">
        <f ca="1">OFFSET(Data!$A$5,$G7,$Q$4+J$3)</f>
        <v>1009.6485170653318</v>
      </c>
      <c r="K7" s="74">
        <f ca="1">OFFSET(Data!$A$5,$G7,$Q$4+K$3)</f>
        <v>1076.4830664733888</v>
      </c>
      <c r="L7" s="74">
        <f ca="1">OFFSET(Data!$A$5,$G7,$Q$4+L$3)</f>
        <v>1115.3686353004723</v>
      </c>
      <c r="M7" s="71"/>
      <c r="N7" s="62"/>
      <c r="O7" s="62"/>
      <c r="P7" s="62"/>
      <c r="Q7" s="62"/>
      <c r="R7" s="62"/>
      <c r="S7" s="62"/>
      <c r="T7" s="62"/>
      <c r="U7" s="62"/>
    </row>
    <row r="8" spans="1:21" ht="3.75" customHeight="1">
      <c r="A8" s="76"/>
      <c r="B8" s="71"/>
      <c r="C8" s="77"/>
      <c r="D8" s="77"/>
      <c r="E8" s="77"/>
      <c r="F8" s="77"/>
      <c r="G8" s="78"/>
      <c r="H8" s="77"/>
      <c r="I8" s="77"/>
      <c r="J8" s="77"/>
      <c r="K8" s="77"/>
      <c r="L8" s="77"/>
      <c r="M8" s="71"/>
      <c r="N8" s="62"/>
      <c r="O8" s="62"/>
      <c r="P8" s="62"/>
      <c r="Q8" s="62"/>
      <c r="R8" s="62"/>
      <c r="S8" s="62"/>
      <c r="T8" s="62"/>
      <c r="U8" s="62"/>
    </row>
    <row r="9" spans="1:21" ht="12" customHeight="1" thickBot="1">
      <c r="A9" s="79" t="s">
        <v>26</v>
      </c>
      <c r="B9" s="80"/>
      <c r="C9" s="81"/>
      <c r="D9" s="81"/>
      <c r="E9" s="81"/>
      <c r="F9" s="81"/>
      <c r="G9" s="78"/>
      <c r="H9" s="81"/>
      <c r="I9" s="81"/>
      <c r="J9" s="81"/>
      <c r="K9" s="81"/>
      <c r="L9" s="81"/>
      <c r="M9" s="71"/>
      <c r="N9" s="62"/>
      <c r="O9" s="62"/>
      <c r="P9" s="62"/>
      <c r="Q9" s="62"/>
      <c r="R9" s="62"/>
      <c r="S9" s="62"/>
      <c r="T9" s="62"/>
      <c r="U9" s="62"/>
    </row>
    <row r="10" spans="1:21" s="87" customFormat="1" ht="12" customHeight="1">
      <c r="A10" s="82" t="s">
        <v>22</v>
      </c>
      <c r="B10" s="83">
        <f ca="1">OFFSET(Data!$A$11,$G10,$Q$3+B$3)</f>
        <v>369</v>
      </c>
      <c r="C10" s="84">
        <f ca="1">OFFSET(Data!$A$11,$G10,$Q$3+C$3)</f>
        <v>325</v>
      </c>
      <c r="D10" s="84">
        <f ca="1">OFFSET(Data!$A$11,$G10,$Q$3+D$3)</f>
        <v>188</v>
      </c>
      <c r="E10" s="84">
        <f ca="1">OFFSET(Data!$A$11,$G10,$Q$3+E$3)</f>
        <v>339</v>
      </c>
      <c r="F10" s="84">
        <f ca="1">OFFSET(Data!$A$11,$G10,$Q$3+F$3)</f>
        <v>68</v>
      </c>
      <c r="G10" s="85">
        <v>0</v>
      </c>
      <c r="H10" s="84">
        <f ca="1">OFFSET(Data!$A$11,$G10,$Q$4+H$3)</f>
        <v>188</v>
      </c>
      <c r="I10" s="84">
        <f ca="1">OFFSET(Data!$A$11,$G10,$Q$4+I$3)</f>
        <v>175</v>
      </c>
      <c r="J10" s="84">
        <f ca="1">OFFSET(Data!$A$11,$G10,$Q$4+J$3)</f>
        <v>92</v>
      </c>
      <c r="K10" s="84">
        <f ca="1">OFFSET(Data!$A$11,$G10,$Q$4+K$3)</f>
        <v>168</v>
      </c>
      <c r="L10" s="84">
        <f ca="1">OFFSET(Data!$A$11,$G10,$Q$4+L$3)</f>
        <v>32</v>
      </c>
      <c r="M10" s="83"/>
      <c r="N10" s="86"/>
      <c r="O10" s="86"/>
      <c r="P10" s="86"/>
      <c r="Q10" s="86"/>
      <c r="R10" s="86"/>
      <c r="S10" s="86"/>
      <c r="T10" s="86"/>
      <c r="U10" s="86"/>
    </row>
    <row r="11" spans="1:21" s="87" customFormat="1" ht="12" customHeight="1">
      <c r="A11" s="82" t="s">
        <v>23</v>
      </c>
      <c r="B11" s="83">
        <f ca="1">OFFSET(Data!$A$11,$G11,$Q$3+B$3)</f>
        <v>369</v>
      </c>
      <c r="C11" s="84">
        <f ca="1">OFFSET(Data!$A$11,$G11,$Q$3+C$3)</f>
        <v>325</v>
      </c>
      <c r="D11" s="84">
        <f ca="1">OFFSET(Data!$A$11,$G11,$Q$3+D$3)</f>
        <v>188</v>
      </c>
      <c r="E11" s="84">
        <f ca="1">OFFSET(Data!$A$11,$G11,$Q$3+E$3)</f>
        <v>339</v>
      </c>
      <c r="F11" s="84">
        <f ca="1">OFFSET(Data!$A$11,$G11,$Q$3+F$3)</f>
        <v>68</v>
      </c>
      <c r="G11" s="85">
        <v>1</v>
      </c>
      <c r="H11" s="84">
        <f ca="1">OFFSET(Data!$A$11,$G11,$Q$4+H$3)</f>
        <v>188</v>
      </c>
      <c r="I11" s="84">
        <f ca="1">OFFSET(Data!$A$11,$G11,$Q$4+I$3)</f>
        <v>175</v>
      </c>
      <c r="J11" s="84">
        <f ca="1">OFFSET(Data!$A$11,$G11,$Q$4+J$3)</f>
        <v>92</v>
      </c>
      <c r="K11" s="84">
        <f ca="1">OFFSET(Data!$A$11,$G11,$Q$4+K$3)</f>
        <v>168</v>
      </c>
      <c r="L11" s="84">
        <f ca="1">OFFSET(Data!$A$11,$G11,$Q$4+L$3)</f>
        <v>32</v>
      </c>
      <c r="M11" s="83"/>
      <c r="N11" s="86"/>
      <c r="O11" s="86"/>
      <c r="P11" s="86"/>
      <c r="Q11" s="86"/>
      <c r="R11" s="86"/>
      <c r="S11" s="86"/>
      <c r="T11" s="86"/>
      <c r="U11" s="86"/>
    </row>
    <row r="12" spans="1:21" s="87" customFormat="1" ht="12" customHeight="1">
      <c r="A12" s="82" t="s">
        <v>24</v>
      </c>
      <c r="B12" s="83">
        <f ca="1">OFFSET(Data!$A$11,$G12,$Q$3+B$3)</f>
        <v>369</v>
      </c>
      <c r="C12" s="84">
        <f ca="1">OFFSET(Data!$A$11,$G12,$Q$3+C$3)</f>
        <v>325</v>
      </c>
      <c r="D12" s="84">
        <f ca="1">OFFSET(Data!$A$11,$G12,$Q$3+D$3)</f>
        <v>188</v>
      </c>
      <c r="E12" s="84">
        <f ca="1">OFFSET(Data!$A$11,$G12,$Q$3+E$3)</f>
        <v>339</v>
      </c>
      <c r="F12" s="84">
        <f ca="1">OFFSET(Data!$A$11,$G12,$Q$3+F$3)</f>
        <v>68</v>
      </c>
      <c r="G12" s="85">
        <v>2</v>
      </c>
      <c r="H12" s="84">
        <f ca="1">OFFSET(Data!$A$11,$G12,$Q$4+H$3)</f>
        <v>188</v>
      </c>
      <c r="I12" s="84">
        <f ca="1">OFFSET(Data!$A$11,$G12,$Q$4+I$3)</f>
        <v>175</v>
      </c>
      <c r="J12" s="84">
        <f ca="1">OFFSET(Data!$A$11,$G12,$Q$4+J$3)</f>
        <v>92</v>
      </c>
      <c r="K12" s="84">
        <f ca="1">OFFSET(Data!$A$11,$G12,$Q$4+K$3)</f>
        <v>168</v>
      </c>
      <c r="L12" s="84">
        <f ca="1">OFFSET(Data!$A$11,$G12,$Q$4+L$3)</f>
        <v>32</v>
      </c>
      <c r="M12" s="83"/>
      <c r="N12" s="86"/>
      <c r="O12" s="86"/>
      <c r="P12" s="86"/>
      <c r="Q12" s="86"/>
      <c r="R12" s="86"/>
      <c r="S12" s="86"/>
      <c r="T12" s="86"/>
      <c r="U12" s="86"/>
    </row>
    <row r="13" spans="1:13" s="87" customFormat="1" ht="12" customHeight="1">
      <c r="A13" s="82" t="s">
        <v>25</v>
      </c>
      <c r="B13" s="83">
        <f ca="1">OFFSET(Data!$A$11,$G13,$Q$3+B$3)</f>
        <v>369</v>
      </c>
      <c r="C13" s="84">
        <f ca="1">OFFSET(Data!$A$11,$G13,$Q$3+C$3)</f>
        <v>325</v>
      </c>
      <c r="D13" s="84">
        <f ca="1">OFFSET(Data!$A$11,$G13,$Q$3+D$3)</f>
        <v>188</v>
      </c>
      <c r="E13" s="84">
        <f ca="1">OFFSET(Data!$A$11,$G13,$Q$3+E$3)</f>
        <v>339</v>
      </c>
      <c r="F13" s="84">
        <f ca="1">OFFSET(Data!$A$11,$G13,$Q$3+F$3)</f>
        <v>68</v>
      </c>
      <c r="G13" s="85">
        <v>3</v>
      </c>
      <c r="H13" s="84">
        <f ca="1">OFFSET(Data!$A$11,$G13,$Q$4+H$3)</f>
        <v>188</v>
      </c>
      <c r="I13" s="84">
        <f ca="1">OFFSET(Data!$A$11,$G13,$Q$4+I$3)</f>
        <v>175</v>
      </c>
      <c r="J13" s="84">
        <f ca="1">OFFSET(Data!$A$11,$G13,$Q$4+J$3)</f>
        <v>92</v>
      </c>
      <c r="K13" s="84">
        <f ca="1">OFFSET(Data!$A$11,$G13,$Q$4+K$3)</f>
        <v>168</v>
      </c>
      <c r="L13" s="84">
        <f ca="1">OFFSET(Data!$A$11,$G13,$Q$4+L$3)</f>
        <v>32</v>
      </c>
      <c r="M13" s="83"/>
    </row>
    <row r="14" spans="1:13" ht="3.75" customHeight="1">
      <c r="A14" s="76"/>
      <c r="B14" s="71"/>
      <c r="C14" s="77"/>
      <c r="D14" s="77"/>
      <c r="E14" s="77"/>
      <c r="F14" s="77"/>
      <c r="G14" s="78"/>
      <c r="H14" s="77"/>
      <c r="I14" s="77"/>
      <c r="J14" s="77"/>
      <c r="K14" s="77"/>
      <c r="L14" s="77"/>
      <c r="M14" s="71"/>
    </row>
    <row r="15" spans="1:13" ht="12" customHeight="1" thickBot="1">
      <c r="A15" s="79" t="s">
        <v>33</v>
      </c>
      <c r="B15" s="80"/>
      <c r="C15" s="81"/>
      <c r="D15" s="81"/>
      <c r="E15" s="81"/>
      <c r="F15" s="81"/>
      <c r="G15" s="78"/>
      <c r="H15" s="81"/>
      <c r="I15" s="81"/>
      <c r="J15" s="81"/>
      <c r="K15" s="81"/>
      <c r="L15" s="81"/>
      <c r="M15" s="71"/>
    </row>
    <row r="16" spans="1:13" ht="12" customHeight="1">
      <c r="A16" s="88" t="s">
        <v>22</v>
      </c>
      <c r="B16" s="73">
        <f ca="1">OFFSET(Data!$A$17,$G16,$Q$3+B$3)</f>
        <v>17.706597909555402</v>
      </c>
      <c r="C16" s="74">
        <f ca="1">OFFSET(Data!$A$17,$G16,$Q$3+C$3)</f>
        <v>30.82868263785785</v>
      </c>
      <c r="D16" s="74">
        <f ca="1">OFFSET(Data!$A$17,$G16,$Q$3+D$3)</f>
        <v>82.0077747517141</v>
      </c>
      <c r="E16" s="74">
        <f ca="1">OFFSET(Data!$A$17,$G16,$Q$3+E$3)</f>
        <v>68.3153034663952</v>
      </c>
      <c r="F16" s="74">
        <f ca="1">OFFSET(Data!$A$17,$G16,$Q$3+F$3)</f>
        <v>100.0763259364847</v>
      </c>
      <c r="G16" s="75">
        <v>0</v>
      </c>
      <c r="H16" s="74">
        <f ca="1">OFFSET(Data!$A$17,$G16,$Q$4+H$3)</f>
        <v>29.61740386038982</v>
      </c>
      <c r="I16" s="74">
        <f ca="1">OFFSET(Data!$A$17,$G16,$Q$4+I$3)</f>
        <v>57.60301505259877</v>
      </c>
      <c r="J16" s="74">
        <f ca="1">OFFSET(Data!$A$17,$G16,$Q$4+J$3)</f>
        <v>132.0656961478112</v>
      </c>
      <c r="K16" s="74">
        <f ca="1">OFFSET(Data!$A$17,$G16,$Q$4+K$3)</f>
        <v>101.80163773715387</v>
      </c>
      <c r="L16" s="74">
        <f ca="1">OFFSET(Data!$A$17,$G16,$Q$4+L$3)</f>
        <v>178.14948953093244</v>
      </c>
      <c r="M16" s="71"/>
    </row>
    <row r="17" spans="1:13" ht="12" customHeight="1">
      <c r="A17" s="88" t="s">
        <v>23</v>
      </c>
      <c r="B17" s="73">
        <f ca="1">OFFSET(Data!$A$17,$G17,$Q$3+B$3)</f>
        <v>16.387294213590415</v>
      </c>
      <c r="C17" s="74">
        <f ca="1">OFFSET(Data!$A$17,$G17,$Q$3+C$3)</f>
        <v>29.681019301307305</v>
      </c>
      <c r="D17" s="74">
        <f ca="1">OFFSET(Data!$A$17,$G17,$Q$3+D$3)</f>
        <v>52.2966129563088</v>
      </c>
      <c r="E17" s="74">
        <f ca="1">OFFSET(Data!$A$17,$G17,$Q$3+E$3)</f>
        <v>31.51415870534754</v>
      </c>
      <c r="F17" s="74">
        <f ca="1">OFFSET(Data!$A$17,$G17,$Q$3+F$3)</f>
        <v>52.193554772793426</v>
      </c>
      <c r="G17" s="75">
        <v>1</v>
      </c>
      <c r="H17" s="74">
        <f ca="1">OFFSET(Data!$A$17,$G17,$Q$4+H$3)</f>
        <v>12.653010206414553</v>
      </c>
      <c r="I17" s="74">
        <f ca="1">OFFSET(Data!$A$17,$G17,$Q$4+I$3)</f>
        <v>18.50263341354123</v>
      </c>
      <c r="J17" s="74">
        <f ca="1">OFFSET(Data!$A$17,$G17,$Q$4+J$3)</f>
        <v>43.20784534421678</v>
      </c>
      <c r="K17" s="74">
        <f ca="1">OFFSET(Data!$A$17,$G17,$Q$4+K$3)</f>
        <v>19.074363308027092</v>
      </c>
      <c r="L17" s="74">
        <f ca="1">OFFSET(Data!$A$17,$G17,$Q$4+L$3)</f>
        <v>32.91924122168678</v>
      </c>
      <c r="M17" s="71"/>
    </row>
    <row r="18" spans="1:13" ht="12" customHeight="1">
      <c r="A18" s="88" t="s">
        <v>24</v>
      </c>
      <c r="B18" s="73">
        <f ca="1">OFFSET(Data!$A$17,$G18,$Q$3+B$3)</f>
        <v>3.3252719654525666</v>
      </c>
      <c r="C18" s="74">
        <f ca="1">OFFSET(Data!$A$17,$G18,$Q$3+C$3)</f>
        <v>4.080802313955951</v>
      </c>
      <c r="D18" s="74">
        <f ca="1">OFFSET(Data!$A$17,$G18,$Q$3+D$3)</f>
        <v>46.48180036033274</v>
      </c>
      <c r="E18" s="74">
        <f ca="1">OFFSET(Data!$A$17,$G18,$Q$3+E$3)</f>
        <v>27.823483431919275</v>
      </c>
      <c r="F18" s="74">
        <f ca="1">OFFSET(Data!$A$17,$G18,$Q$3+F$3)</f>
        <v>45.51505322740917</v>
      </c>
      <c r="G18" s="75">
        <v>2</v>
      </c>
      <c r="H18" s="74">
        <f ca="1">OFFSET(Data!$A$17,$G18,$Q$4+H$3)</f>
        <v>3.8074394460731162</v>
      </c>
      <c r="I18" s="74">
        <f ca="1">OFFSET(Data!$A$17,$G18,$Q$4+I$3)</f>
        <v>1.0066179819138785</v>
      </c>
      <c r="J18" s="74">
        <f ca="1">OFFSET(Data!$A$17,$G18,$Q$4+J$3)</f>
        <v>44.54754629070802</v>
      </c>
      <c r="K18" s="74">
        <f ca="1">OFFSET(Data!$A$17,$G18,$Q$4+K$3)</f>
        <v>7.098422301490652</v>
      </c>
      <c r="L18" s="74">
        <f ca="1">OFFSET(Data!$A$17,$G18,$Q$4+L$3)</f>
        <v>14.640186863420151</v>
      </c>
      <c r="M18" s="71"/>
    </row>
    <row r="19" spans="1:13" ht="12" customHeight="1" thickBot="1">
      <c r="A19" s="88" t="s">
        <v>25</v>
      </c>
      <c r="B19" s="73">
        <f ca="1">OFFSET(Data!$A$17,$G19,$Q$3+B$3)</f>
        <v>14.938539907405843</v>
      </c>
      <c r="C19" s="74">
        <f ca="1">OFFSET(Data!$A$17,$G19,$Q$3+C$3)</f>
        <v>21.904341985185233</v>
      </c>
      <c r="D19" s="74">
        <f ca="1">OFFSET(Data!$A$17,$G19,$Q$3+D$3)</f>
        <v>48.76347548551674</v>
      </c>
      <c r="E19" s="74">
        <f ca="1">OFFSET(Data!$A$17,$G19,$Q$3+E$3)</f>
        <v>42.70711606114516</v>
      </c>
      <c r="F19" s="74">
        <f ca="1">OFFSET(Data!$A$17,$G19,$Q$3+F$3)</f>
        <v>78.22000006092365</v>
      </c>
      <c r="G19" s="75">
        <v>3</v>
      </c>
      <c r="H19" s="101">
        <f ca="1">OFFSET(Data!$A$17,$G19,$Q$4+H$3)</f>
        <v>24.210760181185748</v>
      </c>
      <c r="I19" s="102">
        <f ca="1">OFFSET(Data!$A$17,$G19,$Q$4+I$3)</f>
        <v>45.32717831180884</v>
      </c>
      <c r="J19" s="102">
        <f ca="1">OFFSET(Data!$A$17,$G19,$Q$4+J$3)</f>
        <v>105.80416494628878</v>
      </c>
      <c r="K19" s="102">
        <f ca="1">OFFSET(Data!$A$17,$G19,$Q$4+K$3)</f>
        <v>91.42373249462635</v>
      </c>
      <c r="L19" s="134">
        <f ca="1">OFFSET(Data!$A$17,$G19,$Q$4+L$3)</f>
        <v>181.38312276646852</v>
      </c>
      <c r="M19" s="71"/>
    </row>
    <row r="20" spans="1:8" ht="3.75" customHeight="1" thickBot="1">
      <c r="A20" s="76"/>
      <c r="B20" s="80"/>
      <c r="C20" s="81"/>
      <c r="D20" s="81"/>
      <c r="E20" s="81"/>
      <c r="F20" s="81"/>
      <c r="G20" s="68"/>
      <c r="H20" s="77"/>
    </row>
    <row r="21" spans="1:8" ht="12" customHeight="1">
      <c r="A21" s="79" t="s">
        <v>73</v>
      </c>
      <c r="B21" s="89">
        <f>Input_Output!J5/100</f>
        <v>0.08</v>
      </c>
      <c r="C21" s="90">
        <f>Input_Output!J6/100</f>
        <v>0.23</v>
      </c>
      <c r="D21" s="90">
        <f>Input_Output!J7/100</f>
        <v>0.17</v>
      </c>
      <c r="E21" s="90">
        <f>Input_Output!J8/100</f>
        <v>0.48</v>
      </c>
      <c r="F21" s="91">
        <f>Input_Output!J9/100</f>
        <v>0.04</v>
      </c>
      <c r="G21" s="68"/>
      <c r="H21" s="77"/>
    </row>
    <row r="22" spans="1:7" ht="12" customHeight="1">
      <c r="A22" s="76"/>
      <c r="G22" s="62"/>
    </row>
    <row r="23" spans="1:18" ht="12" customHeight="1">
      <c r="A23" s="76"/>
      <c r="B23" s="141" t="s">
        <v>20</v>
      </c>
      <c r="C23" s="141"/>
      <c r="D23" s="141"/>
      <c r="E23" s="141"/>
      <c r="F23" s="141"/>
      <c r="G23" s="141"/>
      <c r="H23" s="141"/>
      <c r="I23" s="141"/>
      <c r="K23" s="141" t="s">
        <v>21</v>
      </c>
      <c r="L23" s="141"/>
      <c r="M23" s="141"/>
      <c r="N23" s="141"/>
      <c r="O23" s="141"/>
      <c r="P23" s="141"/>
      <c r="Q23" s="141"/>
      <c r="R23" s="141"/>
    </row>
    <row r="24" spans="1:18" s="67" customFormat="1" ht="27.75" customHeight="1" thickBot="1">
      <c r="A24" s="92" t="s">
        <v>43</v>
      </c>
      <c r="B24" s="7" t="s">
        <v>35</v>
      </c>
      <c r="C24" s="8" t="s">
        <v>36</v>
      </c>
      <c r="D24" s="8" t="s">
        <v>37</v>
      </c>
      <c r="E24" s="8" t="s">
        <v>38</v>
      </c>
      <c r="F24" s="8" t="s">
        <v>39</v>
      </c>
      <c r="G24" s="8" t="s">
        <v>40</v>
      </c>
      <c r="H24" s="8" t="s">
        <v>25</v>
      </c>
      <c r="I24" s="93" t="s">
        <v>34</v>
      </c>
      <c r="K24" s="7" t="s">
        <v>35</v>
      </c>
      <c r="L24" s="8" t="s">
        <v>36</v>
      </c>
      <c r="M24" s="8" t="s">
        <v>37</v>
      </c>
      <c r="N24" s="8" t="s">
        <v>38</v>
      </c>
      <c r="O24" s="8" t="s">
        <v>39</v>
      </c>
      <c r="P24" s="8" t="s">
        <v>40</v>
      </c>
      <c r="Q24" s="8" t="s">
        <v>25</v>
      </c>
      <c r="R24" s="93" t="s">
        <v>34</v>
      </c>
    </row>
    <row r="25" spans="2:18" ht="3.75" customHeight="1">
      <c r="B25" s="94">
        <v>0</v>
      </c>
      <c r="C25" s="95">
        <v>1</v>
      </c>
      <c r="D25" s="95">
        <v>2</v>
      </c>
      <c r="E25" s="95">
        <v>3</v>
      </c>
      <c r="F25" s="95">
        <v>4</v>
      </c>
      <c r="G25" s="95">
        <v>5</v>
      </c>
      <c r="H25" s="95">
        <v>6</v>
      </c>
      <c r="I25" s="96">
        <v>7</v>
      </c>
      <c r="J25" s="62"/>
      <c r="K25" s="94">
        <v>0</v>
      </c>
      <c r="L25" s="95">
        <v>1</v>
      </c>
      <c r="M25" s="95">
        <v>2</v>
      </c>
      <c r="N25" s="95">
        <v>3</v>
      </c>
      <c r="O25" s="95">
        <v>4</v>
      </c>
      <c r="P25" s="95">
        <v>5</v>
      </c>
      <c r="Q25" s="95">
        <v>6</v>
      </c>
      <c r="R25" s="96">
        <v>7</v>
      </c>
    </row>
    <row r="26" spans="1:20" ht="12" customHeight="1">
      <c r="A26" s="97" t="s">
        <v>27</v>
      </c>
      <c r="B26" s="73">
        <f ca="1">OFFSET(Data!$A$24,$J26,$Q$3+B$25)</f>
        <v>15.986728757570198</v>
      </c>
      <c r="C26" s="74">
        <f ca="1">OFFSET(Data!$A$24,$J26,$Q$3+C$25)</f>
        <v>51.19127454578822</v>
      </c>
      <c r="D26" s="74">
        <f ca="1">OFFSET(Data!$A$24,$J26,$Q$3+D$25)</f>
        <v>22.50739401725087</v>
      </c>
      <c r="E26" s="74">
        <f ca="1">OFFSET(Data!$A$24,$J26,$Q$3+E$25)</f>
        <v>3.790499174160396</v>
      </c>
      <c r="F26" s="74">
        <f ca="1">OFFSET(Data!$A$24,$J26,$Q$3+F$25)</f>
        <v>0</v>
      </c>
      <c r="G26" s="74">
        <f ca="1">OFFSET(Data!$A$24,$J26,$Q$3+G$25)</f>
        <v>5.1746439713708945</v>
      </c>
      <c r="H26" s="74">
        <f ca="1">OFFSET(Data!$A$24,$J26,$Q$3+H$25)</f>
        <v>1.3452330702881263</v>
      </c>
      <c r="I26" s="98">
        <f ca="1">OFFSET(Data!$A$24,$J26,$Q$3+I$25)</f>
        <v>10898</v>
      </c>
      <c r="J26" s="99">
        <v>0</v>
      </c>
      <c r="K26" s="73">
        <f ca="1">OFFSET(Data!$A$24,$J26,$Q$4+K$25)</f>
        <v>12.090858261112665</v>
      </c>
      <c r="L26" s="74">
        <f ca="1">OFFSET(Data!$A$24,$J26,$Q$4+L$25)</f>
        <v>45.387411238467976</v>
      </c>
      <c r="M26" s="74">
        <f ca="1">OFFSET(Data!$A$24,$J26,$Q$4+M$25)</f>
        <v>35.93876153201006</v>
      </c>
      <c r="N26" s="74">
        <f ca="1">OFFSET(Data!$A$24,$J26,$Q$4+N$25)</f>
        <v>2.5531395023762933</v>
      </c>
      <c r="O26" s="74">
        <f ca="1">OFFSET(Data!$A$24,$J26,$Q$4+O$25)</f>
        <v>0</v>
      </c>
      <c r="P26" s="74">
        <f ca="1">OFFSET(Data!$A$24,$J26,$Q$4+P$25)</f>
        <v>2.4851719317864136</v>
      </c>
      <c r="Q26" s="74">
        <f ca="1">OFFSET(Data!$A$24,$J26,$Q$4+Q$25)</f>
        <v>1.537567794240984</v>
      </c>
      <c r="R26" s="100">
        <f ca="1">OFFSET(Data!$A$24,$J26,$Q$4+R$25)</f>
        <v>3577</v>
      </c>
      <c r="T26" s="99">
        <v>0</v>
      </c>
    </row>
    <row r="27" spans="1:20" ht="12" customHeight="1">
      <c r="A27" s="72" t="s">
        <v>22</v>
      </c>
      <c r="B27" s="73">
        <f ca="1">OFFSET(Data!$A$24,$J27,$Q$3+B$25)</f>
        <v>16.01</v>
      </c>
      <c r="C27" s="74">
        <f ca="1">OFFSET(Data!$A$24,$J27,$Q$3+C$25)</f>
        <v>54.32</v>
      </c>
      <c r="D27" s="74">
        <f ca="1">OFFSET(Data!$A$24,$J27,$Q$3+D$25)</f>
        <v>21.26</v>
      </c>
      <c r="E27" s="74">
        <f ca="1">OFFSET(Data!$A$24,$J27,$Q$3+E$25)</f>
        <v>3.52</v>
      </c>
      <c r="F27" s="74">
        <f ca="1">OFFSET(Data!$A$24,$J27,$Q$3+F$25)</f>
        <v>0</v>
      </c>
      <c r="G27" s="74">
        <f ca="1">OFFSET(Data!$A$24,$J27,$Q$3+G$25)</f>
        <v>4.04</v>
      </c>
      <c r="H27" s="74">
        <f ca="1">OFFSET(Data!$A$24,$J27,$Q$3+H$25)</f>
        <v>0.85</v>
      </c>
      <c r="I27" s="98">
        <f ca="1">OFFSET(Data!$A$24,$J27,$Q$3+I$25)</f>
        <v>5233</v>
      </c>
      <c r="J27" s="99">
        <v>1</v>
      </c>
      <c r="K27" s="73">
        <f ca="1">OFFSET(Data!$A$24,$J27,$Q$4+K$25)</f>
        <v>13.66</v>
      </c>
      <c r="L27" s="74">
        <f ca="1">OFFSET(Data!$A$24,$J27,$Q$4+L$25)</f>
        <v>48.37</v>
      </c>
      <c r="M27" s="74">
        <f ca="1">OFFSET(Data!$A$24,$J27,$Q$4+M$25)</f>
        <v>32.7</v>
      </c>
      <c r="N27" s="74">
        <f ca="1">OFFSET(Data!$A$24,$J27,$Q$4+N$25)</f>
        <v>2.87</v>
      </c>
      <c r="O27" s="74">
        <f ca="1">OFFSET(Data!$A$24,$J27,$Q$4+O$25)</f>
        <v>0</v>
      </c>
      <c r="P27" s="74">
        <f ca="1">OFFSET(Data!$A$24,$J27,$Q$4+P$25)</f>
        <v>1.66</v>
      </c>
      <c r="Q27" s="74">
        <f ca="1">OFFSET(Data!$A$24,$J27,$Q$4+Q$25)</f>
        <v>0.73</v>
      </c>
      <c r="R27" s="100">
        <f ca="1">OFFSET(Data!$A$24,$J27,$Q$4+R$25)</f>
        <v>1944</v>
      </c>
      <c r="T27" s="99">
        <v>1</v>
      </c>
    </row>
    <row r="28" spans="1:20" ht="12" customHeight="1">
      <c r="A28" s="72" t="s">
        <v>23</v>
      </c>
      <c r="B28" s="73">
        <f ca="1">OFFSET(Data!$A$24,$J28,$Q$3+B$25)</f>
        <v>15.965734720416124</v>
      </c>
      <c r="C28" s="74">
        <f ca="1">OFFSET(Data!$A$24,$J28,$Q$3+C$25)</f>
        <v>66.90749891634157</v>
      </c>
      <c r="D28" s="74">
        <f ca="1">OFFSET(Data!$A$24,$J28,$Q$3+D$25)</f>
        <v>7.549830949284787</v>
      </c>
      <c r="E28" s="74">
        <f ca="1">OFFSET(Data!$A$24,$J28,$Q$3+E$25)</f>
        <v>5.032345036844387</v>
      </c>
      <c r="F28" s="74">
        <f ca="1">OFFSET(Data!$A$24,$J28,$Q$3+F$25)</f>
        <v>0</v>
      </c>
      <c r="G28" s="74">
        <f ca="1">OFFSET(Data!$A$24,$J28,$Q$3+G$25)</f>
        <v>4.486601647160815</v>
      </c>
      <c r="H28" s="74">
        <f ca="1">OFFSET(Data!$A$24,$J28,$Q$3+H$25)</f>
        <v>0.04834850455136541</v>
      </c>
      <c r="I28" s="98">
        <f ca="1">OFFSET(Data!$A$24,$J28,$Q$3+I$25)</f>
        <v>2307</v>
      </c>
      <c r="J28" s="99">
        <v>2</v>
      </c>
      <c r="K28" s="73">
        <f ca="1">OFFSET(Data!$A$24,$J28,$Q$4+K$25)</f>
        <v>15.5868</v>
      </c>
      <c r="L28" s="74">
        <f ca="1">OFFSET(Data!$A$24,$J28,$Q$4+L$25)</f>
        <v>63.0662</v>
      </c>
      <c r="M28" s="74">
        <f ca="1">OFFSET(Data!$A$24,$J28,$Q$4+M$25)</f>
        <v>14.6249</v>
      </c>
      <c r="N28" s="74">
        <f ca="1">OFFSET(Data!$A$24,$J28,$Q$4+N$25)</f>
        <v>3.1713</v>
      </c>
      <c r="O28" s="74">
        <f ca="1">OFFSET(Data!$A$24,$J28,$Q$4+O$25)</f>
        <v>0</v>
      </c>
      <c r="P28" s="74">
        <f ca="1">OFFSET(Data!$A$24,$J28,$Q$4+P$25)</f>
        <v>1.767</v>
      </c>
      <c r="Q28" s="74">
        <f ca="1">OFFSET(Data!$A$24,$J28,$Q$4+Q$25)</f>
        <v>1.7838</v>
      </c>
      <c r="R28" s="100">
        <f ca="1">OFFSET(Data!$A$24,$J28,$Q$4+R$25)</f>
        <v>200</v>
      </c>
      <c r="T28" s="99">
        <v>2</v>
      </c>
    </row>
    <row r="29" spans="1:20" ht="12" customHeight="1">
      <c r="A29" s="72" t="s">
        <v>24</v>
      </c>
      <c r="B29" s="73">
        <f ca="1">OFFSET(Data!$A$24,$J29,$Q$3+B$25)</f>
        <v>24.46</v>
      </c>
      <c r="C29" s="74">
        <f ca="1">OFFSET(Data!$A$24,$J29,$Q$3+C$25)</f>
        <v>19.54</v>
      </c>
      <c r="D29" s="74">
        <f ca="1">OFFSET(Data!$A$24,$J29,$Q$3+D$25)</f>
        <v>38.41</v>
      </c>
      <c r="E29" s="74">
        <f ca="1">OFFSET(Data!$A$24,$J29,$Q$3+E$25)</f>
        <v>6.22</v>
      </c>
      <c r="F29" s="74">
        <f ca="1">OFFSET(Data!$A$24,$J29,$Q$3+F$25)</f>
        <v>0</v>
      </c>
      <c r="G29" s="74">
        <f ca="1">OFFSET(Data!$A$24,$J29,$Q$3+G$25)</f>
        <v>10.63</v>
      </c>
      <c r="H29" s="74">
        <f ca="1">OFFSET(Data!$A$24,$J29,$Q$3+H$25)</f>
        <v>0.72</v>
      </c>
      <c r="I29" s="98">
        <f ca="1">OFFSET(Data!$A$24,$J29,$Q$3+I$25)</f>
        <v>1104</v>
      </c>
      <c r="J29" s="99">
        <v>3</v>
      </c>
      <c r="K29" s="73">
        <f ca="1">OFFSET(Data!$A$24,$J29,$Q$4+K$25)</f>
        <v>11.04</v>
      </c>
      <c r="L29" s="74">
        <f ca="1">OFFSET(Data!$A$24,$J29,$Q$4+L$25)</f>
        <v>44.13</v>
      </c>
      <c r="M29" s="74">
        <f ca="1">OFFSET(Data!$A$24,$J29,$Q$4+M$25)</f>
        <v>20.27</v>
      </c>
      <c r="N29" s="74">
        <f ca="1">OFFSET(Data!$A$24,$J29,$Q$4+N$25)</f>
        <v>14.26</v>
      </c>
      <c r="O29" s="74">
        <f ca="1">OFFSET(Data!$A$24,$J29,$Q$4+O$25)</f>
        <v>0</v>
      </c>
      <c r="P29" s="74">
        <f ca="1">OFFSET(Data!$A$24,$J29,$Q$4+P$25)</f>
        <v>10.29</v>
      </c>
      <c r="Q29" s="74">
        <f ca="1">OFFSET(Data!$A$24,$J29,$Q$4+Q$25)</f>
        <v>0</v>
      </c>
      <c r="R29" s="100">
        <f ca="1">OFFSET(Data!$A$24,$J29,$Q$4+R$25)</f>
        <v>39</v>
      </c>
      <c r="T29" s="99">
        <v>3</v>
      </c>
    </row>
    <row r="30" spans="1:20" ht="12" customHeight="1" thickBot="1">
      <c r="A30" s="72" t="s">
        <v>25</v>
      </c>
      <c r="B30" s="101">
        <f ca="1">OFFSET(Data!$A$24,$J30,$Q$3+B$25)</f>
        <v>11.804015084294587</v>
      </c>
      <c r="C30" s="102">
        <f ca="1">OFFSET(Data!$A$24,$J30,$Q$3+C$25)</f>
        <v>43.344361135758646</v>
      </c>
      <c r="D30" s="102">
        <f ca="1">OFFSET(Data!$A$24,$J30,$Q$3+D$25)</f>
        <v>32.92364685004436</v>
      </c>
      <c r="E30" s="102">
        <f ca="1">OFFSET(Data!$A$24,$J30,$Q$3+E$25)</f>
        <v>1.9574977817213846</v>
      </c>
      <c r="F30" s="102">
        <f ca="1">OFFSET(Data!$A$24,$J30,$Q$3+F$25)</f>
        <v>0</v>
      </c>
      <c r="G30" s="102">
        <f ca="1">OFFSET(Data!$A$24,$J30,$Q$3+G$25)</f>
        <v>5.841100266193434</v>
      </c>
      <c r="H30" s="102">
        <f ca="1">OFFSET(Data!$A$24,$J30,$Q$3+H$25)</f>
        <v>4.128606921029281</v>
      </c>
      <c r="I30" s="103">
        <f ca="1">OFFSET(Data!$A$24,$J30,$Q$3+I$25)</f>
        <v>2254</v>
      </c>
      <c r="J30" s="99">
        <v>4</v>
      </c>
      <c r="K30" s="101">
        <f ca="1">OFFSET(Data!$A$24,$J30,$Q$4+K$25)</f>
        <v>9.430444763271161</v>
      </c>
      <c r="L30" s="102">
        <f ca="1">OFFSET(Data!$A$24,$J30,$Q$4+L$25)</f>
        <v>38.72681492109038</v>
      </c>
      <c r="M30" s="102">
        <f ca="1">OFFSET(Data!$A$24,$J30,$Q$4+M$25)</f>
        <v>43.95167862266858</v>
      </c>
      <c r="N30" s="102">
        <f ca="1">OFFSET(Data!$A$24,$J30,$Q$4+N$25)</f>
        <v>1.6950502152080344</v>
      </c>
      <c r="O30" s="102">
        <f ca="1">OFFSET(Data!$A$24,$J30,$Q$4+O$25)</f>
        <v>0</v>
      </c>
      <c r="P30" s="102">
        <f ca="1">OFFSET(Data!$A$24,$J30,$Q$4+P$25)</f>
        <v>3.5205954088952653</v>
      </c>
      <c r="Q30" s="102">
        <f ca="1">OFFSET(Data!$A$24,$J30,$Q$4+Q$25)</f>
        <v>2.671449067431851</v>
      </c>
      <c r="R30" s="104">
        <f ca="1">OFFSET(Data!$A$24,$J30,$Q$4+R$25)</f>
        <v>1394</v>
      </c>
      <c r="T30" s="99">
        <v>4</v>
      </c>
    </row>
    <row r="31" ht="12" customHeight="1">
      <c r="A31" s="76"/>
    </row>
    <row r="32" spans="1:10" ht="12" customHeight="1">
      <c r="A32" s="108"/>
      <c r="B32" s="139" t="s">
        <v>20</v>
      </c>
      <c r="C32" s="139"/>
      <c r="D32" s="139"/>
      <c r="E32" s="139"/>
      <c r="F32" s="109"/>
      <c r="G32" s="140" t="s">
        <v>21</v>
      </c>
      <c r="H32" s="140"/>
      <c r="I32" s="140"/>
      <c r="J32" s="140"/>
    </row>
    <row r="33" spans="1:10" ht="12" customHeight="1" thickBot="1">
      <c r="A33" s="105" t="s">
        <v>70</v>
      </c>
      <c r="B33" s="110" t="s">
        <v>72</v>
      </c>
      <c r="C33" s="11" t="s">
        <v>71</v>
      </c>
      <c r="D33" s="11" t="s">
        <v>46</v>
      </c>
      <c r="E33" s="12" t="s">
        <v>47</v>
      </c>
      <c r="F33" s="106"/>
      <c r="G33" s="110" t="s">
        <v>72</v>
      </c>
      <c r="H33" s="11" t="s">
        <v>71</v>
      </c>
      <c r="I33" s="11" t="s">
        <v>46</v>
      </c>
      <c r="J33" s="12" t="s">
        <v>47</v>
      </c>
    </row>
    <row r="34" spans="1:10" ht="12" customHeight="1">
      <c r="A34" s="111" t="s">
        <v>22</v>
      </c>
      <c r="B34" s="112">
        <f>B4*B$21+C4*C$21+D4*D$21+E4*E$21+F4*F$21</f>
        <v>1263.481840558793</v>
      </c>
      <c r="C34" s="13">
        <f>SQRT(((B16*B$21)^2)+((C16*C$21)^2)+((D16*D$21)^2)+((E16*E$21)^2)+((F16*F$21)^2))</f>
        <v>36.57786696953169</v>
      </c>
      <c r="D34" s="113">
        <f>B34+1.96*C34</f>
        <v>1335.174459819075</v>
      </c>
      <c r="E34" s="114">
        <f>B34-1.96*C34</f>
        <v>1191.789221298511</v>
      </c>
      <c r="F34" s="106"/>
      <c r="G34" s="112">
        <f>H4*B$21+I4*C$21+J4*D$21+K4*E$21+L4*F$21</f>
        <v>1172.5324225053241</v>
      </c>
      <c r="H34" s="13">
        <f>SQRT(((H16*B$21)^2)+((I16*C$21)^2)+((J16*D$21)^2)+((K16*E$21)^2)+((L16*F$21)^2))</f>
        <v>55.89046220393953</v>
      </c>
      <c r="I34" s="113">
        <f>G34+1.96*H34</f>
        <v>1282.0777284250455</v>
      </c>
      <c r="J34" s="114">
        <f>G34-1.96*H34</f>
        <v>1062.9871165856027</v>
      </c>
    </row>
    <row r="35" spans="1:10" ht="12" customHeight="1">
      <c r="A35" s="111" t="s">
        <v>23</v>
      </c>
      <c r="B35" s="112">
        <f>B5*B$21+C5*C$21+D5*D$21+E5*E$21+F5*F$21</f>
        <v>544.1523955829779</v>
      </c>
      <c r="C35" s="13">
        <f>SQRT(((B17*B$21)^2)+((C17*C$21)^2)+((D17*D$21)^2)+((E17*E$21)^2)+((F17*F$21)^2))</f>
        <v>18.98788793382938</v>
      </c>
      <c r="D35" s="113">
        <f>B35+1.96*C35</f>
        <v>581.3686559332834</v>
      </c>
      <c r="E35" s="114">
        <f>B35-1.96*C35</f>
        <v>506.9361352326723</v>
      </c>
      <c r="F35" s="106"/>
      <c r="G35" s="112">
        <f>H5*B$21+I5*C$21+J5*D$21+K5*E$21+L5*F$21</f>
        <v>115.29046104951581</v>
      </c>
      <c r="H35" s="13">
        <f>SQRT(((H17*B$21)^2)+((I17*C$21)^2)+((J17*D$21)^2)+((K17*E$21)^2)+((L17*F$21)^2))</f>
        <v>12.595608780015732</v>
      </c>
      <c r="I35" s="113">
        <f>G35+1.96*H35</f>
        <v>139.97785425834664</v>
      </c>
      <c r="J35" s="114">
        <f>G35-1.96*H35</f>
        <v>90.60306784068499</v>
      </c>
    </row>
    <row r="36" spans="1:10" ht="12" customHeight="1">
      <c r="A36" s="111" t="s">
        <v>24</v>
      </c>
      <c r="B36" s="112">
        <f>B6*B$21+C6*C$21+D6*D$21+E6*E$21+F6*F$21</f>
        <v>304.60109849156714</v>
      </c>
      <c r="C36" s="13">
        <f>SQRT(((B18*B$21)^2)+((C18*C$21)^2)+((D18*D$21)^2)+((E18*E$21)^2)+((F18*F$21)^2))</f>
        <v>15.654702535365548</v>
      </c>
      <c r="D36" s="113">
        <f>B36+1.96*C36</f>
        <v>335.2843154608836</v>
      </c>
      <c r="E36" s="114">
        <f>B36-1.96*C36</f>
        <v>273.9178815222507</v>
      </c>
      <c r="F36" s="106"/>
      <c r="G36" s="112">
        <f>H6*B$21+I6*C$21+J6*D$21+K6*E$21+L6*F$21</f>
        <v>27.072681773632773</v>
      </c>
      <c r="H36" s="13">
        <f>IF(OR(H12=0,I12=0,J12=0,K12=0,L12=0),0,SQRT(((H18*B$21)^2)+((I18*C$21)^2)+((J18*D$21)^2)+((K18*E$21)^2)+((L18*F$21)^2)))</f>
        <v>8.333678888607956</v>
      </c>
      <c r="I36" s="113">
        <f>G36+1.96*H36</f>
        <v>43.40669239530437</v>
      </c>
      <c r="J36" s="114">
        <f>G36-1.96*H36</f>
        <v>10.738671151961178</v>
      </c>
    </row>
    <row r="37" spans="1:10" ht="12" customHeight="1" thickBot="1">
      <c r="A37" s="111" t="s">
        <v>25</v>
      </c>
      <c r="B37" s="115">
        <f>B7*B$21+C7*C$21+D7*D$21+E7*E$21+F7*F$21</f>
        <v>557.9453947863235</v>
      </c>
      <c r="C37" s="14">
        <f>SQRT(((B19*B$21)^2)+((C19*C$21)^2)+((D19*D$21)^2)+((E19*E$21)^2)+((F19*F$21)^2))</f>
        <v>22.924783973426138</v>
      </c>
      <c r="D37" s="116">
        <f>B37+1.96*C37</f>
        <v>602.8779713742388</v>
      </c>
      <c r="E37" s="117">
        <f>B37-1.96*C37</f>
        <v>513.0128181984082</v>
      </c>
      <c r="F37" s="106"/>
      <c r="G37" s="115">
        <f>H7*B$21+I7*C$21+J7*D$21+K7*E$21+L7*F$21</f>
        <v>859.4117517664956</v>
      </c>
      <c r="H37" s="14">
        <f>SQRT(((H19*B$21)^2)+((I19*C$21)^2)+((J19*D$21)^2)+((K19*E$21)^2)+((L19*F$21)^2))</f>
        <v>49.13604331110993</v>
      </c>
      <c r="I37" s="116">
        <f>G37+1.96*H37</f>
        <v>955.7183966562711</v>
      </c>
      <c r="J37" s="117">
        <f>G37-1.96*H37</f>
        <v>763.1051068767201</v>
      </c>
    </row>
    <row r="38" spans="1:10" ht="12" customHeight="1">
      <c r="A38" s="107"/>
      <c r="B38" s="106"/>
      <c r="C38" s="106"/>
      <c r="D38" s="106"/>
      <c r="E38" s="106"/>
      <c r="F38" s="106"/>
      <c r="G38" s="106"/>
      <c r="H38" s="106"/>
      <c r="I38" s="106"/>
      <c r="J38" s="106"/>
    </row>
  </sheetData>
  <sheetProtection password="9F21" sheet="1" objects="1" scenarios="1" selectLockedCells="1" selectUnlockedCells="1"/>
  <mergeCells count="6">
    <mergeCell ref="B32:E32"/>
    <mergeCell ref="G32:J32"/>
    <mergeCell ref="K23:R23"/>
    <mergeCell ref="B1:F1"/>
    <mergeCell ref="H1:L1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28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H8" sqref="H8"/>
    </sheetView>
  </sheetViews>
  <sheetFormatPr defaultColWidth="9.140625" defaultRowHeight="12.75"/>
  <cols>
    <col min="1" max="1" width="3.140625" style="61" customWidth="1"/>
    <col min="2" max="2" width="31.28125" style="61" customWidth="1"/>
    <col min="3" max="10" width="13.421875" style="61" customWidth="1"/>
    <col min="11" max="11" width="3.7109375" style="61" customWidth="1"/>
    <col min="12" max="19" width="13.421875" style="61" customWidth="1"/>
    <col min="20" max="20" width="3.7109375" style="61" customWidth="1"/>
    <col min="21" max="28" width="13.421875" style="61" customWidth="1"/>
    <col min="29" max="29" width="3.7109375" style="61" customWidth="1"/>
    <col min="30" max="37" width="13.421875" style="61" customWidth="1"/>
    <col min="38" max="38" width="3.7109375" style="61" customWidth="1"/>
    <col min="39" max="46" width="13.421875" style="61" customWidth="1"/>
    <col min="47" max="47" width="3.7109375" style="61" customWidth="1"/>
    <col min="48" max="55" width="13.421875" style="61" customWidth="1"/>
    <col min="56" max="56" width="3.7109375" style="61" customWidth="1"/>
    <col min="57" max="64" width="13.421875" style="61" customWidth="1"/>
    <col min="65" max="65" width="3.7109375" style="61" customWidth="1"/>
    <col min="66" max="73" width="13.421875" style="61" customWidth="1"/>
    <col min="74" max="74" width="3.7109375" style="61" customWidth="1"/>
    <col min="75" max="82" width="13.421875" style="61" customWidth="1"/>
    <col min="83" max="83" width="3.7109375" style="61" customWidth="1"/>
    <col min="84" max="91" width="13.421875" style="61" customWidth="1"/>
    <col min="92" max="92" width="3.7109375" style="61" customWidth="1"/>
    <col min="93" max="100" width="13.421875" style="61" customWidth="1"/>
    <col min="101" max="101" width="3.7109375" style="61" customWidth="1"/>
    <col min="102" max="109" width="13.421875" style="61" customWidth="1"/>
    <col min="110" max="16384" width="9.140625" style="61" customWidth="1"/>
  </cols>
  <sheetData>
    <row r="1" spans="3:109" s="59" customFormat="1" ht="15.75">
      <c r="C1" s="143" t="s">
        <v>12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U1" s="143" t="s">
        <v>13</v>
      </c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M1" s="143" t="s">
        <v>14</v>
      </c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E1" s="143" t="s">
        <v>15</v>
      </c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W1" s="143" t="s">
        <v>16</v>
      </c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O1" s="143" t="s">
        <v>17</v>
      </c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3:109" s="118" customFormat="1" ht="15">
      <c r="C2" s="144" t="s">
        <v>20</v>
      </c>
      <c r="D2" s="144"/>
      <c r="E2" s="144"/>
      <c r="F2" s="144"/>
      <c r="G2" s="144"/>
      <c r="H2" s="144"/>
      <c r="I2" s="144"/>
      <c r="J2" s="144"/>
      <c r="L2" s="144" t="s">
        <v>21</v>
      </c>
      <c r="M2" s="144"/>
      <c r="N2" s="144"/>
      <c r="O2" s="144"/>
      <c r="P2" s="144"/>
      <c r="Q2" s="144"/>
      <c r="R2" s="144"/>
      <c r="S2" s="144"/>
      <c r="U2" s="144" t="s">
        <v>20</v>
      </c>
      <c r="V2" s="144"/>
      <c r="W2" s="144"/>
      <c r="X2" s="144"/>
      <c r="Y2" s="144"/>
      <c r="Z2" s="144"/>
      <c r="AA2" s="144"/>
      <c r="AB2" s="144"/>
      <c r="AD2" s="144" t="s">
        <v>21</v>
      </c>
      <c r="AE2" s="144"/>
      <c r="AF2" s="144"/>
      <c r="AG2" s="144"/>
      <c r="AH2" s="144"/>
      <c r="AI2" s="144"/>
      <c r="AJ2" s="144"/>
      <c r="AK2" s="144"/>
      <c r="AM2" s="144" t="s">
        <v>20</v>
      </c>
      <c r="AN2" s="144"/>
      <c r="AO2" s="144"/>
      <c r="AP2" s="144"/>
      <c r="AQ2" s="144"/>
      <c r="AR2" s="144"/>
      <c r="AS2" s="144"/>
      <c r="AT2" s="144"/>
      <c r="AV2" s="144" t="s">
        <v>21</v>
      </c>
      <c r="AW2" s="144"/>
      <c r="AX2" s="144"/>
      <c r="AY2" s="144"/>
      <c r="AZ2" s="144"/>
      <c r="BA2" s="144"/>
      <c r="BB2" s="144"/>
      <c r="BC2" s="144"/>
      <c r="BE2" s="144" t="s">
        <v>20</v>
      </c>
      <c r="BF2" s="144"/>
      <c r="BG2" s="144"/>
      <c r="BH2" s="144"/>
      <c r="BI2" s="144"/>
      <c r="BJ2" s="144"/>
      <c r="BK2" s="144"/>
      <c r="BL2" s="144"/>
      <c r="BN2" s="144" t="s">
        <v>21</v>
      </c>
      <c r="BO2" s="144"/>
      <c r="BP2" s="144"/>
      <c r="BQ2" s="144"/>
      <c r="BR2" s="144"/>
      <c r="BS2" s="144"/>
      <c r="BT2" s="144"/>
      <c r="BU2" s="144"/>
      <c r="BW2" s="144" t="s">
        <v>20</v>
      </c>
      <c r="BX2" s="144"/>
      <c r="BY2" s="144"/>
      <c r="BZ2" s="144"/>
      <c r="CA2" s="144"/>
      <c r="CB2" s="144"/>
      <c r="CC2" s="144"/>
      <c r="CD2" s="144"/>
      <c r="CF2" s="144" t="s">
        <v>21</v>
      </c>
      <c r="CG2" s="144"/>
      <c r="CH2" s="144"/>
      <c r="CI2" s="144"/>
      <c r="CJ2" s="144"/>
      <c r="CK2" s="144"/>
      <c r="CL2" s="144"/>
      <c r="CM2" s="144"/>
      <c r="CO2" s="144" t="s">
        <v>20</v>
      </c>
      <c r="CP2" s="144"/>
      <c r="CQ2" s="144"/>
      <c r="CR2" s="144"/>
      <c r="CS2" s="144"/>
      <c r="CT2" s="144"/>
      <c r="CU2" s="144"/>
      <c r="CV2" s="144"/>
      <c r="CX2" s="144" t="s">
        <v>21</v>
      </c>
      <c r="CY2" s="144"/>
      <c r="CZ2" s="144"/>
      <c r="DA2" s="144"/>
      <c r="DB2" s="144"/>
      <c r="DC2" s="144"/>
      <c r="DD2" s="144"/>
      <c r="DE2" s="144"/>
    </row>
    <row r="3" spans="1:109" s="120" customFormat="1" ht="27.75" customHeight="1" thickBot="1">
      <c r="A3" s="119" t="s">
        <v>31</v>
      </c>
      <c r="C3" s="8" t="s">
        <v>2</v>
      </c>
      <c r="D3" s="8" t="s">
        <v>3</v>
      </c>
      <c r="E3" s="8" t="s">
        <v>4</v>
      </c>
      <c r="F3" s="8" t="s">
        <v>29</v>
      </c>
      <c r="G3" s="8" t="s">
        <v>30</v>
      </c>
      <c r="H3" s="10"/>
      <c r="I3" s="10"/>
      <c r="J3" s="10"/>
      <c r="L3" s="8" t="s">
        <v>2</v>
      </c>
      <c r="M3" s="8" t="s">
        <v>3</v>
      </c>
      <c r="N3" s="8" t="s">
        <v>4</v>
      </c>
      <c r="O3" s="8" t="s">
        <v>29</v>
      </c>
      <c r="P3" s="8" t="s">
        <v>30</v>
      </c>
      <c r="Q3" s="10"/>
      <c r="R3" s="10"/>
      <c r="S3" s="10"/>
      <c r="U3" s="8" t="s">
        <v>2</v>
      </c>
      <c r="V3" s="8" t="s">
        <v>3</v>
      </c>
      <c r="W3" s="8" t="s">
        <v>4</v>
      </c>
      <c r="X3" s="8" t="s">
        <v>29</v>
      </c>
      <c r="Y3" s="8" t="s">
        <v>30</v>
      </c>
      <c r="Z3" s="10"/>
      <c r="AA3" s="10"/>
      <c r="AB3" s="10"/>
      <c r="AD3" s="8" t="s">
        <v>2</v>
      </c>
      <c r="AE3" s="8" t="s">
        <v>3</v>
      </c>
      <c r="AF3" s="8" t="s">
        <v>4</v>
      </c>
      <c r="AG3" s="8" t="s">
        <v>29</v>
      </c>
      <c r="AH3" s="8" t="s">
        <v>30</v>
      </c>
      <c r="AI3" s="10"/>
      <c r="AJ3" s="10"/>
      <c r="AK3" s="10"/>
      <c r="AM3" s="8" t="s">
        <v>2</v>
      </c>
      <c r="AN3" s="8" t="s">
        <v>3</v>
      </c>
      <c r="AO3" s="8" t="s">
        <v>4</v>
      </c>
      <c r="AP3" s="8" t="s">
        <v>29</v>
      </c>
      <c r="AQ3" s="8" t="s">
        <v>30</v>
      </c>
      <c r="AR3" s="10"/>
      <c r="AS3" s="10"/>
      <c r="AT3" s="10"/>
      <c r="AV3" s="8" t="s">
        <v>2</v>
      </c>
      <c r="AW3" s="8" t="s">
        <v>3</v>
      </c>
      <c r="AX3" s="8" t="s">
        <v>4</v>
      </c>
      <c r="AY3" s="8" t="s">
        <v>29</v>
      </c>
      <c r="AZ3" s="8" t="s">
        <v>30</v>
      </c>
      <c r="BA3" s="10"/>
      <c r="BB3" s="10"/>
      <c r="BC3" s="10"/>
      <c r="BE3" s="8" t="s">
        <v>2</v>
      </c>
      <c r="BF3" s="8" t="s">
        <v>3</v>
      </c>
      <c r="BG3" s="8" t="s">
        <v>4</v>
      </c>
      <c r="BH3" s="8" t="s">
        <v>29</v>
      </c>
      <c r="BI3" s="8" t="s">
        <v>30</v>
      </c>
      <c r="BJ3" s="10"/>
      <c r="BK3" s="10"/>
      <c r="BL3" s="10"/>
      <c r="BN3" s="8" t="s">
        <v>2</v>
      </c>
      <c r="BO3" s="8" t="s">
        <v>3</v>
      </c>
      <c r="BP3" s="8" t="s">
        <v>4</v>
      </c>
      <c r="BQ3" s="8" t="s">
        <v>29</v>
      </c>
      <c r="BR3" s="8" t="s">
        <v>30</v>
      </c>
      <c r="BS3" s="10"/>
      <c r="BT3" s="10"/>
      <c r="BU3" s="10"/>
      <c r="BW3" s="8" t="s">
        <v>2</v>
      </c>
      <c r="BX3" s="8" t="s">
        <v>3</v>
      </c>
      <c r="BY3" s="8" t="s">
        <v>4</v>
      </c>
      <c r="BZ3" s="8" t="s">
        <v>29</v>
      </c>
      <c r="CA3" s="8" t="s">
        <v>30</v>
      </c>
      <c r="CB3" s="10"/>
      <c r="CC3" s="10"/>
      <c r="CD3" s="10"/>
      <c r="CF3" s="8" t="s">
        <v>2</v>
      </c>
      <c r="CG3" s="8" t="s">
        <v>3</v>
      </c>
      <c r="CH3" s="8" t="s">
        <v>4</v>
      </c>
      <c r="CI3" s="8" t="s">
        <v>29</v>
      </c>
      <c r="CJ3" s="8" t="s">
        <v>30</v>
      </c>
      <c r="CK3" s="10"/>
      <c r="CL3" s="10"/>
      <c r="CM3" s="10"/>
      <c r="CO3" s="8" t="s">
        <v>2</v>
      </c>
      <c r="CP3" s="8" t="s">
        <v>3</v>
      </c>
      <c r="CQ3" s="8" t="s">
        <v>4</v>
      </c>
      <c r="CR3" s="8" t="s">
        <v>29</v>
      </c>
      <c r="CS3" s="8" t="s">
        <v>30</v>
      </c>
      <c r="CT3" s="10"/>
      <c r="CU3" s="10"/>
      <c r="CV3" s="10"/>
      <c r="CX3" s="8" t="s">
        <v>2</v>
      </c>
      <c r="CY3" s="8" t="s">
        <v>3</v>
      </c>
      <c r="CZ3" s="8" t="s">
        <v>4</v>
      </c>
      <c r="DA3" s="8" t="s">
        <v>29</v>
      </c>
      <c r="DB3" s="8" t="s">
        <v>30</v>
      </c>
      <c r="DC3" s="10"/>
      <c r="DD3" s="10"/>
      <c r="DE3" s="10"/>
    </row>
    <row r="4" spans="2:109" ht="15">
      <c r="B4" s="121" t="s">
        <v>28</v>
      </c>
      <c r="C4" s="77"/>
      <c r="D4" s="77"/>
      <c r="E4" s="77"/>
      <c r="F4" s="77"/>
      <c r="G4" s="77"/>
      <c r="H4" s="4"/>
      <c r="I4" s="4"/>
      <c r="J4" s="4"/>
      <c r="L4" s="77"/>
      <c r="M4" s="77"/>
      <c r="N4" s="77"/>
      <c r="O4" s="77"/>
      <c r="P4" s="77"/>
      <c r="Q4" s="4"/>
      <c r="R4" s="4"/>
      <c r="S4" s="4"/>
      <c r="U4" s="77"/>
      <c r="V4" s="77"/>
      <c r="W4" s="77"/>
      <c r="X4" s="77"/>
      <c r="Y4" s="77"/>
      <c r="Z4" s="4"/>
      <c r="AA4" s="4"/>
      <c r="AB4" s="4"/>
      <c r="AD4" s="77"/>
      <c r="AE4" s="77"/>
      <c r="AF4" s="77"/>
      <c r="AG4" s="77"/>
      <c r="AH4" s="77"/>
      <c r="AI4" s="4"/>
      <c r="AJ4" s="4"/>
      <c r="AK4" s="4"/>
      <c r="AM4" s="77"/>
      <c r="AN4" s="77"/>
      <c r="AO4" s="77"/>
      <c r="AP4" s="77"/>
      <c r="AQ4" s="77"/>
      <c r="AR4" s="4"/>
      <c r="AS4" s="4"/>
      <c r="AT4" s="4"/>
      <c r="AV4" s="77"/>
      <c r="AW4" s="77"/>
      <c r="AX4" s="77"/>
      <c r="AY4" s="77"/>
      <c r="AZ4" s="77"/>
      <c r="BA4" s="4"/>
      <c r="BB4" s="4"/>
      <c r="BC4" s="4"/>
      <c r="BE4" s="77"/>
      <c r="BF4" s="77"/>
      <c r="BG4" s="77"/>
      <c r="BH4" s="77"/>
      <c r="BI4" s="77"/>
      <c r="BJ4" s="4"/>
      <c r="BK4" s="4"/>
      <c r="BL4" s="4"/>
      <c r="BN4" s="77"/>
      <c r="BO4" s="77"/>
      <c r="BP4" s="77"/>
      <c r="BQ4" s="77"/>
      <c r="BR4" s="77"/>
      <c r="BS4" s="4"/>
      <c r="BT4" s="4"/>
      <c r="BU4" s="4"/>
      <c r="BW4" s="77"/>
      <c r="BX4" s="77"/>
      <c r="BY4" s="77"/>
      <c r="BZ4" s="77"/>
      <c r="CA4" s="77"/>
      <c r="CB4" s="4"/>
      <c r="CC4" s="4"/>
      <c r="CD4" s="4"/>
      <c r="CF4" s="77"/>
      <c r="CG4" s="77"/>
      <c r="CH4" s="77"/>
      <c r="CI4" s="77"/>
      <c r="CJ4" s="77"/>
      <c r="CK4" s="4"/>
      <c r="CL4" s="4"/>
      <c r="CM4" s="4"/>
      <c r="CO4" s="77"/>
      <c r="CP4" s="77"/>
      <c r="CQ4" s="77"/>
      <c r="CR4" s="77"/>
      <c r="CS4" s="77"/>
      <c r="CT4" s="4"/>
      <c r="CU4" s="4"/>
      <c r="CV4" s="4"/>
      <c r="CX4" s="77"/>
      <c r="CY4" s="77"/>
      <c r="CZ4" s="77"/>
      <c r="DA4" s="77"/>
      <c r="DB4" s="77"/>
      <c r="DC4" s="4"/>
      <c r="DD4" s="4"/>
      <c r="DE4" s="4"/>
    </row>
    <row r="5" spans="2:109" s="122" customFormat="1" ht="12.75">
      <c r="B5" s="123" t="s">
        <v>22</v>
      </c>
      <c r="C5" s="124">
        <v>355.8631498261146</v>
      </c>
      <c r="D5" s="124">
        <v>793.0080637541756</v>
      </c>
      <c r="E5" s="124">
        <v>1165.695893140635</v>
      </c>
      <c r="F5" s="124">
        <v>1855.7764566794526</v>
      </c>
      <c r="G5" s="125">
        <v>1135.3176760294389</v>
      </c>
      <c r="H5" s="5"/>
      <c r="I5" s="5"/>
      <c r="J5" s="5"/>
      <c r="L5" s="124">
        <v>340.47567926682916</v>
      </c>
      <c r="M5" s="124">
        <v>738.9884666361509</v>
      </c>
      <c r="N5" s="124">
        <v>1160.8226052389973</v>
      </c>
      <c r="O5" s="124">
        <v>1500.5445286308488</v>
      </c>
      <c r="P5" s="125">
        <v>879.8352161687515</v>
      </c>
      <c r="Q5" s="5"/>
      <c r="R5" s="5"/>
      <c r="S5" s="5"/>
      <c r="U5" s="124">
        <v>376.7221040927638</v>
      </c>
      <c r="V5" s="124">
        <v>843.1424502005281</v>
      </c>
      <c r="W5" s="125">
        <v>1304.029306277162</v>
      </c>
      <c r="X5" s="124">
        <v>1761.875937341322</v>
      </c>
      <c r="Y5" s="125">
        <v>1297.1341951764655</v>
      </c>
      <c r="Z5" s="5"/>
      <c r="AA5" s="5"/>
      <c r="AB5" s="5"/>
      <c r="AD5" s="125">
        <v>389.55005427176053</v>
      </c>
      <c r="AE5" s="124">
        <v>677.388589267278</v>
      </c>
      <c r="AF5" s="125">
        <v>1307.6484552536065</v>
      </c>
      <c r="AG5" s="124">
        <v>1713.1275625670567</v>
      </c>
      <c r="AH5" s="125">
        <v>1331.2277843604304</v>
      </c>
      <c r="AI5" s="5"/>
      <c r="AJ5" s="5"/>
      <c r="AK5" s="5"/>
      <c r="AM5" s="124">
        <v>362.001211631014</v>
      </c>
      <c r="AN5" s="124">
        <v>720.4758551221443</v>
      </c>
      <c r="AO5" s="124">
        <v>1266.310748437038</v>
      </c>
      <c r="AP5" s="124">
        <v>1689.6328589760476</v>
      </c>
      <c r="AQ5" s="125">
        <v>1062.8924351854807</v>
      </c>
      <c r="AR5" s="5"/>
      <c r="AS5" s="5"/>
      <c r="AT5" s="5"/>
      <c r="AV5" s="124">
        <v>336.0369991760673</v>
      </c>
      <c r="AW5" s="124">
        <v>775.2062023565514</v>
      </c>
      <c r="AX5" s="125">
        <v>1294.2746519025627</v>
      </c>
      <c r="AY5" s="124">
        <v>1465.880644960203</v>
      </c>
      <c r="AZ5" s="125">
        <v>1092.5658906224735</v>
      </c>
      <c r="BA5" s="5"/>
      <c r="BB5" s="5"/>
      <c r="BC5" s="5"/>
      <c r="BE5" s="124">
        <v>336.106797969498</v>
      </c>
      <c r="BF5" s="124">
        <v>783.7041602667999</v>
      </c>
      <c r="BG5" s="124">
        <v>1168.3184697869535</v>
      </c>
      <c r="BH5" s="124">
        <v>1860.4606839992323</v>
      </c>
      <c r="BI5" s="124">
        <v>1143.5600036024553</v>
      </c>
      <c r="BJ5" s="5"/>
      <c r="BK5" s="5"/>
      <c r="BL5" s="5"/>
      <c r="BN5" s="124">
        <v>260.7743778053958</v>
      </c>
      <c r="BO5" s="124">
        <v>698.0475143340909</v>
      </c>
      <c r="BP5" s="124">
        <v>1127.3248815645215</v>
      </c>
      <c r="BQ5" s="124">
        <v>1542.947615837558</v>
      </c>
      <c r="BR5" s="125">
        <v>1018.9387391047957</v>
      </c>
      <c r="BS5" s="5"/>
      <c r="BT5" s="5"/>
      <c r="BU5" s="5"/>
      <c r="BW5" s="124">
        <v>342.9804274691299</v>
      </c>
      <c r="BX5" s="124">
        <v>844.6661352764945</v>
      </c>
      <c r="BY5" s="125">
        <v>1219.3942537207326</v>
      </c>
      <c r="BZ5" s="124">
        <v>1889.8880750969345</v>
      </c>
      <c r="CA5" s="125">
        <v>1055.7855299532505</v>
      </c>
      <c r="CB5" s="5"/>
      <c r="CC5" s="5"/>
      <c r="CD5" s="5"/>
      <c r="CF5" s="124">
        <v>280.80846675305594</v>
      </c>
      <c r="CG5" s="124">
        <v>804.6066616949075</v>
      </c>
      <c r="CH5" s="125">
        <v>1268.7126947977727</v>
      </c>
      <c r="CI5" s="124">
        <v>1984.785463029569</v>
      </c>
      <c r="CJ5" s="125">
        <v>1161.1053234804765</v>
      </c>
      <c r="CK5" s="5"/>
      <c r="CL5" s="5"/>
      <c r="CM5" s="5"/>
      <c r="CO5" s="124">
        <v>355.2012335391998</v>
      </c>
      <c r="CP5" s="124">
        <v>657.7441536802257</v>
      </c>
      <c r="CQ5" s="124">
        <v>956.74817909852</v>
      </c>
      <c r="CR5" s="124">
        <v>1550.6382679344958</v>
      </c>
      <c r="CS5" s="124">
        <v>1086.6910289928749</v>
      </c>
      <c r="CT5" s="5"/>
      <c r="CU5" s="5"/>
      <c r="CV5" s="5"/>
      <c r="CX5" s="124">
        <v>298.02880177555784</v>
      </c>
      <c r="CY5" s="124">
        <v>543.2054994382501</v>
      </c>
      <c r="CZ5" s="124">
        <v>993.4076120812421</v>
      </c>
      <c r="DA5" s="124">
        <v>1291.4264704199838</v>
      </c>
      <c r="DB5" s="125">
        <v>900.3265528579391</v>
      </c>
      <c r="DC5" s="5"/>
      <c r="DD5" s="5"/>
      <c r="DE5" s="5"/>
    </row>
    <row r="6" spans="2:109" s="122" customFormat="1" ht="12.75">
      <c r="B6" s="123" t="s">
        <v>23</v>
      </c>
      <c r="C6" s="124">
        <v>182.67136838047477</v>
      </c>
      <c r="D6" s="124">
        <v>488.33944012236634</v>
      </c>
      <c r="E6" s="124">
        <v>805.0002190912627</v>
      </c>
      <c r="F6" s="124">
        <v>641.3702328029085</v>
      </c>
      <c r="G6" s="125">
        <v>210.31071129451223</v>
      </c>
      <c r="H6" s="5"/>
      <c r="I6" s="5"/>
      <c r="J6" s="5"/>
      <c r="L6" s="124">
        <v>47.79637047048356</v>
      </c>
      <c r="M6" s="124">
        <v>84.43073683939002</v>
      </c>
      <c r="N6" s="124">
        <v>267.29501743901153</v>
      </c>
      <c r="O6" s="124">
        <v>175.19822066973157</v>
      </c>
      <c r="P6" s="125">
        <v>51.23987047404371</v>
      </c>
      <c r="Q6" s="5"/>
      <c r="R6" s="5"/>
      <c r="S6" s="5"/>
      <c r="U6" s="124">
        <v>332.0270233339678</v>
      </c>
      <c r="V6" s="124">
        <v>665.413444410121</v>
      </c>
      <c r="W6" s="125">
        <v>1023.1567544479726</v>
      </c>
      <c r="X6" s="124">
        <v>693.7723704982958</v>
      </c>
      <c r="Y6" s="125">
        <v>311.11021581748014</v>
      </c>
      <c r="Z6" s="5"/>
      <c r="AA6" s="5"/>
      <c r="AB6" s="5"/>
      <c r="AD6" s="125">
        <v>32.25079333134241</v>
      </c>
      <c r="AE6" s="124">
        <v>49.354785277027865</v>
      </c>
      <c r="AF6" s="125">
        <v>296.77752972003697</v>
      </c>
      <c r="AG6" s="124">
        <v>102.4707353996329</v>
      </c>
      <c r="AH6" s="125">
        <v>88.47420294064922</v>
      </c>
      <c r="AI6" s="5"/>
      <c r="AJ6" s="5"/>
      <c r="AK6" s="5"/>
      <c r="AM6" s="124">
        <v>147.57791626386842</v>
      </c>
      <c r="AN6" s="124">
        <v>451.28375059100887</v>
      </c>
      <c r="AO6" s="124">
        <v>686.1883705705371</v>
      </c>
      <c r="AP6" s="124">
        <v>624.7584489182292</v>
      </c>
      <c r="AQ6" s="125">
        <v>300.3705292048746</v>
      </c>
      <c r="AR6" s="5"/>
      <c r="AS6" s="5"/>
      <c r="AT6" s="5"/>
      <c r="AV6" s="124">
        <v>52.141125498746206</v>
      </c>
      <c r="AW6" s="124">
        <v>77.97747731724927</v>
      </c>
      <c r="AX6" s="125">
        <v>204.97577532129344</v>
      </c>
      <c r="AY6" s="124">
        <v>114.27505801793714</v>
      </c>
      <c r="AZ6" s="125">
        <v>87.16103933547677</v>
      </c>
      <c r="BA6" s="5"/>
      <c r="BB6" s="5"/>
      <c r="BC6" s="5"/>
      <c r="BE6" s="124">
        <v>150.73732954684533</v>
      </c>
      <c r="BF6" s="124">
        <v>457.32980797526983</v>
      </c>
      <c r="BG6" s="124">
        <v>757.5880925483219</v>
      </c>
      <c r="BH6" s="124">
        <v>682.8984110897494</v>
      </c>
      <c r="BI6" s="124">
        <v>259.1335818054775</v>
      </c>
      <c r="BJ6" s="5"/>
      <c r="BK6" s="5"/>
      <c r="BL6" s="5"/>
      <c r="BN6" s="124">
        <v>40.13508867181681</v>
      </c>
      <c r="BO6" s="124">
        <v>112.60993333408216</v>
      </c>
      <c r="BP6" s="124">
        <v>251.3575242028984</v>
      </c>
      <c r="BQ6" s="124">
        <v>169.1586212815911</v>
      </c>
      <c r="BR6" s="125">
        <v>100.00651464081565</v>
      </c>
      <c r="BS6" s="5"/>
      <c r="BT6" s="5"/>
      <c r="BU6" s="5"/>
      <c r="BW6" s="124">
        <v>199.29896791603707</v>
      </c>
      <c r="BX6" s="124">
        <v>549.9878669257198</v>
      </c>
      <c r="BY6" s="125">
        <v>1025.5727074246097</v>
      </c>
      <c r="BZ6" s="124">
        <v>777.4070042138911</v>
      </c>
      <c r="CA6" s="125">
        <v>200.80037473338848</v>
      </c>
      <c r="CB6" s="5"/>
      <c r="CC6" s="5"/>
      <c r="CD6" s="5"/>
      <c r="CF6" s="124">
        <v>22.471209971149865</v>
      </c>
      <c r="CG6" s="124">
        <v>137.80585661348115</v>
      </c>
      <c r="CH6" s="125">
        <v>255.30821139100559</v>
      </c>
      <c r="CI6" s="124">
        <v>276.11321556094595</v>
      </c>
      <c r="CJ6" s="125">
        <v>19.56992851909943</v>
      </c>
      <c r="CK6" s="5"/>
      <c r="CL6" s="5"/>
      <c r="CM6" s="5"/>
      <c r="CO6" s="124">
        <v>171.8034029688228</v>
      </c>
      <c r="CP6" s="124">
        <v>401.6140896313563</v>
      </c>
      <c r="CQ6" s="124">
        <v>673.0943255500425</v>
      </c>
      <c r="CR6" s="124">
        <v>544.6698004672606</v>
      </c>
      <c r="CS6" s="124">
        <v>205.1524732561885</v>
      </c>
      <c r="CT6" s="5"/>
      <c r="CU6" s="5"/>
      <c r="CV6" s="5"/>
      <c r="CX6" s="124">
        <v>55.76608468419006</v>
      </c>
      <c r="CY6" s="124">
        <v>86.81322483468537</v>
      </c>
      <c r="CZ6" s="124">
        <v>217.30918720197252</v>
      </c>
      <c r="DA6" s="124">
        <v>169.71596184677446</v>
      </c>
      <c r="DB6" s="125">
        <v>78.15537363125824</v>
      </c>
      <c r="DC6" s="5"/>
      <c r="DD6" s="5"/>
      <c r="DE6" s="5"/>
    </row>
    <row r="7" spans="2:109" s="122" customFormat="1" ht="12.75">
      <c r="B7" s="123" t="s">
        <v>24</v>
      </c>
      <c r="C7" s="124">
        <v>17.810744140300947</v>
      </c>
      <c r="D7" s="124">
        <v>9.151134450309458</v>
      </c>
      <c r="E7" s="124">
        <v>148.2979536273079</v>
      </c>
      <c r="F7" s="124">
        <v>582.9958045850574</v>
      </c>
      <c r="G7" s="125">
        <v>470.2727496145107</v>
      </c>
      <c r="H7" s="5"/>
      <c r="I7" s="5"/>
      <c r="J7" s="5"/>
      <c r="L7" s="124">
        <v>0</v>
      </c>
      <c r="M7" s="124">
        <v>8.6690893848017</v>
      </c>
      <c r="N7" s="124">
        <v>44.32503729710816</v>
      </c>
      <c r="O7" s="124">
        <v>22.948885377920984</v>
      </c>
      <c r="P7" s="125">
        <v>0</v>
      </c>
      <c r="Q7" s="5"/>
      <c r="R7" s="5"/>
      <c r="S7" s="5"/>
      <c r="U7" s="124">
        <v>6.647018060711381</v>
      </c>
      <c r="V7" s="124">
        <v>13.73017848123764</v>
      </c>
      <c r="W7" s="125">
        <v>172.6619915601485</v>
      </c>
      <c r="X7" s="124">
        <v>445.9152011029795</v>
      </c>
      <c r="Y7" s="125">
        <v>458.28597350354704</v>
      </c>
      <c r="Z7" s="5"/>
      <c r="AA7" s="5"/>
      <c r="AB7" s="5"/>
      <c r="AD7" s="125">
        <v>0</v>
      </c>
      <c r="AE7" s="124">
        <v>1.8350596333192464</v>
      </c>
      <c r="AF7" s="125">
        <v>20.971284206306883</v>
      </c>
      <c r="AG7" s="124">
        <v>14.885792155351947</v>
      </c>
      <c r="AH7" s="125">
        <v>0</v>
      </c>
      <c r="AI7" s="5"/>
      <c r="AJ7" s="5"/>
      <c r="AK7" s="5"/>
      <c r="AM7" s="124">
        <v>6.907666334947726</v>
      </c>
      <c r="AN7" s="124">
        <v>11.263017854496963</v>
      </c>
      <c r="AO7" s="124">
        <v>349.65260575865307</v>
      </c>
      <c r="AP7" s="124">
        <v>462.0685515025312</v>
      </c>
      <c r="AQ7" s="125">
        <v>505.6035844512769</v>
      </c>
      <c r="AR7" s="5"/>
      <c r="AS7" s="5"/>
      <c r="AT7" s="5"/>
      <c r="AV7" s="124">
        <v>5.080972283335316</v>
      </c>
      <c r="AW7" s="124">
        <v>0.9996031300521501</v>
      </c>
      <c r="AX7" s="125">
        <v>98.0905230955222</v>
      </c>
      <c r="AY7" s="124">
        <v>19.093906893381867</v>
      </c>
      <c r="AZ7" s="125">
        <v>14.895775899797119</v>
      </c>
      <c r="BA7" s="5"/>
      <c r="BB7" s="5"/>
      <c r="BC7" s="5"/>
      <c r="BE7" s="124">
        <v>9.537706778204628</v>
      </c>
      <c r="BF7" s="124">
        <v>10.465285813104932</v>
      </c>
      <c r="BG7" s="124">
        <v>125.11871001219356</v>
      </c>
      <c r="BH7" s="124">
        <v>500.15115614684333</v>
      </c>
      <c r="BI7" s="124">
        <v>438.9786256096444</v>
      </c>
      <c r="BJ7" s="5"/>
      <c r="BK7" s="5"/>
      <c r="BL7" s="5"/>
      <c r="BN7" s="124">
        <v>1.3430313391666457</v>
      </c>
      <c r="BO7" s="124">
        <v>0.8027804468747964</v>
      </c>
      <c r="BP7" s="124">
        <v>40.251555679993935</v>
      </c>
      <c r="BQ7" s="124">
        <v>12.82975964160379</v>
      </c>
      <c r="BR7" s="125">
        <v>16.0941084507641</v>
      </c>
      <c r="BS7" s="5"/>
      <c r="BT7" s="5"/>
      <c r="BU7" s="5"/>
      <c r="BW7" s="124">
        <v>4.208200192966037</v>
      </c>
      <c r="BX7" s="124">
        <v>3.496027692319594</v>
      </c>
      <c r="BY7" s="125">
        <v>62.638171137526214</v>
      </c>
      <c r="BZ7" s="124">
        <v>499.61594187309385</v>
      </c>
      <c r="CA7" s="125">
        <v>448.18596835454525</v>
      </c>
      <c r="CB7" s="5"/>
      <c r="CC7" s="5"/>
      <c r="CD7" s="5"/>
      <c r="CF7" s="124">
        <v>9.663023942202948</v>
      </c>
      <c r="CG7" s="124">
        <v>0</v>
      </c>
      <c r="CH7" s="125">
        <v>0</v>
      </c>
      <c r="CI7" s="124">
        <v>57.56551866635332</v>
      </c>
      <c r="CJ7" s="125">
        <v>34.51120798310411</v>
      </c>
      <c r="CK7" s="5"/>
      <c r="CL7" s="5"/>
      <c r="CM7" s="5"/>
      <c r="CO7" s="124">
        <v>2.4272489473391943</v>
      </c>
      <c r="CP7" s="124">
        <v>4.479455406732815</v>
      </c>
      <c r="CQ7" s="124">
        <v>65.28564696926583</v>
      </c>
      <c r="CR7" s="124">
        <v>501.34544208611436</v>
      </c>
      <c r="CS7" s="124">
        <v>468.934578204186</v>
      </c>
      <c r="CT7" s="5"/>
      <c r="CU7" s="5"/>
      <c r="CV7" s="5"/>
      <c r="CX7" s="124">
        <v>0.5022088739301044</v>
      </c>
      <c r="CY7" s="124">
        <v>2.9556405874099894</v>
      </c>
      <c r="CZ7" s="124">
        <v>1.855855557761986</v>
      </c>
      <c r="DA7" s="124">
        <v>13.502899861318262</v>
      </c>
      <c r="DB7" s="125">
        <v>28.96270547288509</v>
      </c>
      <c r="DC7" s="5"/>
      <c r="DD7" s="5"/>
      <c r="DE7" s="5"/>
    </row>
    <row r="8" spans="2:109" s="122" customFormat="1" ht="12.75">
      <c r="B8" s="123" t="s">
        <v>25</v>
      </c>
      <c r="C8" s="124">
        <v>239.26441810802694</v>
      </c>
      <c r="D8" s="124">
        <v>394.2728576890834</v>
      </c>
      <c r="E8" s="124">
        <v>595.7756218394039</v>
      </c>
      <c r="F8" s="124">
        <v>683.2621102605431</v>
      </c>
      <c r="G8" s="125">
        <v>594.6388257639902</v>
      </c>
      <c r="H8" s="5"/>
      <c r="I8" s="5"/>
      <c r="J8" s="5"/>
      <c r="L8" s="124">
        <v>257.9953124056065</v>
      </c>
      <c r="M8" s="124">
        <v>606.5409619145507</v>
      </c>
      <c r="N8" s="124">
        <v>888.670654468385</v>
      </c>
      <c r="O8" s="124">
        <v>1190.5543504229463</v>
      </c>
      <c r="P8" s="125">
        <v>710.6685688858305</v>
      </c>
      <c r="Q8" s="5"/>
      <c r="R8" s="5"/>
      <c r="S8" s="5"/>
      <c r="U8" s="124">
        <v>218.99551771590265</v>
      </c>
      <c r="V8" s="124">
        <v>444.25249363014075</v>
      </c>
      <c r="W8" s="125">
        <v>700.1486533047057</v>
      </c>
      <c r="X8" s="124">
        <v>739.1338507285808</v>
      </c>
      <c r="Y8" s="125">
        <v>509.01147869072423</v>
      </c>
      <c r="Z8" s="5"/>
      <c r="AA8" s="5"/>
      <c r="AB8" s="5"/>
      <c r="AD8" s="125">
        <v>219.89269057620072</v>
      </c>
      <c r="AE8" s="124">
        <v>490.39454409438133</v>
      </c>
      <c r="AF8" s="125">
        <v>867.4319714457434</v>
      </c>
      <c r="AG8" s="124">
        <v>1146.7754336619744</v>
      </c>
      <c r="AH8" s="125">
        <v>1380.5631550619385</v>
      </c>
      <c r="AI8" s="5"/>
      <c r="AJ8" s="5"/>
      <c r="AK8" s="5"/>
      <c r="AM8" s="124">
        <v>203.23031259666067</v>
      </c>
      <c r="AN8" s="124">
        <v>328.10047813883745</v>
      </c>
      <c r="AO8" s="124">
        <v>547.6746777228919</v>
      </c>
      <c r="AP8" s="124">
        <v>738.6176002702148</v>
      </c>
      <c r="AQ8" s="125">
        <v>464.56791160158394</v>
      </c>
      <c r="AR8" s="5"/>
      <c r="AS8" s="5"/>
      <c r="AT8" s="5"/>
      <c r="AV8" s="124">
        <v>222.7195547294697</v>
      </c>
      <c r="AW8" s="124">
        <v>472.29270507733054</v>
      </c>
      <c r="AX8" s="125">
        <v>1009.6485170653318</v>
      </c>
      <c r="AY8" s="124">
        <v>1076.4830664733888</v>
      </c>
      <c r="AZ8" s="125">
        <v>1115.3686353004723</v>
      </c>
      <c r="BA8" s="5"/>
      <c r="BB8" s="5"/>
      <c r="BC8" s="5"/>
      <c r="BE8" s="124">
        <v>190.31326824870223</v>
      </c>
      <c r="BF8" s="124">
        <v>344.76720423297627</v>
      </c>
      <c r="BG8" s="124">
        <v>626.1058810949426</v>
      </c>
      <c r="BH8" s="124">
        <v>721.4095113773967</v>
      </c>
      <c r="BI8" s="124">
        <v>469.8490402083762</v>
      </c>
      <c r="BJ8" s="5"/>
      <c r="BK8" s="5"/>
      <c r="BL8" s="5"/>
      <c r="BN8" s="124">
        <v>195.87665167635112</v>
      </c>
      <c r="BO8" s="124">
        <v>465.977146888605</v>
      </c>
      <c r="BP8" s="124">
        <v>823.6553995063414</v>
      </c>
      <c r="BQ8" s="124">
        <v>1084.3123787519196</v>
      </c>
      <c r="BR8" s="125">
        <v>699.6494863094368</v>
      </c>
      <c r="BS8" s="5"/>
      <c r="BT8" s="5"/>
      <c r="BU8" s="5"/>
      <c r="BW8" s="124">
        <v>192.77621284915676</v>
      </c>
      <c r="BX8" s="124">
        <v>282.11285116308795</v>
      </c>
      <c r="BY8" s="125">
        <v>501.6616117725733</v>
      </c>
      <c r="BZ8" s="124">
        <v>667.1225547864224</v>
      </c>
      <c r="CA8" s="125">
        <v>542.7593319998439</v>
      </c>
      <c r="CB8" s="5"/>
      <c r="CC8" s="5"/>
      <c r="CD8" s="5"/>
      <c r="CF8" s="124">
        <v>179.49114521724317</v>
      </c>
      <c r="CG8" s="124">
        <v>374.9562637986912</v>
      </c>
      <c r="CH8" s="125">
        <v>757.7869278227272</v>
      </c>
      <c r="CI8" s="124">
        <v>1180.3123727494751</v>
      </c>
      <c r="CJ8" s="125">
        <v>668.3310414217111</v>
      </c>
      <c r="CK8" s="5"/>
      <c r="CL8" s="5"/>
      <c r="CM8" s="5"/>
      <c r="CO8" s="124">
        <v>195.10385639960305</v>
      </c>
      <c r="CP8" s="124">
        <v>354.34522680793856</v>
      </c>
      <c r="CQ8" s="124">
        <v>531.915634379464</v>
      </c>
      <c r="CR8" s="124">
        <v>680.5688428063727</v>
      </c>
      <c r="CS8" s="124">
        <v>499.654793579281</v>
      </c>
      <c r="CT8" s="5"/>
      <c r="CU8" s="5"/>
      <c r="CV8" s="5"/>
      <c r="CX8" s="124">
        <v>199.299125197984</v>
      </c>
      <c r="CY8" s="124">
        <v>432.9510549959339</v>
      </c>
      <c r="CZ8" s="124">
        <v>821.4040541642009</v>
      </c>
      <c r="DA8" s="124">
        <v>1070.6049351054205</v>
      </c>
      <c r="DB8" s="125">
        <v>700.437896841521</v>
      </c>
      <c r="DC8" s="5"/>
      <c r="DD8" s="5"/>
      <c r="DE8" s="5"/>
    </row>
    <row r="9" spans="3:109" ht="3.75" customHeight="1">
      <c r="C9" s="77"/>
      <c r="D9" s="77"/>
      <c r="E9" s="77"/>
      <c r="F9" s="77"/>
      <c r="G9" s="77"/>
      <c r="H9" s="4"/>
      <c r="I9" s="4"/>
      <c r="J9" s="4"/>
      <c r="L9" s="77"/>
      <c r="M9" s="77"/>
      <c r="N9" s="77"/>
      <c r="O9" s="77"/>
      <c r="P9" s="77"/>
      <c r="Q9" s="4"/>
      <c r="R9" s="4"/>
      <c r="S9" s="4"/>
      <c r="U9" s="77"/>
      <c r="V9" s="77"/>
      <c r="W9" s="77"/>
      <c r="X9" s="77"/>
      <c r="Y9" s="77"/>
      <c r="Z9" s="4"/>
      <c r="AA9" s="4"/>
      <c r="AB9" s="4"/>
      <c r="AD9" s="77"/>
      <c r="AE9" s="77"/>
      <c r="AF9" s="77"/>
      <c r="AG9" s="77"/>
      <c r="AH9" s="77"/>
      <c r="AI9" s="4"/>
      <c r="AJ9" s="4"/>
      <c r="AK9" s="4"/>
      <c r="AM9" s="77"/>
      <c r="AN9" s="77"/>
      <c r="AO9" s="77"/>
      <c r="AP9" s="77"/>
      <c r="AQ9" s="77"/>
      <c r="AR9" s="4"/>
      <c r="AS9" s="4"/>
      <c r="AT9" s="4"/>
      <c r="AV9" s="77"/>
      <c r="AW9" s="77"/>
      <c r="AX9" s="77"/>
      <c r="AY9" s="77"/>
      <c r="AZ9" s="77"/>
      <c r="BA9" s="4"/>
      <c r="BB9" s="4"/>
      <c r="BC9" s="4"/>
      <c r="BE9" s="77"/>
      <c r="BF9" s="77"/>
      <c r="BG9" s="77"/>
      <c r="BH9" s="77"/>
      <c r="BI9" s="77"/>
      <c r="BJ9" s="4"/>
      <c r="BK9" s="4"/>
      <c r="BL9" s="4"/>
      <c r="BN9" s="77"/>
      <c r="BO9" s="77"/>
      <c r="BP9" s="77"/>
      <c r="BQ9" s="77"/>
      <c r="BR9" s="77"/>
      <c r="BS9" s="4"/>
      <c r="BT9" s="4"/>
      <c r="BU9" s="4"/>
      <c r="BW9" s="77"/>
      <c r="BX9" s="77"/>
      <c r="BY9" s="77"/>
      <c r="BZ9" s="77"/>
      <c r="CA9" s="77"/>
      <c r="CB9" s="4"/>
      <c r="CC9" s="4"/>
      <c r="CD9" s="4"/>
      <c r="CF9" s="77"/>
      <c r="CG9" s="77"/>
      <c r="CH9" s="77"/>
      <c r="CI9" s="77"/>
      <c r="CJ9" s="77"/>
      <c r="CK9" s="4"/>
      <c r="CL9" s="4"/>
      <c r="CM9" s="4"/>
      <c r="CO9" s="77"/>
      <c r="CP9" s="77"/>
      <c r="CQ9" s="77"/>
      <c r="CR9" s="77"/>
      <c r="CS9" s="77"/>
      <c r="CT9" s="4"/>
      <c r="CU9" s="4"/>
      <c r="CV9" s="4"/>
      <c r="CX9" s="77"/>
      <c r="CY9" s="77"/>
      <c r="CZ9" s="77"/>
      <c r="DA9" s="77"/>
      <c r="DB9" s="77"/>
      <c r="DC9" s="4"/>
      <c r="DD9" s="4"/>
      <c r="DE9" s="4"/>
    </row>
    <row r="10" spans="2:109" ht="15.75" thickBot="1">
      <c r="B10" s="121" t="s">
        <v>26</v>
      </c>
      <c r="C10" s="81"/>
      <c r="D10" s="81"/>
      <c r="E10" s="81"/>
      <c r="F10" s="81"/>
      <c r="G10" s="81"/>
      <c r="H10" s="4"/>
      <c r="I10" s="4"/>
      <c r="J10" s="4"/>
      <c r="L10" s="81"/>
      <c r="M10" s="81"/>
      <c r="N10" s="81"/>
      <c r="O10" s="81"/>
      <c r="P10" s="81"/>
      <c r="Q10" s="4"/>
      <c r="R10" s="4"/>
      <c r="S10" s="4"/>
      <c r="U10" s="81"/>
      <c r="V10" s="81"/>
      <c r="W10" s="81"/>
      <c r="X10" s="81"/>
      <c r="Y10" s="81"/>
      <c r="Z10" s="4"/>
      <c r="AA10" s="4"/>
      <c r="AB10" s="4"/>
      <c r="AD10" s="81"/>
      <c r="AE10" s="81"/>
      <c r="AF10" s="81"/>
      <c r="AG10" s="81"/>
      <c r="AH10" s="81"/>
      <c r="AI10" s="4"/>
      <c r="AJ10" s="4"/>
      <c r="AK10" s="4"/>
      <c r="AM10" s="81"/>
      <c r="AN10" s="81"/>
      <c r="AO10" s="81"/>
      <c r="AP10" s="81"/>
      <c r="AQ10" s="81"/>
      <c r="AR10" s="4"/>
      <c r="AS10" s="4"/>
      <c r="AT10" s="4"/>
      <c r="AV10" s="81"/>
      <c r="AW10" s="81"/>
      <c r="AX10" s="81"/>
      <c r="AY10" s="81"/>
      <c r="AZ10" s="81"/>
      <c r="BA10" s="4"/>
      <c r="BB10" s="4"/>
      <c r="BC10" s="4"/>
      <c r="BE10" s="81"/>
      <c r="BF10" s="81"/>
      <c r="BG10" s="81"/>
      <c r="BH10" s="81"/>
      <c r="BI10" s="81"/>
      <c r="BJ10" s="4"/>
      <c r="BK10" s="4"/>
      <c r="BL10" s="4"/>
      <c r="BN10" s="81"/>
      <c r="BO10" s="81"/>
      <c r="BP10" s="81"/>
      <c r="BQ10" s="81"/>
      <c r="BR10" s="81"/>
      <c r="BS10" s="4"/>
      <c r="BT10" s="4"/>
      <c r="BU10" s="4"/>
      <c r="BW10" s="81"/>
      <c r="BX10" s="81"/>
      <c r="BY10" s="81"/>
      <c r="BZ10" s="81"/>
      <c r="CA10" s="81"/>
      <c r="CB10" s="4"/>
      <c r="CC10" s="4"/>
      <c r="CD10" s="4"/>
      <c r="CF10" s="81"/>
      <c r="CG10" s="81"/>
      <c r="CH10" s="81"/>
      <c r="CI10" s="81"/>
      <c r="CJ10" s="81"/>
      <c r="CK10" s="4"/>
      <c r="CL10" s="4"/>
      <c r="CM10" s="4"/>
      <c r="CO10" s="81"/>
      <c r="CP10" s="81"/>
      <c r="CQ10" s="81"/>
      <c r="CR10" s="81"/>
      <c r="CS10" s="81"/>
      <c r="CT10" s="4"/>
      <c r="CU10" s="4"/>
      <c r="CV10" s="4"/>
      <c r="CX10" s="81"/>
      <c r="CY10" s="81"/>
      <c r="CZ10" s="81"/>
      <c r="DA10" s="81"/>
      <c r="DB10" s="81"/>
      <c r="DC10" s="4"/>
      <c r="DD10" s="4"/>
      <c r="DE10" s="4"/>
    </row>
    <row r="11" spans="2:109" s="87" customFormat="1" ht="12.75">
      <c r="B11" s="126" t="s">
        <v>22</v>
      </c>
      <c r="C11" s="127">
        <v>226</v>
      </c>
      <c r="D11" s="127">
        <v>396</v>
      </c>
      <c r="E11" s="127">
        <v>315</v>
      </c>
      <c r="F11" s="127">
        <v>636</v>
      </c>
      <c r="G11" s="128">
        <v>79</v>
      </c>
      <c r="H11" s="6"/>
      <c r="I11" s="6"/>
      <c r="J11" s="6"/>
      <c r="L11" s="127">
        <v>128</v>
      </c>
      <c r="M11" s="127">
        <v>228</v>
      </c>
      <c r="N11" s="127">
        <v>156</v>
      </c>
      <c r="O11" s="127">
        <v>341</v>
      </c>
      <c r="P11" s="128">
        <v>44</v>
      </c>
      <c r="Q11" s="6"/>
      <c r="R11" s="6"/>
      <c r="S11" s="6"/>
      <c r="U11" s="127">
        <v>199</v>
      </c>
      <c r="V11" s="127">
        <v>319</v>
      </c>
      <c r="W11" s="128">
        <v>117</v>
      </c>
      <c r="X11" s="127">
        <v>296</v>
      </c>
      <c r="Y11" s="128">
        <v>33</v>
      </c>
      <c r="Z11" s="6"/>
      <c r="AA11" s="6"/>
      <c r="AB11" s="6"/>
      <c r="AD11" s="128">
        <v>86</v>
      </c>
      <c r="AE11" s="127">
        <v>157</v>
      </c>
      <c r="AF11" s="128">
        <v>63</v>
      </c>
      <c r="AG11" s="127">
        <v>150</v>
      </c>
      <c r="AH11" s="128">
        <v>22</v>
      </c>
      <c r="AI11" s="6"/>
      <c r="AJ11" s="6"/>
      <c r="AK11" s="6"/>
      <c r="AM11" s="127">
        <v>369</v>
      </c>
      <c r="AN11" s="127">
        <v>325</v>
      </c>
      <c r="AO11" s="127">
        <v>188</v>
      </c>
      <c r="AP11" s="127">
        <v>339</v>
      </c>
      <c r="AQ11" s="128">
        <v>68</v>
      </c>
      <c r="AR11" s="6"/>
      <c r="AS11" s="6"/>
      <c r="AT11" s="6"/>
      <c r="AV11" s="127">
        <v>188</v>
      </c>
      <c r="AW11" s="127">
        <v>175</v>
      </c>
      <c r="AX11" s="128">
        <v>92</v>
      </c>
      <c r="AY11" s="127">
        <v>168</v>
      </c>
      <c r="AZ11" s="128">
        <v>32</v>
      </c>
      <c r="BA11" s="6"/>
      <c r="BB11" s="6"/>
      <c r="BC11" s="6"/>
      <c r="BE11" s="127">
        <v>844</v>
      </c>
      <c r="BF11" s="127">
        <v>912</v>
      </c>
      <c r="BG11" s="127">
        <v>333</v>
      </c>
      <c r="BH11" s="127">
        <v>757</v>
      </c>
      <c r="BI11" s="127">
        <v>189</v>
      </c>
      <c r="BJ11" s="6"/>
      <c r="BK11" s="6"/>
      <c r="BL11" s="6"/>
      <c r="BN11" s="127">
        <v>411</v>
      </c>
      <c r="BO11" s="127">
        <v>496</v>
      </c>
      <c r="BP11" s="127">
        <v>157</v>
      </c>
      <c r="BQ11" s="127">
        <v>395</v>
      </c>
      <c r="BR11" s="128">
        <v>107</v>
      </c>
      <c r="BS11" s="6"/>
      <c r="BT11" s="6"/>
      <c r="BU11" s="6"/>
      <c r="BW11" s="127">
        <v>248</v>
      </c>
      <c r="BX11" s="127">
        <v>267</v>
      </c>
      <c r="BY11" s="128">
        <v>92</v>
      </c>
      <c r="BZ11" s="127">
        <v>242</v>
      </c>
      <c r="CA11" s="128">
        <v>46</v>
      </c>
      <c r="CB11" s="6"/>
      <c r="CC11" s="6"/>
      <c r="CD11" s="6"/>
      <c r="CF11" s="127">
        <v>135</v>
      </c>
      <c r="CG11" s="127">
        <v>144</v>
      </c>
      <c r="CH11" s="128">
        <v>42</v>
      </c>
      <c r="CI11" s="127">
        <v>124</v>
      </c>
      <c r="CJ11" s="128">
        <v>24</v>
      </c>
      <c r="CK11" s="6"/>
      <c r="CL11" s="6"/>
      <c r="CM11" s="6"/>
      <c r="CO11" s="127">
        <v>632</v>
      </c>
      <c r="CP11" s="127">
        <v>1039</v>
      </c>
      <c r="CQ11" s="127">
        <v>318</v>
      </c>
      <c r="CR11" s="127">
        <v>872</v>
      </c>
      <c r="CS11" s="127">
        <v>126</v>
      </c>
      <c r="CT11" s="6"/>
      <c r="CU11" s="6"/>
      <c r="CV11" s="6"/>
      <c r="CX11" s="127">
        <v>296</v>
      </c>
      <c r="CY11" s="127">
        <v>506</v>
      </c>
      <c r="CZ11" s="127">
        <v>159</v>
      </c>
      <c r="DA11" s="127">
        <v>424</v>
      </c>
      <c r="DB11" s="128">
        <v>58</v>
      </c>
      <c r="DC11" s="6"/>
      <c r="DD11" s="6"/>
      <c r="DE11" s="6"/>
    </row>
    <row r="12" spans="2:109" s="87" customFormat="1" ht="12.75">
      <c r="B12" s="126" t="s">
        <v>23</v>
      </c>
      <c r="C12" s="127">
        <v>226</v>
      </c>
      <c r="D12" s="127">
        <v>396</v>
      </c>
      <c r="E12" s="127">
        <v>315</v>
      </c>
      <c r="F12" s="127">
        <v>636</v>
      </c>
      <c r="G12" s="128">
        <v>79</v>
      </c>
      <c r="H12" s="6"/>
      <c r="I12" s="6"/>
      <c r="J12" s="6"/>
      <c r="L12" s="127">
        <v>128</v>
      </c>
      <c r="M12" s="127">
        <v>228</v>
      </c>
      <c r="N12" s="127">
        <v>156</v>
      </c>
      <c r="O12" s="127">
        <v>341</v>
      </c>
      <c r="P12" s="128">
        <v>44</v>
      </c>
      <c r="Q12" s="6"/>
      <c r="R12" s="6"/>
      <c r="S12" s="6"/>
      <c r="U12" s="127">
        <v>199</v>
      </c>
      <c r="V12" s="127">
        <v>319</v>
      </c>
      <c r="W12" s="128">
        <v>117</v>
      </c>
      <c r="X12" s="127">
        <v>296</v>
      </c>
      <c r="Y12" s="128">
        <v>33</v>
      </c>
      <c r="Z12" s="6"/>
      <c r="AA12" s="6"/>
      <c r="AB12" s="6"/>
      <c r="AD12" s="128">
        <v>86</v>
      </c>
      <c r="AE12" s="127">
        <v>157</v>
      </c>
      <c r="AF12" s="128">
        <v>63</v>
      </c>
      <c r="AG12" s="127">
        <v>150</v>
      </c>
      <c r="AH12" s="128">
        <v>22</v>
      </c>
      <c r="AI12" s="6"/>
      <c r="AJ12" s="6"/>
      <c r="AK12" s="6"/>
      <c r="AM12" s="127">
        <v>369</v>
      </c>
      <c r="AN12" s="127">
        <v>325</v>
      </c>
      <c r="AO12" s="127">
        <v>188</v>
      </c>
      <c r="AP12" s="127">
        <v>339</v>
      </c>
      <c r="AQ12" s="128">
        <v>68</v>
      </c>
      <c r="AR12" s="6"/>
      <c r="AS12" s="6"/>
      <c r="AT12" s="6"/>
      <c r="AV12" s="127">
        <v>188</v>
      </c>
      <c r="AW12" s="127">
        <v>175</v>
      </c>
      <c r="AX12" s="128">
        <v>92</v>
      </c>
      <c r="AY12" s="127">
        <v>168</v>
      </c>
      <c r="AZ12" s="128">
        <v>32</v>
      </c>
      <c r="BA12" s="6"/>
      <c r="BB12" s="6"/>
      <c r="BC12" s="6"/>
      <c r="BE12" s="127">
        <v>844</v>
      </c>
      <c r="BF12" s="127">
        <v>912</v>
      </c>
      <c r="BG12" s="127">
        <v>333</v>
      </c>
      <c r="BH12" s="127">
        <v>757</v>
      </c>
      <c r="BI12" s="127">
        <v>189</v>
      </c>
      <c r="BJ12" s="6"/>
      <c r="BK12" s="6"/>
      <c r="BL12" s="6"/>
      <c r="BN12" s="127">
        <v>411</v>
      </c>
      <c r="BO12" s="127">
        <v>496</v>
      </c>
      <c r="BP12" s="127">
        <v>157</v>
      </c>
      <c r="BQ12" s="127">
        <v>395</v>
      </c>
      <c r="BR12" s="128">
        <v>107</v>
      </c>
      <c r="BS12" s="6"/>
      <c r="BT12" s="6"/>
      <c r="BU12" s="6"/>
      <c r="BW12" s="127">
        <v>248</v>
      </c>
      <c r="BX12" s="127">
        <v>267</v>
      </c>
      <c r="BY12" s="128">
        <v>92</v>
      </c>
      <c r="BZ12" s="127">
        <v>242</v>
      </c>
      <c r="CA12" s="128">
        <v>46</v>
      </c>
      <c r="CB12" s="6"/>
      <c r="CC12" s="6"/>
      <c r="CD12" s="6"/>
      <c r="CF12" s="127">
        <v>135</v>
      </c>
      <c r="CG12" s="127">
        <v>144</v>
      </c>
      <c r="CH12" s="128">
        <v>42</v>
      </c>
      <c r="CI12" s="127">
        <v>124</v>
      </c>
      <c r="CJ12" s="128">
        <v>24</v>
      </c>
      <c r="CK12" s="6"/>
      <c r="CL12" s="6"/>
      <c r="CM12" s="6"/>
      <c r="CO12" s="127">
        <v>632</v>
      </c>
      <c r="CP12" s="127">
        <v>1039</v>
      </c>
      <c r="CQ12" s="127">
        <v>318</v>
      </c>
      <c r="CR12" s="127">
        <v>872</v>
      </c>
      <c r="CS12" s="127">
        <v>126</v>
      </c>
      <c r="CT12" s="6"/>
      <c r="CU12" s="6"/>
      <c r="CV12" s="6"/>
      <c r="CX12" s="127">
        <v>296</v>
      </c>
      <c r="CY12" s="127">
        <v>506</v>
      </c>
      <c r="CZ12" s="127">
        <v>159</v>
      </c>
      <c r="DA12" s="127">
        <v>424</v>
      </c>
      <c r="DB12" s="128">
        <v>58</v>
      </c>
      <c r="DC12" s="6"/>
      <c r="DD12" s="6"/>
      <c r="DE12" s="6"/>
    </row>
    <row r="13" spans="2:109" s="87" customFormat="1" ht="12.75">
      <c r="B13" s="126" t="s">
        <v>24</v>
      </c>
      <c r="C13" s="127">
        <v>226</v>
      </c>
      <c r="D13" s="127">
        <v>396</v>
      </c>
      <c r="E13" s="127">
        <v>315</v>
      </c>
      <c r="F13" s="127">
        <v>636</v>
      </c>
      <c r="G13" s="128">
        <v>79</v>
      </c>
      <c r="H13" s="6"/>
      <c r="I13" s="6"/>
      <c r="J13" s="6"/>
      <c r="L13" s="127">
        <v>128</v>
      </c>
      <c r="M13" s="127">
        <v>228</v>
      </c>
      <c r="N13" s="127">
        <v>156</v>
      </c>
      <c r="O13" s="127">
        <v>341</v>
      </c>
      <c r="P13" s="128">
        <v>44</v>
      </c>
      <c r="Q13" s="6"/>
      <c r="R13" s="6"/>
      <c r="S13" s="6"/>
      <c r="U13" s="127">
        <v>199</v>
      </c>
      <c r="V13" s="127">
        <v>319</v>
      </c>
      <c r="W13" s="128">
        <v>117</v>
      </c>
      <c r="X13" s="127">
        <v>296</v>
      </c>
      <c r="Y13" s="128">
        <v>33</v>
      </c>
      <c r="Z13" s="6"/>
      <c r="AA13" s="6"/>
      <c r="AB13" s="6"/>
      <c r="AD13" s="128">
        <v>86</v>
      </c>
      <c r="AE13" s="127">
        <v>157</v>
      </c>
      <c r="AF13" s="128">
        <v>63</v>
      </c>
      <c r="AG13" s="127">
        <v>150</v>
      </c>
      <c r="AH13" s="128">
        <v>22</v>
      </c>
      <c r="AI13" s="6"/>
      <c r="AJ13" s="6"/>
      <c r="AK13" s="6"/>
      <c r="AM13" s="127">
        <v>369</v>
      </c>
      <c r="AN13" s="127">
        <v>325</v>
      </c>
      <c r="AO13" s="127">
        <v>188</v>
      </c>
      <c r="AP13" s="127">
        <v>339</v>
      </c>
      <c r="AQ13" s="128">
        <v>68</v>
      </c>
      <c r="AR13" s="6"/>
      <c r="AS13" s="6"/>
      <c r="AT13" s="6"/>
      <c r="AV13" s="127">
        <v>188</v>
      </c>
      <c r="AW13" s="127">
        <v>175</v>
      </c>
      <c r="AX13" s="128">
        <v>92</v>
      </c>
      <c r="AY13" s="127">
        <v>168</v>
      </c>
      <c r="AZ13" s="128">
        <v>32</v>
      </c>
      <c r="BA13" s="6"/>
      <c r="BB13" s="6"/>
      <c r="BC13" s="6"/>
      <c r="BE13" s="127">
        <v>844</v>
      </c>
      <c r="BF13" s="127">
        <v>912</v>
      </c>
      <c r="BG13" s="127">
        <v>333</v>
      </c>
      <c r="BH13" s="127">
        <v>757</v>
      </c>
      <c r="BI13" s="127">
        <v>189</v>
      </c>
      <c r="BJ13" s="6"/>
      <c r="BK13" s="6"/>
      <c r="BL13" s="6"/>
      <c r="BN13" s="127">
        <v>411</v>
      </c>
      <c r="BO13" s="127">
        <v>496</v>
      </c>
      <c r="BP13" s="127">
        <v>157</v>
      </c>
      <c r="BQ13" s="127">
        <v>395</v>
      </c>
      <c r="BR13" s="128">
        <v>107</v>
      </c>
      <c r="BS13" s="6"/>
      <c r="BT13" s="6"/>
      <c r="BU13" s="6"/>
      <c r="BW13" s="127">
        <v>248</v>
      </c>
      <c r="BX13" s="127">
        <v>267</v>
      </c>
      <c r="BY13" s="128">
        <v>92</v>
      </c>
      <c r="BZ13" s="127">
        <v>242</v>
      </c>
      <c r="CA13" s="128">
        <v>46</v>
      </c>
      <c r="CB13" s="6"/>
      <c r="CC13" s="6"/>
      <c r="CD13" s="6"/>
      <c r="CF13" s="127">
        <v>135</v>
      </c>
      <c r="CG13" s="127">
        <v>144</v>
      </c>
      <c r="CH13" s="128">
        <v>42</v>
      </c>
      <c r="CI13" s="127">
        <v>124</v>
      </c>
      <c r="CJ13" s="128">
        <v>24</v>
      </c>
      <c r="CK13" s="6"/>
      <c r="CL13" s="6"/>
      <c r="CM13" s="6"/>
      <c r="CO13" s="127">
        <v>632</v>
      </c>
      <c r="CP13" s="127">
        <v>1039</v>
      </c>
      <c r="CQ13" s="127">
        <v>318</v>
      </c>
      <c r="CR13" s="127">
        <v>872</v>
      </c>
      <c r="CS13" s="127">
        <v>126</v>
      </c>
      <c r="CT13" s="6"/>
      <c r="CU13" s="6"/>
      <c r="CV13" s="6"/>
      <c r="CX13" s="127">
        <v>296</v>
      </c>
      <c r="CY13" s="127">
        <v>506</v>
      </c>
      <c r="CZ13" s="127">
        <v>159</v>
      </c>
      <c r="DA13" s="127">
        <v>424</v>
      </c>
      <c r="DB13" s="128">
        <v>58</v>
      </c>
      <c r="DC13" s="6"/>
      <c r="DD13" s="6"/>
      <c r="DE13" s="6"/>
    </row>
    <row r="14" spans="2:109" s="87" customFormat="1" ht="12.75">
      <c r="B14" s="126" t="s">
        <v>25</v>
      </c>
      <c r="C14" s="127">
        <v>226</v>
      </c>
      <c r="D14" s="127">
        <v>396</v>
      </c>
      <c r="E14" s="127">
        <v>315</v>
      </c>
      <c r="F14" s="127">
        <v>636</v>
      </c>
      <c r="G14" s="128">
        <v>79</v>
      </c>
      <c r="H14" s="6"/>
      <c r="I14" s="6"/>
      <c r="J14" s="6"/>
      <c r="L14" s="127">
        <v>128</v>
      </c>
      <c r="M14" s="127">
        <v>228</v>
      </c>
      <c r="N14" s="127">
        <v>156</v>
      </c>
      <c r="O14" s="127">
        <v>341</v>
      </c>
      <c r="P14" s="128">
        <v>44</v>
      </c>
      <c r="Q14" s="6"/>
      <c r="R14" s="6"/>
      <c r="S14" s="6"/>
      <c r="U14" s="127">
        <v>199</v>
      </c>
      <c r="V14" s="127">
        <v>319</v>
      </c>
      <c r="W14" s="128">
        <v>117</v>
      </c>
      <c r="X14" s="127">
        <v>296</v>
      </c>
      <c r="Y14" s="128">
        <v>33</v>
      </c>
      <c r="Z14" s="6"/>
      <c r="AA14" s="6"/>
      <c r="AB14" s="6"/>
      <c r="AD14" s="128">
        <v>86</v>
      </c>
      <c r="AE14" s="127">
        <v>157</v>
      </c>
      <c r="AF14" s="128">
        <v>63</v>
      </c>
      <c r="AG14" s="127">
        <v>150</v>
      </c>
      <c r="AH14" s="128">
        <v>22</v>
      </c>
      <c r="AI14" s="6"/>
      <c r="AJ14" s="6"/>
      <c r="AK14" s="6"/>
      <c r="AM14" s="127">
        <v>369</v>
      </c>
      <c r="AN14" s="127">
        <v>325</v>
      </c>
      <c r="AO14" s="127">
        <v>188</v>
      </c>
      <c r="AP14" s="127">
        <v>339</v>
      </c>
      <c r="AQ14" s="128">
        <v>68</v>
      </c>
      <c r="AR14" s="6"/>
      <c r="AS14" s="6"/>
      <c r="AT14" s="6"/>
      <c r="AV14" s="127">
        <v>188</v>
      </c>
      <c r="AW14" s="127">
        <v>175</v>
      </c>
      <c r="AX14" s="128">
        <v>92</v>
      </c>
      <c r="AY14" s="127">
        <v>168</v>
      </c>
      <c r="AZ14" s="128">
        <v>32</v>
      </c>
      <c r="BA14" s="6"/>
      <c r="BB14" s="6"/>
      <c r="BC14" s="6"/>
      <c r="BE14" s="127">
        <v>844</v>
      </c>
      <c r="BF14" s="127">
        <v>912</v>
      </c>
      <c r="BG14" s="127">
        <v>333</v>
      </c>
      <c r="BH14" s="127">
        <v>757</v>
      </c>
      <c r="BI14" s="127">
        <v>189</v>
      </c>
      <c r="BJ14" s="6"/>
      <c r="BK14" s="6"/>
      <c r="BL14" s="6"/>
      <c r="BN14" s="127">
        <v>411</v>
      </c>
      <c r="BO14" s="127">
        <v>496</v>
      </c>
      <c r="BP14" s="127">
        <v>157</v>
      </c>
      <c r="BQ14" s="127">
        <v>395</v>
      </c>
      <c r="BR14" s="128">
        <v>107</v>
      </c>
      <c r="BS14" s="6"/>
      <c r="BT14" s="6"/>
      <c r="BU14" s="6"/>
      <c r="BW14" s="127">
        <v>248</v>
      </c>
      <c r="BX14" s="127">
        <v>267</v>
      </c>
      <c r="BY14" s="128">
        <v>92</v>
      </c>
      <c r="BZ14" s="127">
        <v>242</v>
      </c>
      <c r="CA14" s="128">
        <v>46</v>
      </c>
      <c r="CB14" s="6"/>
      <c r="CC14" s="6"/>
      <c r="CD14" s="6"/>
      <c r="CF14" s="127">
        <v>135</v>
      </c>
      <c r="CG14" s="127">
        <v>144</v>
      </c>
      <c r="CH14" s="128">
        <v>42</v>
      </c>
      <c r="CI14" s="127">
        <v>124</v>
      </c>
      <c r="CJ14" s="128">
        <v>24</v>
      </c>
      <c r="CK14" s="6"/>
      <c r="CL14" s="6"/>
      <c r="CM14" s="6"/>
      <c r="CO14" s="127">
        <v>632</v>
      </c>
      <c r="CP14" s="127">
        <v>1039</v>
      </c>
      <c r="CQ14" s="127">
        <v>318</v>
      </c>
      <c r="CR14" s="127">
        <v>872</v>
      </c>
      <c r="CS14" s="127">
        <v>126</v>
      </c>
      <c r="CT14" s="6"/>
      <c r="CU14" s="6"/>
      <c r="CV14" s="6"/>
      <c r="CX14" s="127">
        <v>296</v>
      </c>
      <c r="CY14" s="127">
        <v>506</v>
      </c>
      <c r="CZ14" s="127">
        <v>159</v>
      </c>
      <c r="DA14" s="127">
        <v>424</v>
      </c>
      <c r="DB14" s="128">
        <v>58</v>
      </c>
      <c r="DC14" s="6"/>
      <c r="DD14" s="6"/>
      <c r="DE14" s="6"/>
    </row>
    <row r="15" spans="3:109" ht="3.75" customHeight="1">
      <c r="C15" s="77"/>
      <c r="D15" s="77"/>
      <c r="E15" s="77"/>
      <c r="F15" s="77"/>
      <c r="G15" s="77"/>
      <c r="H15" s="4"/>
      <c r="I15" s="4"/>
      <c r="J15" s="4"/>
      <c r="L15" s="77"/>
      <c r="M15" s="77"/>
      <c r="N15" s="77"/>
      <c r="O15" s="77"/>
      <c r="P15" s="77"/>
      <c r="Q15" s="4"/>
      <c r="R15" s="4"/>
      <c r="S15" s="4"/>
      <c r="U15" s="77"/>
      <c r="V15" s="77"/>
      <c r="W15" s="77"/>
      <c r="X15" s="77"/>
      <c r="Y15" s="77"/>
      <c r="Z15" s="4"/>
      <c r="AA15" s="4"/>
      <c r="AB15" s="4"/>
      <c r="AD15" s="77"/>
      <c r="AE15" s="77"/>
      <c r="AF15" s="77"/>
      <c r="AG15" s="77"/>
      <c r="AH15" s="77"/>
      <c r="AI15" s="4"/>
      <c r="AJ15" s="4"/>
      <c r="AK15" s="4"/>
      <c r="AM15" s="77"/>
      <c r="AN15" s="77"/>
      <c r="AO15" s="77"/>
      <c r="AP15" s="77"/>
      <c r="AQ15" s="77"/>
      <c r="AR15" s="4"/>
      <c r="AS15" s="4"/>
      <c r="AT15" s="4"/>
      <c r="AV15" s="77"/>
      <c r="AW15" s="77"/>
      <c r="AX15" s="77"/>
      <c r="AY15" s="77"/>
      <c r="AZ15" s="77"/>
      <c r="BA15" s="4"/>
      <c r="BB15" s="4"/>
      <c r="BC15" s="4"/>
      <c r="BE15" s="77"/>
      <c r="BF15" s="77"/>
      <c r="BG15" s="77"/>
      <c r="BH15" s="77"/>
      <c r="BI15" s="77"/>
      <c r="BJ15" s="4"/>
      <c r="BK15" s="4"/>
      <c r="BL15" s="4"/>
      <c r="BN15" s="77"/>
      <c r="BO15" s="77"/>
      <c r="BP15" s="77"/>
      <c r="BQ15" s="77"/>
      <c r="BR15" s="77"/>
      <c r="BS15" s="4"/>
      <c r="BT15" s="4"/>
      <c r="BU15" s="4"/>
      <c r="BW15" s="77"/>
      <c r="BX15" s="77"/>
      <c r="BY15" s="77"/>
      <c r="BZ15" s="77"/>
      <c r="CA15" s="77"/>
      <c r="CB15" s="4"/>
      <c r="CC15" s="4"/>
      <c r="CD15" s="4"/>
      <c r="CF15" s="77"/>
      <c r="CG15" s="77"/>
      <c r="CH15" s="77"/>
      <c r="CI15" s="77"/>
      <c r="CJ15" s="77"/>
      <c r="CK15" s="4"/>
      <c r="CL15" s="4"/>
      <c r="CM15" s="4"/>
      <c r="CO15" s="77"/>
      <c r="CP15" s="77"/>
      <c r="CQ15" s="77"/>
      <c r="CR15" s="77"/>
      <c r="CS15" s="77"/>
      <c r="CT15" s="4"/>
      <c r="CU15" s="4"/>
      <c r="CV15" s="4"/>
      <c r="CX15" s="77"/>
      <c r="CY15" s="77"/>
      <c r="CZ15" s="77"/>
      <c r="DA15" s="77"/>
      <c r="DB15" s="77"/>
      <c r="DC15" s="4"/>
      <c r="DD15" s="4"/>
      <c r="DE15" s="4"/>
    </row>
    <row r="16" spans="2:109" ht="15.75" thickBot="1">
      <c r="B16" s="121" t="s">
        <v>78</v>
      </c>
      <c r="C16" s="81"/>
      <c r="D16" s="81"/>
      <c r="E16" s="81"/>
      <c r="F16" s="81"/>
      <c r="G16" s="81"/>
      <c r="H16" s="4"/>
      <c r="I16" s="4"/>
      <c r="J16" s="4"/>
      <c r="L16" s="81"/>
      <c r="M16" s="81"/>
      <c r="N16" s="81"/>
      <c r="O16" s="81"/>
      <c r="P16" s="81"/>
      <c r="Q16" s="4"/>
      <c r="R16" s="4"/>
      <c r="S16" s="4"/>
      <c r="U16" s="81"/>
      <c r="V16" s="81"/>
      <c r="W16" s="81"/>
      <c r="X16" s="81"/>
      <c r="Y16" s="81"/>
      <c r="Z16" s="4"/>
      <c r="AA16" s="4"/>
      <c r="AB16" s="4"/>
      <c r="AD16" s="81"/>
      <c r="AE16" s="81"/>
      <c r="AF16" s="81"/>
      <c r="AG16" s="81"/>
      <c r="AH16" s="81"/>
      <c r="AI16" s="4"/>
      <c r="AJ16" s="4"/>
      <c r="AK16" s="4"/>
      <c r="AM16" s="81"/>
      <c r="AN16" s="81"/>
      <c r="AO16" s="81"/>
      <c r="AP16" s="81"/>
      <c r="AQ16" s="81"/>
      <c r="AR16" s="4"/>
      <c r="AS16" s="4"/>
      <c r="AT16" s="4"/>
      <c r="AV16" s="81"/>
      <c r="AW16" s="81"/>
      <c r="AX16" s="81"/>
      <c r="AY16" s="81"/>
      <c r="AZ16" s="81"/>
      <c r="BA16" s="4"/>
      <c r="BB16" s="4"/>
      <c r="BC16" s="4"/>
      <c r="BE16" s="81"/>
      <c r="BF16" s="81"/>
      <c r="BG16" s="81"/>
      <c r="BH16" s="81"/>
      <c r="BI16" s="81"/>
      <c r="BJ16" s="4"/>
      <c r="BK16" s="4"/>
      <c r="BL16" s="4"/>
      <c r="BN16" s="81"/>
      <c r="BO16" s="81"/>
      <c r="BP16" s="81"/>
      <c r="BQ16" s="81"/>
      <c r="BR16" s="81"/>
      <c r="BS16" s="4"/>
      <c r="BT16" s="4"/>
      <c r="BU16" s="4"/>
      <c r="BW16" s="81"/>
      <c r="BX16" s="81"/>
      <c r="BY16" s="81"/>
      <c r="BZ16" s="81"/>
      <c r="CA16" s="81"/>
      <c r="CB16" s="4"/>
      <c r="CC16" s="4"/>
      <c r="CD16" s="4"/>
      <c r="CF16" s="81"/>
      <c r="CG16" s="81"/>
      <c r="CH16" s="81"/>
      <c r="CI16" s="81"/>
      <c r="CJ16" s="81"/>
      <c r="CK16" s="4"/>
      <c r="CL16" s="4"/>
      <c r="CM16" s="4"/>
      <c r="CO16" s="81"/>
      <c r="CP16" s="81"/>
      <c r="CQ16" s="81"/>
      <c r="CR16" s="81"/>
      <c r="CS16" s="81"/>
      <c r="CT16" s="4"/>
      <c r="CU16" s="4"/>
      <c r="CV16" s="4"/>
      <c r="CX16" s="81"/>
      <c r="CY16" s="81"/>
      <c r="CZ16" s="81"/>
      <c r="DA16" s="81"/>
      <c r="DB16" s="81"/>
      <c r="DC16" s="4"/>
      <c r="DD16" s="4"/>
      <c r="DE16" s="4"/>
    </row>
    <row r="17" spans="2:109" s="122" customFormat="1" ht="12.75">
      <c r="B17" s="123" t="s">
        <v>22</v>
      </c>
      <c r="C17" s="124">
        <v>24.655782052073988</v>
      </c>
      <c r="D17" s="124">
        <v>33.14521876904431</v>
      </c>
      <c r="E17" s="124">
        <v>52.07940358213178</v>
      </c>
      <c r="F17" s="124">
        <v>53.67917371909328</v>
      </c>
      <c r="G17" s="125">
        <v>100.90458187937152</v>
      </c>
      <c r="H17" s="5"/>
      <c r="I17" s="5"/>
      <c r="J17" s="5"/>
      <c r="L17" s="124">
        <v>32.91600519517316</v>
      </c>
      <c r="M17" s="124">
        <v>46.430897775265535</v>
      </c>
      <c r="N17" s="124">
        <v>85.95909018456861</v>
      </c>
      <c r="O17" s="124">
        <v>72.60524098235257</v>
      </c>
      <c r="P17" s="125">
        <v>139.20480181860685</v>
      </c>
      <c r="Q17" s="5"/>
      <c r="R17" s="5"/>
      <c r="S17" s="5"/>
      <c r="U17" s="124">
        <v>25.131159961379694</v>
      </c>
      <c r="V17" s="124">
        <v>37.742606454941615</v>
      </c>
      <c r="W17" s="125">
        <v>103.82148384450738</v>
      </c>
      <c r="X17" s="124">
        <v>76.56123378084854</v>
      </c>
      <c r="Y17" s="125">
        <v>209.19134158575193</v>
      </c>
      <c r="Z17" s="5"/>
      <c r="AA17" s="5"/>
      <c r="AB17" s="5"/>
      <c r="AD17" s="125">
        <v>48.2211056025532</v>
      </c>
      <c r="AE17" s="124">
        <v>54.30471324170495</v>
      </c>
      <c r="AF17" s="125">
        <v>129.16848814684258</v>
      </c>
      <c r="AG17" s="124">
        <v>109.47557233182594</v>
      </c>
      <c r="AH17" s="125">
        <v>245.16042301848853</v>
      </c>
      <c r="AI17" s="5"/>
      <c r="AJ17" s="5"/>
      <c r="AK17" s="5"/>
      <c r="AM17" s="124">
        <v>17.706597909555402</v>
      </c>
      <c r="AN17" s="124">
        <v>30.82868263785785</v>
      </c>
      <c r="AO17" s="124">
        <v>82.0077747517141</v>
      </c>
      <c r="AP17" s="124">
        <v>68.3153034663952</v>
      </c>
      <c r="AQ17" s="125">
        <v>100.0763259364847</v>
      </c>
      <c r="AR17" s="5"/>
      <c r="AS17" s="5"/>
      <c r="AT17" s="5"/>
      <c r="AV17" s="124">
        <v>29.61740386038982</v>
      </c>
      <c r="AW17" s="124">
        <v>57.60301505259877</v>
      </c>
      <c r="AX17" s="125">
        <v>132.0656961478112</v>
      </c>
      <c r="AY17" s="124">
        <v>101.80163773715387</v>
      </c>
      <c r="AZ17" s="125">
        <v>178.14948953093244</v>
      </c>
      <c r="BA17" s="5"/>
      <c r="BB17" s="5"/>
      <c r="BC17" s="5"/>
      <c r="BE17" s="124">
        <v>12.727122466224312</v>
      </c>
      <c r="BF17" s="124">
        <v>21.54636823957859</v>
      </c>
      <c r="BG17" s="124">
        <v>56.73143671937067</v>
      </c>
      <c r="BH17" s="124">
        <v>47.75848035510411</v>
      </c>
      <c r="BI17" s="124">
        <v>64.33773396418366</v>
      </c>
      <c r="BJ17" s="5"/>
      <c r="BK17" s="5"/>
      <c r="BL17" s="5"/>
      <c r="BN17" s="124">
        <v>17.73915732006828</v>
      </c>
      <c r="BO17" s="124">
        <v>31.024584375832884</v>
      </c>
      <c r="BP17" s="124">
        <v>86.09936297575952</v>
      </c>
      <c r="BQ17" s="124">
        <v>67.51512797794716</v>
      </c>
      <c r="BR17" s="125">
        <v>114.08953775156415</v>
      </c>
      <c r="BS17" s="5"/>
      <c r="BT17" s="5"/>
      <c r="BU17" s="5"/>
      <c r="BW17" s="124">
        <v>24.689629813951306</v>
      </c>
      <c r="BX17" s="124">
        <v>40.351088447881196</v>
      </c>
      <c r="BY17" s="125">
        <v>105.22773700105289</v>
      </c>
      <c r="BZ17" s="124">
        <v>87.57904515336526</v>
      </c>
      <c r="CA17" s="125">
        <v>131.67291704491595</v>
      </c>
      <c r="CB17" s="5"/>
      <c r="CC17" s="5"/>
      <c r="CD17" s="5"/>
      <c r="CF17" s="124">
        <v>33.81069248860332</v>
      </c>
      <c r="CG17" s="124">
        <v>62.64127130861039</v>
      </c>
      <c r="CH17" s="125">
        <v>182.60436321367533</v>
      </c>
      <c r="CI17" s="124">
        <v>170.00507605027565</v>
      </c>
      <c r="CJ17" s="125">
        <v>227.08963986468964</v>
      </c>
      <c r="CK17" s="5"/>
      <c r="CL17" s="5"/>
      <c r="CM17" s="5"/>
      <c r="CO17" s="124">
        <v>20.256019348491005</v>
      </c>
      <c r="CP17" s="124">
        <v>19.650427204520348</v>
      </c>
      <c r="CQ17" s="124">
        <v>51.949098341934054</v>
      </c>
      <c r="CR17" s="124">
        <v>41.81948396784479</v>
      </c>
      <c r="CS17" s="124">
        <v>93.92977496745291</v>
      </c>
      <c r="CT17" s="5"/>
      <c r="CU17" s="5"/>
      <c r="CV17" s="5"/>
      <c r="CX17" s="124">
        <v>25.051989463920638</v>
      </c>
      <c r="CY17" s="124">
        <v>29.2083620558957</v>
      </c>
      <c r="CZ17" s="124">
        <v>79.5244609089331</v>
      </c>
      <c r="DA17" s="124">
        <v>72.13969420045848</v>
      </c>
      <c r="DB17" s="125">
        <v>132.7933482633747</v>
      </c>
      <c r="DC17" s="5"/>
      <c r="DD17" s="5"/>
      <c r="DE17" s="5"/>
    </row>
    <row r="18" spans="2:109" s="122" customFormat="1" ht="12.75">
      <c r="B18" s="123" t="s">
        <v>23</v>
      </c>
      <c r="C18" s="124">
        <v>23.74626789391188</v>
      </c>
      <c r="D18" s="124">
        <v>28.154166105807757</v>
      </c>
      <c r="E18" s="124">
        <v>42.97339628738043</v>
      </c>
      <c r="F18" s="124">
        <v>26.565251896431676</v>
      </c>
      <c r="G18" s="125">
        <v>37.934792720183594</v>
      </c>
      <c r="H18" s="5"/>
      <c r="I18" s="5"/>
      <c r="J18" s="5"/>
      <c r="L18" s="124">
        <v>13.482711863740896</v>
      </c>
      <c r="M18" s="124">
        <v>16.059698550462702</v>
      </c>
      <c r="N18" s="124">
        <v>38.23945663930817</v>
      </c>
      <c r="O18" s="124">
        <v>20.763760370252122</v>
      </c>
      <c r="P18" s="125">
        <v>27.61775190910773</v>
      </c>
      <c r="Q18" s="5"/>
      <c r="R18" s="5"/>
      <c r="S18" s="5"/>
      <c r="U18" s="124">
        <v>32.90011889614135</v>
      </c>
      <c r="V18" s="124">
        <v>38.24870497919677</v>
      </c>
      <c r="W18" s="125">
        <v>85.44354644228706</v>
      </c>
      <c r="X18" s="124">
        <v>35.78446478358508</v>
      </c>
      <c r="Y18" s="125">
        <v>57.20648610754197</v>
      </c>
      <c r="Z18" s="5"/>
      <c r="AA18" s="5"/>
      <c r="AB18" s="5"/>
      <c r="AD18" s="125">
        <v>11.896742643530969</v>
      </c>
      <c r="AE18" s="124">
        <v>13.40381418941922</v>
      </c>
      <c r="AF18" s="125">
        <v>59.10910323295095</v>
      </c>
      <c r="AG18" s="124">
        <v>24.8060153113314</v>
      </c>
      <c r="AH18" s="125">
        <v>39.19724261170945</v>
      </c>
      <c r="AI18" s="5"/>
      <c r="AJ18" s="5"/>
      <c r="AK18" s="5"/>
      <c r="AM18" s="124">
        <v>16.387294213590415</v>
      </c>
      <c r="AN18" s="124">
        <v>29.681019301307305</v>
      </c>
      <c r="AO18" s="124">
        <v>52.2966129563088</v>
      </c>
      <c r="AP18" s="124">
        <v>31.51415870534754</v>
      </c>
      <c r="AQ18" s="125">
        <v>52.193554772793426</v>
      </c>
      <c r="AR18" s="5"/>
      <c r="AS18" s="5"/>
      <c r="AT18" s="5"/>
      <c r="AV18" s="124">
        <v>12.653010206414553</v>
      </c>
      <c r="AW18" s="124">
        <v>18.50263341354123</v>
      </c>
      <c r="AX18" s="125">
        <v>43.20784534421678</v>
      </c>
      <c r="AY18" s="124">
        <v>19.074363308027092</v>
      </c>
      <c r="AZ18" s="125">
        <v>32.91924122168678</v>
      </c>
      <c r="BA18" s="5"/>
      <c r="BB18" s="5"/>
      <c r="BC18" s="5"/>
      <c r="BE18" s="124">
        <v>15.203525754283547</v>
      </c>
      <c r="BF18" s="124">
        <v>21.25788892433222</v>
      </c>
      <c r="BG18" s="124">
        <v>50.38156482960394</v>
      </c>
      <c r="BH18" s="124">
        <v>22.99921272199487</v>
      </c>
      <c r="BI18" s="124">
        <v>28.597063126545027</v>
      </c>
      <c r="BJ18" s="5"/>
      <c r="BK18" s="5"/>
      <c r="BL18" s="5"/>
      <c r="BN18" s="124">
        <v>7.357031504823839</v>
      </c>
      <c r="BO18" s="124">
        <v>14.215978101642808</v>
      </c>
      <c r="BP18" s="124">
        <v>37.17612132360296</v>
      </c>
      <c r="BQ18" s="124">
        <v>17.655847201196103</v>
      </c>
      <c r="BR18" s="125">
        <v>25.344922650722015</v>
      </c>
      <c r="BS18" s="5"/>
      <c r="BT18" s="5"/>
      <c r="BU18" s="5"/>
      <c r="BW18" s="124">
        <v>26.67299672081389</v>
      </c>
      <c r="BX18" s="124">
        <v>46.08653229186145</v>
      </c>
      <c r="BY18" s="125">
        <v>105.31455581883114</v>
      </c>
      <c r="BZ18" s="124">
        <v>54.4863891117721</v>
      </c>
      <c r="CA18" s="125">
        <v>47.95783903416672</v>
      </c>
      <c r="CB18" s="5"/>
      <c r="CC18" s="5"/>
      <c r="CD18" s="5"/>
      <c r="CF18" s="124">
        <v>8.840449048244027</v>
      </c>
      <c r="CG18" s="124">
        <v>26.10613496186279</v>
      </c>
      <c r="CH18" s="125">
        <v>68.07918871440859</v>
      </c>
      <c r="CI18" s="124">
        <v>48.659328310928544</v>
      </c>
      <c r="CJ18" s="125">
        <v>19.503042050725842</v>
      </c>
      <c r="CK18" s="5"/>
      <c r="CL18" s="5"/>
      <c r="CM18" s="5"/>
      <c r="CO18" s="124">
        <v>13.615144686527325</v>
      </c>
      <c r="CP18" s="124">
        <v>18.103169878500516</v>
      </c>
      <c r="CQ18" s="124">
        <v>46.189373770047816</v>
      </c>
      <c r="CR18" s="124">
        <v>20.617498161523134</v>
      </c>
      <c r="CS18" s="124">
        <v>31.781422617337597</v>
      </c>
      <c r="CT18" s="5"/>
      <c r="CU18" s="5"/>
      <c r="CV18" s="5"/>
      <c r="CX18" s="124">
        <v>12.51611905204066</v>
      </c>
      <c r="CY18" s="124">
        <v>10.999766051127686</v>
      </c>
      <c r="CZ18" s="124">
        <v>53.54027181320776</v>
      </c>
      <c r="DA18" s="124">
        <v>18.183126495504094</v>
      </c>
      <c r="DB18" s="125">
        <v>31.11157410262213</v>
      </c>
      <c r="DC18" s="5"/>
      <c r="DD18" s="5"/>
      <c r="DE18" s="5"/>
    </row>
    <row r="19" spans="2:109" s="122" customFormat="1" ht="12.75">
      <c r="B19" s="123" t="s">
        <v>24</v>
      </c>
      <c r="C19" s="124">
        <v>6.55339412632925</v>
      </c>
      <c r="D19" s="124">
        <v>4.025018154450173</v>
      </c>
      <c r="E19" s="124">
        <v>20.38382654068794</v>
      </c>
      <c r="F19" s="124">
        <v>22.43201644392565</v>
      </c>
      <c r="G19" s="125">
        <v>55.32073403274016</v>
      </c>
      <c r="H19" s="5"/>
      <c r="I19" s="5"/>
      <c r="J19" s="5"/>
      <c r="L19" s="124">
        <v>0</v>
      </c>
      <c r="M19" s="124">
        <v>4.4952013788231175</v>
      </c>
      <c r="N19" s="124">
        <v>14.53376996327144</v>
      </c>
      <c r="O19" s="124">
        <v>6.278734371096141</v>
      </c>
      <c r="P19" s="125">
        <v>0</v>
      </c>
      <c r="Q19" s="5"/>
      <c r="R19" s="5"/>
      <c r="S19" s="5"/>
      <c r="U19" s="124">
        <v>3.7950419471847248</v>
      </c>
      <c r="V19" s="124">
        <v>5.144187493356968</v>
      </c>
      <c r="W19" s="125">
        <v>34.89551416130727</v>
      </c>
      <c r="X19" s="124">
        <v>30.40778891287282</v>
      </c>
      <c r="Y19" s="125">
        <v>73.06447188775857</v>
      </c>
      <c r="Z19" s="5"/>
      <c r="AA19" s="5"/>
      <c r="AB19" s="5"/>
      <c r="AD19" s="125">
        <v>0</v>
      </c>
      <c r="AE19" s="124">
        <v>1.8241921587608978</v>
      </c>
      <c r="AF19" s="125">
        <v>12.188231998095379</v>
      </c>
      <c r="AG19" s="124">
        <v>11.503017655348174</v>
      </c>
      <c r="AH19" s="125">
        <v>0</v>
      </c>
      <c r="AI19" s="5"/>
      <c r="AJ19" s="5"/>
      <c r="AK19" s="5"/>
      <c r="AM19" s="124">
        <v>3.3252719654525666</v>
      </c>
      <c r="AN19" s="124">
        <v>4.080802313955951</v>
      </c>
      <c r="AO19" s="124">
        <v>46.48180036033274</v>
      </c>
      <c r="AP19" s="124">
        <v>27.823483431919275</v>
      </c>
      <c r="AQ19" s="125">
        <v>45.51505322740917</v>
      </c>
      <c r="AR19" s="5"/>
      <c r="AS19" s="5"/>
      <c r="AT19" s="5"/>
      <c r="AV19" s="124">
        <v>3.8074394460731162</v>
      </c>
      <c r="AW19" s="124">
        <v>1.0066179819138785</v>
      </c>
      <c r="AX19" s="125">
        <v>44.54754629070802</v>
      </c>
      <c r="AY19" s="124">
        <v>7.098422301490652</v>
      </c>
      <c r="AZ19" s="125">
        <v>14.640186863420151</v>
      </c>
      <c r="BA19" s="5"/>
      <c r="BB19" s="5"/>
      <c r="BC19" s="5"/>
      <c r="BE19" s="124">
        <v>2.4592990372411214</v>
      </c>
      <c r="BF19" s="124">
        <v>2.870244687676135</v>
      </c>
      <c r="BG19" s="124">
        <v>21.644717254691184</v>
      </c>
      <c r="BH19" s="124">
        <v>18.659299231127246</v>
      </c>
      <c r="BI19" s="124">
        <v>35.16466713964684</v>
      </c>
      <c r="BJ19" s="5"/>
      <c r="BK19" s="5"/>
      <c r="BL19" s="5"/>
      <c r="BN19" s="124">
        <v>1.3691720464113584</v>
      </c>
      <c r="BO19" s="124">
        <v>0.5812255959294951</v>
      </c>
      <c r="BP19" s="124">
        <v>16.599629497619198</v>
      </c>
      <c r="BQ19" s="124">
        <v>5.211238155864894</v>
      </c>
      <c r="BR19" s="125">
        <v>9.78332264707795</v>
      </c>
      <c r="BS19" s="5"/>
      <c r="BT19" s="5"/>
      <c r="BU19" s="5"/>
      <c r="BW19" s="124">
        <v>2.5951915955550335</v>
      </c>
      <c r="BX19" s="124">
        <v>2.4622316476682884</v>
      </c>
      <c r="BY19" s="125">
        <v>19.638852615713272</v>
      </c>
      <c r="BZ19" s="124">
        <v>34.6233337153808</v>
      </c>
      <c r="CA19" s="125">
        <v>72.08243911856091</v>
      </c>
      <c r="CB19" s="5"/>
      <c r="CC19" s="5"/>
      <c r="CD19" s="5"/>
      <c r="CF19" s="124">
        <v>7.008935354917883</v>
      </c>
      <c r="CG19" s="124">
        <v>0</v>
      </c>
      <c r="CH19" s="125">
        <v>0</v>
      </c>
      <c r="CI19" s="124">
        <v>33.9260052055999</v>
      </c>
      <c r="CJ19" s="125">
        <v>23.79127679391888</v>
      </c>
      <c r="CK19" s="5"/>
      <c r="CL19" s="5"/>
      <c r="CM19" s="5"/>
      <c r="CO19" s="124">
        <v>1.4273493772291443</v>
      </c>
      <c r="CP19" s="124">
        <v>1.2260203476878127</v>
      </c>
      <c r="CQ19" s="124">
        <v>12.241422114461152</v>
      </c>
      <c r="CR19" s="124">
        <v>17.49433954788991</v>
      </c>
      <c r="CS19" s="124">
        <v>42.049710157756834</v>
      </c>
      <c r="CT19" s="5"/>
      <c r="CU19" s="5"/>
      <c r="CV19" s="5"/>
      <c r="CX19" s="124">
        <v>0.4950430464930284</v>
      </c>
      <c r="CY19" s="124">
        <v>2.110048288599994</v>
      </c>
      <c r="CZ19" s="124">
        <v>1.8467381236642713</v>
      </c>
      <c r="DA19" s="124">
        <v>4.298650458975394</v>
      </c>
      <c r="DB19" s="125">
        <v>18.016616807872325</v>
      </c>
      <c r="DC19" s="5"/>
      <c r="DD19" s="5"/>
      <c r="DE19" s="5"/>
    </row>
    <row r="20" spans="2:109" s="122" customFormat="1" ht="12.75">
      <c r="B20" s="123" t="s">
        <v>25</v>
      </c>
      <c r="C20" s="124">
        <v>20.74546692870416</v>
      </c>
      <c r="D20" s="124">
        <v>24.90508975234242</v>
      </c>
      <c r="E20" s="124">
        <v>40.18454928749814</v>
      </c>
      <c r="F20" s="124">
        <v>29.888249250408737</v>
      </c>
      <c r="G20" s="125">
        <v>78.67351454423914</v>
      </c>
      <c r="H20" s="5"/>
      <c r="I20" s="5"/>
      <c r="J20" s="5"/>
      <c r="L20" s="124">
        <v>27.308699670082316</v>
      </c>
      <c r="M20" s="124">
        <v>51.51544801114542</v>
      </c>
      <c r="N20" s="124">
        <v>72.42846935373738</v>
      </c>
      <c r="O20" s="124">
        <v>65.34869554350573</v>
      </c>
      <c r="P20" s="125">
        <v>102.80053758427503</v>
      </c>
      <c r="Q20" s="5"/>
      <c r="R20" s="5"/>
      <c r="S20" s="5"/>
      <c r="U20" s="124">
        <v>24.291026660125947</v>
      </c>
      <c r="V20" s="124">
        <v>30.576189264105793</v>
      </c>
      <c r="W20" s="125">
        <v>73.28508804467366</v>
      </c>
      <c r="X20" s="124">
        <v>42.48254024924224</v>
      </c>
      <c r="Y20" s="125">
        <v>112.06665495924271</v>
      </c>
      <c r="Z20" s="5"/>
      <c r="AA20" s="5"/>
      <c r="AB20" s="5"/>
      <c r="AD20" s="125">
        <v>33.328919108209895</v>
      </c>
      <c r="AE20" s="124">
        <v>51.16041079719257</v>
      </c>
      <c r="AF20" s="125">
        <v>131.08126992278864</v>
      </c>
      <c r="AG20" s="124">
        <v>93.05062006094879</v>
      </c>
      <c r="AH20" s="125">
        <v>268.7624682167262</v>
      </c>
      <c r="AI20" s="5"/>
      <c r="AJ20" s="5"/>
      <c r="AK20" s="5"/>
      <c r="AM20" s="124">
        <v>14.938539907405843</v>
      </c>
      <c r="AN20" s="124">
        <v>21.904341985185233</v>
      </c>
      <c r="AO20" s="124">
        <v>48.76347548551674</v>
      </c>
      <c r="AP20" s="124">
        <v>42.70711606114516</v>
      </c>
      <c r="AQ20" s="125">
        <v>78.22000006092365</v>
      </c>
      <c r="AR20" s="5"/>
      <c r="AS20" s="5"/>
      <c r="AT20" s="5"/>
      <c r="AV20" s="124">
        <v>24.210760181185748</v>
      </c>
      <c r="AW20" s="124">
        <v>45.32717831180884</v>
      </c>
      <c r="AX20" s="125">
        <v>105.80416494628878</v>
      </c>
      <c r="AY20" s="124">
        <v>91.42373249462635</v>
      </c>
      <c r="AZ20" s="125">
        <v>181.38312276646852</v>
      </c>
      <c r="BA20" s="5"/>
      <c r="BB20" s="5"/>
      <c r="BC20" s="5"/>
      <c r="BE20" s="124">
        <v>9.687573076009583</v>
      </c>
      <c r="BF20" s="124">
        <v>14.745742636415576</v>
      </c>
      <c r="BG20" s="124">
        <v>41.020777658458144</v>
      </c>
      <c r="BH20" s="124">
        <v>30.333835819219836</v>
      </c>
      <c r="BI20" s="124">
        <v>40.381175563625504</v>
      </c>
      <c r="BJ20" s="5"/>
      <c r="BK20" s="5"/>
      <c r="BL20" s="5"/>
      <c r="BN20" s="124">
        <v>15.145985881817667</v>
      </c>
      <c r="BO20" s="124">
        <v>26.297519015369396</v>
      </c>
      <c r="BP20" s="124">
        <v>84.16812434209521</v>
      </c>
      <c r="BQ20" s="124">
        <v>55.385712195160835</v>
      </c>
      <c r="BR20" s="125">
        <v>69.67675264858063</v>
      </c>
      <c r="BS20" s="5"/>
      <c r="BT20" s="5"/>
      <c r="BU20" s="5"/>
      <c r="BW20" s="124">
        <v>17.335846439105964</v>
      </c>
      <c r="BX20" s="124">
        <v>24.141322359540002</v>
      </c>
      <c r="BY20" s="125">
        <v>65.55813451691172</v>
      </c>
      <c r="BZ20" s="124">
        <v>47.143240001373364</v>
      </c>
      <c r="CA20" s="125">
        <v>98.15466023410974</v>
      </c>
      <c r="CB20" s="5"/>
      <c r="CC20" s="5"/>
      <c r="CD20" s="5"/>
      <c r="CF20" s="124">
        <v>24.704493807000784</v>
      </c>
      <c r="CG20" s="124">
        <v>45.48801767438598</v>
      </c>
      <c r="CH20" s="125">
        <v>135.9928032176998</v>
      </c>
      <c r="CI20" s="124">
        <v>128.51432150914385</v>
      </c>
      <c r="CJ20" s="125">
        <v>147.71848042401734</v>
      </c>
      <c r="CK20" s="5"/>
      <c r="CL20" s="5"/>
      <c r="CM20" s="5"/>
      <c r="CO20" s="124">
        <v>12.356671017193845</v>
      </c>
      <c r="CP20" s="124">
        <v>14.044046761604653</v>
      </c>
      <c r="CQ20" s="124">
        <v>39.51161866699453</v>
      </c>
      <c r="CR20" s="124">
        <v>26.439397890534554</v>
      </c>
      <c r="CS20" s="124">
        <v>54.239646534428886</v>
      </c>
      <c r="CT20" s="5"/>
      <c r="CU20" s="5"/>
      <c r="CV20" s="5"/>
      <c r="CX20" s="124">
        <v>22.475473679801066</v>
      </c>
      <c r="CY20" s="124">
        <v>27.433216775678464</v>
      </c>
      <c r="CZ20" s="124">
        <v>75.93158010087494</v>
      </c>
      <c r="DA20" s="124">
        <v>62.81421767324806</v>
      </c>
      <c r="DB20" s="125">
        <v>131.54807203427376</v>
      </c>
      <c r="DC20" s="5"/>
      <c r="DD20" s="5"/>
      <c r="DE20" s="5"/>
    </row>
    <row r="21" spans="3:109" ht="4.5" customHeight="1" thickBot="1">
      <c r="C21" s="81"/>
      <c r="D21" s="81"/>
      <c r="E21" s="81"/>
      <c r="F21" s="81"/>
      <c r="G21" s="81"/>
      <c r="H21" s="4"/>
      <c r="I21" s="4"/>
      <c r="J21" s="4"/>
      <c r="L21" s="81"/>
      <c r="M21" s="81"/>
      <c r="N21" s="81"/>
      <c r="O21" s="81"/>
      <c r="P21" s="81"/>
      <c r="Q21" s="4"/>
      <c r="R21" s="4"/>
      <c r="S21" s="4"/>
      <c r="U21" s="81"/>
      <c r="V21" s="81"/>
      <c r="W21" s="81"/>
      <c r="X21" s="81"/>
      <c r="Y21" s="81"/>
      <c r="Z21" s="4"/>
      <c r="AA21" s="4"/>
      <c r="AB21" s="4"/>
      <c r="AD21" s="81"/>
      <c r="AE21" s="81"/>
      <c r="AF21" s="81"/>
      <c r="AG21" s="81"/>
      <c r="AH21" s="81"/>
      <c r="AI21" s="4"/>
      <c r="AJ21" s="4"/>
      <c r="AK21" s="4"/>
      <c r="AM21" s="81"/>
      <c r="AN21" s="81"/>
      <c r="AO21" s="81"/>
      <c r="AP21" s="81"/>
      <c r="AQ21" s="81"/>
      <c r="AR21" s="4"/>
      <c r="AS21" s="4"/>
      <c r="AT21" s="4"/>
      <c r="AV21" s="81"/>
      <c r="AW21" s="81"/>
      <c r="AX21" s="81"/>
      <c r="AY21" s="81"/>
      <c r="AZ21" s="81"/>
      <c r="BA21" s="4"/>
      <c r="BB21" s="4"/>
      <c r="BC21" s="4"/>
      <c r="BE21" s="81"/>
      <c r="BF21" s="81"/>
      <c r="BG21" s="81"/>
      <c r="BH21" s="81"/>
      <c r="BI21" s="81"/>
      <c r="BJ21" s="4"/>
      <c r="BK21" s="4"/>
      <c r="BL21" s="4"/>
      <c r="BN21" s="81"/>
      <c r="BO21" s="81"/>
      <c r="BP21" s="81"/>
      <c r="BQ21" s="81"/>
      <c r="BR21" s="81"/>
      <c r="BS21" s="4"/>
      <c r="BT21" s="4"/>
      <c r="BU21" s="4"/>
      <c r="BW21" s="81"/>
      <c r="BX21" s="81"/>
      <c r="BY21" s="81"/>
      <c r="BZ21" s="81"/>
      <c r="CA21" s="81"/>
      <c r="CB21" s="4"/>
      <c r="CC21" s="4"/>
      <c r="CD21" s="4"/>
      <c r="CF21" s="81"/>
      <c r="CG21" s="81"/>
      <c r="CH21" s="81"/>
      <c r="CI21" s="81"/>
      <c r="CJ21" s="81"/>
      <c r="CK21" s="4"/>
      <c r="CL21" s="4"/>
      <c r="CM21" s="4"/>
      <c r="CO21" s="81"/>
      <c r="CP21" s="81"/>
      <c r="CQ21" s="81"/>
      <c r="CR21" s="81"/>
      <c r="CS21" s="81"/>
      <c r="CT21" s="4"/>
      <c r="CU21" s="4"/>
      <c r="CV21" s="4"/>
      <c r="CX21" s="81"/>
      <c r="CY21" s="81"/>
      <c r="CZ21" s="81"/>
      <c r="DA21" s="81"/>
      <c r="DB21" s="81"/>
      <c r="DC21" s="4"/>
      <c r="DD21" s="4"/>
      <c r="DE21" s="4"/>
    </row>
    <row r="23" spans="1:109" s="129" customFormat="1" ht="27.75" customHeight="1" thickBot="1">
      <c r="A23" s="119" t="s">
        <v>32</v>
      </c>
      <c r="C23" s="8" t="s">
        <v>35</v>
      </c>
      <c r="D23" s="8" t="s">
        <v>36</v>
      </c>
      <c r="E23" s="8" t="s">
        <v>37</v>
      </c>
      <c r="F23" s="8" t="s">
        <v>38</v>
      </c>
      <c r="G23" s="8" t="s">
        <v>39</v>
      </c>
      <c r="H23" s="8" t="s">
        <v>40</v>
      </c>
      <c r="I23" s="8" t="s">
        <v>25</v>
      </c>
      <c r="J23" s="8" t="s">
        <v>34</v>
      </c>
      <c r="L23" s="8" t="s">
        <v>35</v>
      </c>
      <c r="M23" s="8" t="s">
        <v>36</v>
      </c>
      <c r="N23" s="8" t="s">
        <v>37</v>
      </c>
      <c r="O23" s="8" t="s">
        <v>38</v>
      </c>
      <c r="P23" s="8" t="s">
        <v>39</v>
      </c>
      <c r="Q23" s="8" t="s">
        <v>40</v>
      </c>
      <c r="R23" s="8" t="s">
        <v>25</v>
      </c>
      <c r="S23" s="8" t="s">
        <v>34</v>
      </c>
      <c r="U23" s="8" t="s">
        <v>35</v>
      </c>
      <c r="V23" s="8" t="s">
        <v>36</v>
      </c>
      <c r="W23" s="8" t="s">
        <v>37</v>
      </c>
      <c r="X23" s="8" t="s">
        <v>38</v>
      </c>
      <c r="Y23" s="8" t="s">
        <v>39</v>
      </c>
      <c r="Z23" s="8" t="s">
        <v>40</v>
      </c>
      <c r="AA23" s="8" t="s">
        <v>25</v>
      </c>
      <c r="AB23" s="8" t="s">
        <v>34</v>
      </c>
      <c r="AD23" s="8" t="s">
        <v>35</v>
      </c>
      <c r="AE23" s="8" t="s">
        <v>36</v>
      </c>
      <c r="AF23" s="8" t="s">
        <v>37</v>
      </c>
      <c r="AG23" s="8" t="s">
        <v>38</v>
      </c>
      <c r="AH23" s="8" t="s">
        <v>39</v>
      </c>
      <c r="AI23" s="8" t="s">
        <v>40</v>
      </c>
      <c r="AJ23" s="8" t="s">
        <v>25</v>
      </c>
      <c r="AK23" s="8" t="s">
        <v>34</v>
      </c>
      <c r="AM23" s="8" t="s">
        <v>35</v>
      </c>
      <c r="AN23" s="8" t="s">
        <v>36</v>
      </c>
      <c r="AO23" s="8" t="s">
        <v>37</v>
      </c>
      <c r="AP23" s="8" t="s">
        <v>38</v>
      </c>
      <c r="AQ23" s="8" t="s">
        <v>39</v>
      </c>
      <c r="AR23" s="8" t="s">
        <v>40</v>
      </c>
      <c r="AS23" s="8" t="s">
        <v>25</v>
      </c>
      <c r="AT23" s="8" t="s">
        <v>34</v>
      </c>
      <c r="AV23" s="8" t="s">
        <v>35</v>
      </c>
      <c r="AW23" s="8" t="s">
        <v>36</v>
      </c>
      <c r="AX23" s="8" t="s">
        <v>37</v>
      </c>
      <c r="AY23" s="8" t="s">
        <v>38</v>
      </c>
      <c r="AZ23" s="8" t="s">
        <v>39</v>
      </c>
      <c r="BA23" s="8" t="s">
        <v>40</v>
      </c>
      <c r="BB23" s="8" t="s">
        <v>25</v>
      </c>
      <c r="BC23" s="8" t="s">
        <v>34</v>
      </c>
      <c r="BE23" s="8" t="s">
        <v>35</v>
      </c>
      <c r="BF23" s="8" t="s">
        <v>36</v>
      </c>
      <c r="BG23" s="8" t="s">
        <v>37</v>
      </c>
      <c r="BH23" s="8" t="s">
        <v>38</v>
      </c>
      <c r="BI23" s="8" t="s">
        <v>39</v>
      </c>
      <c r="BJ23" s="8" t="s">
        <v>40</v>
      </c>
      <c r="BK23" s="8" t="s">
        <v>25</v>
      </c>
      <c r="BL23" s="8" t="s">
        <v>34</v>
      </c>
      <c r="BN23" s="8" t="s">
        <v>35</v>
      </c>
      <c r="BO23" s="8" t="s">
        <v>36</v>
      </c>
      <c r="BP23" s="8" t="s">
        <v>37</v>
      </c>
      <c r="BQ23" s="8" t="s">
        <v>38</v>
      </c>
      <c r="BR23" s="8" t="s">
        <v>39</v>
      </c>
      <c r="BS23" s="8" t="s">
        <v>40</v>
      </c>
      <c r="BT23" s="8" t="s">
        <v>25</v>
      </c>
      <c r="BU23" s="8" t="s">
        <v>34</v>
      </c>
      <c r="BW23" s="8" t="s">
        <v>35</v>
      </c>
      <c r="BX23" s="8" t="s">
        <v>36</v>
      </c>
      <c r="BY23" s="8" t="s">
        <v>37</v>
      </c>
      <c r="BZ23" s="8" t="s">
        <v>38</v>
      </c>
      <c r="CA23" s="8" t="s">
        <v>39</v>
      </c>
      <c r="CB23" s="8" t="s">
        <v>40</v>
      </c>
      <c r="CC23" s="8" t="s">
        <v>25</v>
      </c>
      <c r="CD23" s="8" t="s">
        <v>34</v>
      </c>
      <c r="CF23" s="8" t="s">
        <v>35</v>
      </c>
      <c r="CG23" s="8" t="s">
        <v>36</v>
      </c>
      <c r="CH23" s="8" t="s">
        <v>37</v>
      </c>
      <c r="CI23" s="8" t="s">
        <v>38</v>
      </c>
      <c r="CJ23" s="8" t="s">
        <v>39</v>
      </c>
      <c r="CK23" s="8" t="s">
        <v>40</v>
      </c>
      <c r="CL23" s="8" t="s">
        <v>25</v>
      </c>
      <c r="CM23" s="8" t="s">
        <v>34</v>
      </c>
      <c r="CO23" s="8" t="s">
        <v>35</v>
      </c>
      <c r="CP23" s="8" t="s">
        <v>36</v>
      </c>
      <c r="CQ23" s="8" t="s">
        <v>37</v>
      </c>
      <c r="CR23" s="8" t="s">
        <v>38</v>
      </c>
      <c r="CS23" s="8" t="s">
        <v>39</v>
      </c>
      <c r="CT23" s="8" t="s">
        <v>40</v>
      </c>
      <c r="CU23" s="8" t="s">
        <v>25</v>
      </c>
      <c r="CV23" s="130" t="s">
        <v>34</v>
      </c>
      <c r="CX23" s="8" t="s">
        <v>35</v>
      </c>
      <c r="CY23" s="8" t="s">
        <v>36</v>
      </c>
      <c r="CZ23" s="8" t="s">
        <v>37</v>
      </c>
      <c r="DA23" s="8" t="s">
        <v>38</v>
      </c>
      <c r="DB23" s="8" t="s">
        <v>39</v>
      </c>
      <c r="DC23" s="8" t="s">
        <v>40</v>
      </c>
      <c r="DD23" s="8" t="s">
        <v>25</v>
      </c>
      <c r="DE23" s="8" t="s">
        <v>34</v>
      </c>
    </row>
    <row r="24" spans="2:109" s="122" customFormat="1" ht="12.75">
      <c r="B24" s="123" t="s">
        <v>27</v>
      </c>
      <c r="C24" s="74">
        <v>13.170083520319123</v>
      </c>
      <c r="D24" s="74">
        <v>54.403291573173796</v>
      </c>
      <c r="E24" s="74">
        <v>25.101984542508102</v>
      </c>
      <c r="F24" s="74">
        <v>0.40986910994764403</v>
      </c>
      <c r="G24" s="74">
        <v>0.5492994265769136</v>
      </c>
      <c r="H24" s="74">
        <v>4.37046247818499</v>
      </c>
      <c r="I24" s="74">
        <v>1.9878808277237598</v>
      </c>
      <c r="J24" s="84">
        <v>16044</v>
      </c>
      <c r="L24" s="74">
        <v>7.647560201605375</v>
      </c>
      <c r="M24" s="74">
        <v>50.81375583348889</v>
      </c>
      <c r="N24" s="74">
        <v>36.12202725406011</v>
      </c>
      <c r="O24" s="74">
        <v>1.0490461078962108</v>
      </c>
      <c r="P24" s="74">
        <v>0.09495986559641591</v>
      </c>
      <c r="Q24" s="74">
        <v>1.2495053201418704</v>
      </c>
      <c r="R24" s="74">
        <v>3.016742579802128</v>
      </c>
      <c r="S24" s="84">
        <v>5357</v>
      </c>
      <c r="U24" s="74">
        <v>15.69541474913009</v>
      </c>
      <c r="V24" s="74">
        <v>50.50636210573578</v>
      </c>
      <c r="W24" s="74">
        <v>22.630753170950726</v>
      </c>
      <c r="X24" s="74">
        <v>1.1373577281400833</v>
      </c>
      <c r="Y24" s="74">
        <v>3.516093837692221</v>
      </c>
      <c r="Z24" s="74">
        <v>5.310698170389496</v>
      </c>
      <c r="AA24" s="74">
        <v>1.204332697272421</v>
      </c>
      <c r="AB24" s="84">
        <v>8909</v>
      </c>
      <c r="AD24" s="74">
        <v>10.071133288227335</v>
      </c>
      <c r="AE24" s="74">
        <v>46.25831529093368</v>
      </c>
      <c r="AF24" s="74">
        <v>39.351160351826785</v>
      </c>
      <c r="AG24" s="74">
        <v>0.8051454668470905</v>
      </c>
      <c r="AH24" s="74">
        <v>0.4220230040595399</v>
      </c>
      <c r="AI24" s="74">
        <v>1.1601420838971581</v>
      </c>
      <c r="AJ24" s="74">
        <v>1.9377638700947226</v>
      </c>
      <c r="AK24" s="84">
        <v>2956</v>
      </c>
      <c r="AM24" s="74">
        <v>15.986728757570198</v>
      </c>
      <c r="AN24" s="74">
        <v>51.19127454578822</v>
      </c>
      <c r="AO24" s="74">
        <v>22.50739401725087</v>
      </c>
      <c r="AP24" s="74">
        <v>3.790499174160396</v>
      </c>
      <c r="AQ24" s="74">
        <v>0</v>
      </c>
      <c r="AR24" s="74">
        <v>5.1746439713708945</v>
      </c>
      <c r="AS24" s="74">
        <v>1.3452330702881263</v>
      </c>
      <c r="AT24" s="84">
        <v>10898</v>
      </c>
      <c r="AV24" s="74">
        <v>12.090858261112665</v>
      </c>
      <c r="AW24" s="74">
        <v>45.387411238467976</v>
      </c>
      <c r="AX24" s="74">
        <v>35.93876153201006</v>
      </c>
      <c r="AY24" s="74">
        <v>2.5531395023762933</v>
      </c>
      <c r="AZ24" s="74">
        <v>0</v>
      </c>
      <c r="BA24" s="74">
        <v>2.4851719317864136</v>
      </c>
      <c r="BB24" s="74">
        <v>1.537567794240984</v>
      </c>
      <c r="BC24" s="84">
        <v>3577</v>
      </c>
      <c r="BE24" s="74">
        <v>11.981772823339277</v>
      </c>
      <c r="BF24" s="74">
        <v>58.68639260702002</v>
      </c>
      <c r="BG24" s="74">
        <v>23.517368115701792</v>
      </c>
      <c r="BH24" s="74">
        <v>2.459738096224773</v>
      </c>
      <c r="BI24" s="74">
        <v>0.008717417429862002</v>
      </c>
      <c r="BJ24" s="74">
        <v>2.242923210807675</v>
      </c>
      <c r="BK24" s="74">
        <v>1.1036666528531764</v>
      </c>
      <c r="BL24" s="84">
        <v>24131</v>
      </c>
      <c r="BN24" s="74">
        <v>9.499515562552984</v>
      </c>
      <c r="BO24" s="74">
        <v>50.63370957975052</v>
      </c>
      <c r="BP24" s="74">
        <v>35.90873925154414</v>
      </c>
      <c r="BQ24" s="74">
        <v>1.8350333050744825</v>
      </c>
      <c r="BR24" s="74">
        <v>0.05879011747608091</v>
      </c>
      <c r="BS24" s="74">
        <v>0.6868184570667313</v>
      </c>
      <c r="BT24" s="74">
        <v>1.3735315489887365</v>
      </c>
      <c r="BU24" s="84">
        <v>8257</v>
      </c>
      <c r="BW24" s="74">
        <v>11.090859567478782</v>
      </c>
      <c r="BX24" s="74">
        <v>61.34363263071449</v>
      </c>
      <c r="BY24" s="74">
        <v>21.289761839583907</v>
      </c>
      <c r="BZ24" s="74">
        <v>3.214623597043526</v>
      </c>
      <c r="CA24" s="74">
        <v>0.2620531070353135</v>
      </c>
      <c r="CB24" s="74">
        <v>2.238586093621681</v>
      </c>
      <c r="CC24" s="74">
        <v>0.5551341363263071</v>
      </c>
      <c r="CD24" s="84">
        <v>7306</v>
      </c>
      <c r="CF24" s="74">
        <v>7.212105465742879</v>
      </c>
      <c r="CG24" s="74">
        <v>53.21600846805236</v>
      </c>
      <c r="CH24" s="74">
        <v>36.94990377213241</v>
      </c>
      <c r="CI24" s="74">
        <v>1.728060046189376</v>
      </c>
      <c r="CJ24" s="74">
        <v>0.05548498845265589</v>
      </c>
      <c r="CK24" s="74">
        <v>0.27336027713625866</v>
      </c>
      <c r="CL24" s="74">
        <v>0.5587259430331024</v>
      </c>
      <c r="CM24" s="84">
        <v>2598</v>
      </c>
      <c r="CO24" s="74">
        <v>10.290508580065795</v>
      </c>
      <c r="CP24" s="74">
        <v>59.73970125366764</v>
      </c>
      <c r="CQ24" s="74">
        <v>22.398469814172664</v>
      </c>
      <c r="CR24" s="74">
        <v>1.7325762425535696</v>
      </c>
      <c r="CS24" s="74">
        <v>0.09822930559260246</v>
      </c>
      <c r="CT24" s="74">
        <v>5.119699919978661</v>
      </c>
      <c r="CU24" s="74">
        <v>0.6286187427758513</v>
      </c>
      <c r="CV24" s="84">
        <v>22494</v>
      </c>
      <c r="CX24" s="74">
        <v>8.367339803054088</v>
      </c>
      <c r="CY24" s="74">
        <v>53.34754103039817</v>
      </c>
      <c r="CZ24" s="74">
        <v>36.237189952904245</v>
      </c>
      <c r="DA24" s="74">
        <v>1.1624247181390037</v>
      </c>
      <c r="DB24" s="74">
        <v>0</v>
      </c>
      <c r="DC24" s="74">
        <v>0.33092050806336515</v>
      </c>
      <c r="DD24" s="74">
        <v>0.5560996146710432</v>
      </c>
      <c r="DE24" s="84">
        <v>7007</v>
      </c>
    </row>
    <row r="25" spans="2:109" s="122" customFormat="1" ht="12.75">
      <c r="B25" s="123" t="s">
        <v>22</v>
      </c>
      <c r="C25" s="74">
        <v>13.56</v>
      </c>
      <c r="D25" s="74">
        <v>56.66</v>
      </c>
      <c r="E25" s="74">
        <v>24.18</v>
      </c>
      <c r="F25" s="74">
        <v>0.44</v>
      </c>
      <c r="G25" s="74">
        <v>0.46</v>
      </c>
      <c r="H25" s="74">
        <v>3.28</v>
      </c>
      <c r="I25" s="74">
        <v>1.41</v>
      </c>
      <c r="J25" s="84">
        <v>7628</v>
      </c>
      <c r="L25" s="74">
        <v>8.81</v>
      </c>
      <c r="M25" s="74">
        <v>54.01</v>
      </c>
      <c r="N25" s="74">
        <v>32.66</v>
      </c>
      <c r="O25" s="74">
        <v>1.12</v>
      </c>
      <c r="P25" s="74">
        <v>0.09</v>
      </c>
      <c r="Q25" s="74">
        <v>0.75</v>
      </c>
      <c r="R25" s="74">
        <v>2.55</v>
      </c>
      <c r="S25" s="84">
        <v>2734</v>
      </c>
      <c r="U25" s="74">
        <v>13.18</v>
      </c>
      <c r="V25" s="74">
        <v>55.3</v>
      </c>
      <c r="W25" s="74">
        <v>22.94</v>
      </c>
      <c r="X25" s="74">
        <v>1.32</v>
      </c>
      <c r="Y25" s="74">
        <v>2.75</v>
      </c>
      <c r="Z25" s="74">
        <v>4.13</v>
      </c>
      <c r="AA25" s="74">
        <v>0.38</v>
      </c>
      <c r="AB25" s="84">
        <v>4060</v>
      </c>
      <c r="AD25" s="74">
        <v>12.1</v>
      </c>
      <c r="AE25" s="74">
        <v>50.01</v>
      </c>
      <c r="AF25" s="74">
        <v>34.91</v>
      </c>
      <c r="AG25" s="74">
        <v>1.02</v>
      </c>
      <c r="AH25" s="74">
        <v>0.25</v>
      </c>
      <c r="AI25" s="74">
        <v>0.69</v>
      </c>
      <c r="AJ25" s="74">
        <v>1.03</v>
      </c>
      <c r="AK25" s="84">
        <v>1637</v>
      </c>
      <c r="AM25" s="74">
        <v>16.01</v>
      </c>
      <c r="AN25" s="74">
        <v>54.32</v>
      </c>
      <c r="AO25" s="74">
        <v>21.26</v>
      </c>
      <c r="AP25" s="74">
        <v>3.52</v>
      </c>
      <c r="AQ25" s="74">
        <v>0</v>
      </c>
      <c r="AR25" s="74">
        <v>4.04</v>
      </c>
      <c r="AS25" s="74">
        <v>0.85</v>
      </c>
      <c r="AT25" s="84">
        <v>5233</v>
      </c>
      <c r="AV25" s="74">
        <v>13.66</v>
      </c>
      <c r="AW25" s="74">
        <v>48.37</v>
      </c>
      <c r="AX25" s="74">
        <v>32.7</v>
      </c>
      <c r="AY25" s="74">
        <v>2.87</v>
      </c>
      <c r="AZ25" s="74">
        <v>0</v>
      </c>
      <c r="BA25" s="74">
        <v>1.66</v>
      </c>
      <c r="BB25" s="74">
        <v>0.73</v>
      </c>
      <c r="BC25" s="84">
        <v>1944</v>
      </c>
      <c r="BE25" s="74">
        <v>12.64</v>
      </c>
      <c r="BF25" s="74">
        <v>60.28</v>
      </c>
      <c r="BG25" s="74">
        <v>22.28</v>
      </c>
      <c r="BH25" s="74">
        <v>2.48</v>
      </c>
      <c r="BI25" s="74">
        <v>0</v>
      </c>
      <c r="BJ25" s="74">
        <v>1.64</v>
      </c>
      <c r="BK25" s="74">
        <v>0.68</v>
      </c>
      <c r="BL25" s="84">
        <v>11801</v>
      </c>
      <c r="BN25" s="74">
        <v>10.6</v>
      </c>
      <c r="BO25" s="74">
        <v>53.95</v>
      </c>
      <c r="BP25" s="74">
        <v>31.82</v>
      </c>
      <c r="BQ25" s="74">
        <v>2.24</v>
      </c>
      <c r="BR25" s="74">
        <v>0.07</v>
      </c>
      <c r="BS25" s="74">
        <v>0.45</v>
      </c>
      <c r="BT25" s="74">
        <v>0.86</v>
      </c>
      <c r="BU25" s="84">
        <v>4521</v>
      </c>
      <c r="BW25" s="74">
        <v>12.18</v>
      </c>
      <c r="BX25" s="74">
        <v>61.55</v>
      </c>
      <c r="BY25" s="74">
        <v>20.03</v>
      </c>
      <c r="BZ25" s="74">
        <v>3.37</v>
      </c>
      <c r="CA25" s="74">
        <v>0.28</v>
      </c>
      <c r="CB25" s="74">
        <v>2.11</v>
      </c>
      <c r="CC25" s="74">
        <v>0.47</v>
      </c>
      <c r="CD25" s="84">
        <v>3569</v>
      </c>
      <c r="CF25" s="74">
        <v>7.36</v>
      </c>
      <c r="CG25" s="74">
        <v>55.84</v>
      </c>
      <c r="CH25" s="74">
        <v>34.33</v>
      </c>
      <c r="CI25" s="74">
        <v>2.01</v>
      </c>
      <c r="CJ25" s="74">
        <v>0</v>
      </c>
      <c r="CK25" s="74">
        <v>0.1</v>
      </c>
      <c r="CL25" s="74">
        <v>0.35</v>
      </c>
      <c r="CM25" s="84">
        <v>1481</v>
      </c>
      <c r="CO25" s="74">
        <v>11.82</v>
      </c>
      <c r="CP25" s="74">
        <v>60.97</v>
      </c>
      <c r="CQ25" s="74">
        <v>21.27</v>
      </c>
      <c r="CR25" s="74">
        <v>2</v>
      </c>
      <c r="CS25" s="74">
        <v>0.1</v>
      </c>
      <c r="CT25" s="74">
        <v>3.49</v>
      </c>
      <c r="CU25" s="74">
        <v>0.36</v>
      </c>
      <c r="CV25" s="84">
        <v>10598</v>
      </c>
      <c r="CX25" s="74">
        <v>10.45</v>
      </c>
      <c r="CY25" s="74">
        <v>54.78</v>
      </c>
      <c r="CZ25" s="74">
        <v>32.75</v>
      </c>
      <c r="DA25" s="74">
        <v>1.51</v>
      </c>
      <c r="DB25" s="74">
        <v>0</v>
      </c>
      <c r="DC25" s="74">
        <v>0.22</v>
      </c>
      <c r="DD25" s="74">
        <v>0.29</v>
      </c>
      <c r="DE25" s="84">
        <v>3549</v>
      </c>
    </row>
    <row r="26" spans="2:109" s="122" customFormat="1" ht="12.75">
      <c r="B26" s="123" t="s">
        <v>23</v>
      </c>
      <c r="C26" s="74">
        <v>8.95720847002684</v>
      </c>
      <c r="D26" s="74">
        <v>73.98067998807039</v>
      </c>
      <c r="E26" s="74">
        <v>9.72841634357292</v>
      </c>
      <c r="F26" s="74">
        <v>0.5713480465254995</v>
      </c>
      <c r="G26" s="74">
        <v>0.5422964509394572</v>
      </c>
      <c r="H26" s="74">
        <v>4.406522517148822</v>
      </c>
      <c r="I26" s="74">
        <v>1.8038443185207278</v>
      </c>
      <c r="J26" s="84">
        <v>3353</v>
      </c>
      <c r="L26" s="74">
        <v>2.681184210526316</v>
      </c>
      <c r="M26" s="74">
        <v>77.31881578947369</v>
      </c>
      <c r="N26" s="74">
        <v>13.521973684210526</v>
      </c>
      <c r="O26" s="74">
        <v>0.9622368421052633</v>
      </c>
      <c r="P26" s="74">
        <v>0</v>
      </c>
      <c r="Q26" s="74">
        <v>2.877368421052632</v>
      </c>
      <c r="R26" s="74">
        <v>2.629078947368421</v>
      </c>
      <c r="S26" s="84">
        <v>380</v>
      </c>
      <c r="U26" s="74">
        <v>21.51930899608866</v>
      </c>
      <c r="V26" s="74">
        <v>56.229930465015215</v>
      </c>
      <c r="W26" s="74">
        <v>7.64096479791395</v>
      </c>
      <c r="X26" s="74">
        <v>1.159843546284224</v>
      </c>
      <c r="Y26" s="74">
        <v>6.452564102564103</v>
      </c>
      <c r="Z26" s="74">
        <v>6.601442850934377</v>
      </c>
      <c r="AA26" s="74">
        <v>0.3962798783137766</v>
      </c>
      <c r="AB26" s="84">
        <v>2301</v>
      </c>
      <c r="AD26" s="74">
        <v>14.679298245614035</v>
      </c>
      <c r="AE26" s="74">
        <v>67.07754385964913</v>
      </c>
      <c r="AF26" s="74">
        <v>10.830877192982458</v>
      </c>
      <c r="AG26" s="74">
        <v>0.4824561403508772</v>
      </c>
      <c r="AH26" s="74">
        <v>0.3684210526315789</v>
      </c>
      <c r="AI26" s="74">
        <v>4.973684210526316</v>
      </c>
      <c r="AJ26" s="74">
        <v>1.5964912280701755</v>
      </c>
      <c r="AK26" s="84">
        <v>171</v>
      </c>
      <c r="AM26" s="74">
        <v>15.965734720416124</v>
      </c>
      <c r="AN26" s="74">
        <v>66.90749891634157</v>
      </c>
      <c r="AO26" s="74">
        <v>7.549830949284787</v>
      </c>
      <c r="AP26" s="74">
        <v>5.032345036844387</v>
      </c>
      <c r="AQ26" s="74">
        <v>0</v>
      </c>
      <c r="AR26" s="74">
        <v>4.486601647160815</v>
      </c>
      <c r="AS26" s="74">
        <v>0.04834850455136541</v>
      </c>
      <c r="AT26" s="84">
        <v>2307</v>
      </c>
      <c r="AV26" s="74">
        <v>15.5868</v>
      </c>
      <c r="AW26" s="74">
        <v>63.0662</v>
      </c>
      <c r="AX26" s="74">
        <v>14.6249</v>
      </c>
      <c r="AY26" s="74">
        <v>3.1713</v>
      </c>
      <c r="AZ26" s="74">
        <v>0</v>
      </c>
      <c r="BA26" s="74">
        <v>1.767</v>
      </c>
      <c r="BB26" s="74">
        <v>1.7838</v>
      </c>
      <c r="BC26" s="84">
        <v>200</v>
      </c>
      <c r="BE26" s="74">
        <v>8.821236237203014</v>
      </c>
      <c r="BF26" s="74">
        <v>79.27018736720109</v>
      </c>
      <c r="BG26" s="74">
        <v>7.633498164960401</v>
      </c>
      <c r="BH26" s="74">
        <v>2.6890689588564807</v>
      </c>
      <c r="BI26" s="74">
        <v>0</v>
      </c>
      <c r="BJ26" s="74">
        <v>1.3032393277960208</v>
      </c>
      <c r="BK26" s="74">
        <v>0.283231601313502</v>
      </c>
      <c r="BL26" s="84">
        <v>5177</v>
      </c>
      <c r="BN26" s="74">
        <v>9.094716981132075</v>
      </c>
      <c r="BO26" s="74">
        <v>74.25301886792454</v>
      </c>
      <c r="BP26" s="74">
        <v>13.73132075471698</v>
      </c>
      <c r="BQ26" s="74">
        <v>1.0515094339622642</v>
      </c>
      <c r="BR26" s="74">
        <v>0</v>
      </c>
      <c r="BS26" s="74">
        <v>0.840566037735849</v>
      </c>
      <c r="BT26" s="74">
        <v>1.0377358490566038</v>
      </c>
      <c r="BU26" s="84">
        <v>583</v>
      </c>
      <c r="BW26" s="74">
        <v>5.788300220750552</v>
      </c>
      <c r="BX26" s="74">
        <v>83.58825607064018</v>
      </c>
      <c r="BY26" s="74">
        <v>7.4040838852097135</v>
      </c>
      <c r="BZ26" s="74">
        <v>2.4935540838852095</v>
      </c>
      <c r="CA26" s="74">
        <v>0.39589403973509935</v>
      </c>
      <c r="CB26" s="74">
        <v>0.1413907284768212</v>
      </c>
      <c r="CC26" s="74">
        <v>0.18852097130242826</v>
      </c>
      <c r="CD26" s="84">
        <v>1812</v>
      </c>
      <c r="CF26" s="74">
        <v>5.611374407582939</v>
      </c>
      <c r="CG26" s="74">
        <v>77.02436018957346</v>
      </c>
      <c r="CH26" s="74">
        <v>15.023033175355451</v>
      </c>
      <c r="CI26" s="74">
        <v>1.7535545023696681</v>
      </c>
      <c r="CJ26" s="74">
        <v>0</v>
      </c>
      <c r="CK26" s="74">
        <v>0</v>
      </c>
      <c r="CL26" s="74">
        <v>0.5876777251184834</v>
      </c>
      <c r="CM26" s="84">
        <v>211</v>
      </c>
      <c r="CO26" s="74">
        <v>8.822192614351657</v>
      </c>
      <c r="CP26" s="74">
        <v>82.13320394460763</v>
      </c>
      <c r="CQ26" s="74">
        <v>6.705197230381872</v>
      </c>
      <c r="CR26" s="74">
        <v>1.1456378514477548</v>
      </c>
      <c r="CS26" s="74">
        <v>0.1594062106588334</v>
      </c>
      <c r="CT26" s="74">
        <v>0.8157847251363828</v>
      </c>
      <c r="CU26" s="74">
        <v>0.2279542593369702</v>
      </c>
      <c r="CV26" s="84">
        <v>4766</v>
      </c>
      <c r="CX26" s="74">
        <v>7.123498168498169</v>
      </c>
      <c r="CY26" s="74">
        <v>80.30184981684981</v>
      </c>
      <c r="CZ26" s="74">
        <v>11.098223443223441</v>
      </c>
      <c r="DA26" s="74">
        <v>1.2685164835164835</v>
      </c>
      <c r="DB26" s="74">
        <v>0</v>
      </c>
      <c r="DC26" s="74">
        <v>0.051978021978021975</v>
      </c>
      <c r="DD26" s="74">
        <v>0.1645970695970696</v>
      </c>
      <c r="DE26" s="84">
        <v>546</v>
      </c>
    </row>
    <row r="27" spans="2:109" s="122" customFormat="1" ht="12.75">
      <c r="B27" s="123" t="s">
        <v>24</v>
      </c>
      <c r="C27" s="74">
        <v>26.57</v>
      </c>
      <c r="D27" s="74">
        <v>8.72</v>
      </c>
      <c r="E27" s="74">
        <v>49.49</v>
      </c>
      <c r="F27" s="74">
        <v>0.4</v>
      </c>
      <c r="G27" s="74">
        <v>1.33</v>
      </c>
      <c r="H27" s="74">
        <v>11.44</v>
      </c>
      <c r="I27" s="74">
        <v>2.05</v>
      </c>
      <c r="J27" s="84">
        <v>1765</v>
      </c>
      <c r="L27" s="74">
        <v>22.68</v>
      </c>
      <c r="M27" s="74">
        <v>27.42</v>
      </c>
      <c r="N27" s="74">
        <v>29.57</v>
      </c>
      <c r="O27" s="74">
        <v>0</v>
      </c>
      <c r="P27" s="74">
        <v>0</v>
      </c>
      <c r="Q27" s="74">
        <v>17.67</v>
      </c>
      <c r="R27" s="74">
        <v>2.66</v>
      </c>
      <c r="S27" s="84">
        <v>47</v>
      </c>
      <c r="U27" s="74">
        <v>22.32</v>
      </c>
      <c r="V27" s="74">
        <v>8.21</v>
      </c>
      <c r="W27" s="74">
        <v>48.92</v>
      </c>
      <c r="X27" s="74">
        <v>2.32</v>
      </c>
      <c r="Y27" s="74">
        <v>3.04</v>
      </c>
      <c r="Z27" s="74">
        <v>14.55</v>
      </c>
      <c r="AA27" s="74">
        <v>0.64</v>
      </c>
      <c r="AB27" s="84">
        <v>701</v>
      </c>
      <c r="AD27" s="74">
        <v>12.28</v>
      </c>
      <c r="AE27" s="74">
        <v>48.17</v>
      </c>
      <c r="AF27" s="74">
        <v>36.23</v>
      </c>
      <c r="AG27" s="74">
        <v>0</v>
      </c>
      <c r="AH27" s="74">
        <v>0</v>
      </c>
      <c r="AI27" s="74">
        <v>3.32</v>
      </c>
      <c r="AJ27" s="74">
        <v>0</v>
      </c>
      <c r="AK27" s="84">
        <v>12</v>
      </c>
      <c r="AM27" s="74">
        <v>24.46</v>
      </c>
      <c r="AN27" s="74">
        <v>19.54</v>
      </c>
      <c r="AO27" s="74">
        <v>38.41</v>
      </c>
      <c r="AP27" s="74">
        <v>6.22</v>
      </c>
      <c r="AQ27" s="74">
        <v>0</v>
      </c>
      <c r="AR27" s="74">
        <v>10.63</v>
      </c>
      <c r="AS27" s="74">
        <v>0.72</v>
      </c>
      <c r="AT27" s="84">
        <v>1104</v>
      </c>
      <c r="AV27" s="74">
        <v>11.04</v>
      </c>
      <c r="AW27" s="74">
        <v>44.13</v>
      </c>
      <c r="AX27" s="74">
        <v>20.27</v>
      </c>
      <c r="AY27" s="74">
        <v>14.26</v>
      </c>
      <c r="AZ27" s="74">
        <v>0</v>
      </c>
      <c r="BA27" s="74">
        <v>10.29</v>
      </c>
      <c r="BB27" s="74">
        <v>0</v>
      </c>
      <c r="BC27" s="84">
        <v>39</v>
      </c>
      <c r="BE27" s="74">
        <v>24.14</v>
      </c>
      <c r="BF27" s="74">
        <v>11.01</v>
      </c>
      <c r="BG27" s="74">
        <v>50.04</v>
      </c>
      <c r="BH27" s="74">
        <v>5.13</v>
      </c>
      <c r="BI27" s="74">
        <v>0</v>
      </c>
      <c r="BJ27" s="74">
        <v>8.11</v>
      </c>
      <c r="BK27" s="74">
        <v>1.58</v>
      </c>
      <c r="BL27" s="84">
        <v>2145</v>
      </c>
      <c r="BN27" s="74">
        <v>47.11</v>
      </c>
      <c r="BO27" s="74">
        <v>23.65</v>
      </c>
      <c r="BP27" s="74">
        <v>28.53</v>
      </c>
      <c r="BQ27" s="74">
        <v>0.71</v>
      </c>
      <c r="BR27" s="74">
        <v>0</v>
      </c>
      <c r="BS27" s="74">
        <v>0</v>
      </c>
      <c r="BT27" s="74">
        <v>0</v>
      </c>
      <c r="BU27" s="84">
        <v>45</v>
      </c>
      <c r="BW27" s="74">
        <v>25.37</v>
      </c>
      <c r="BX27" s="74">
        <v>4.93</v>
      </c>
      <c r="BY27" s="74">
        <v>48.29</v>
      </c>
      <c r="BZ27" s="74">
        <v>7.84</v>
      </c>
      <c r="CA27" s="74">
        <v>0.34</v>
      </c>
      <c r="CB27" s="74">
        <v>12.93</v>
      </c>
      <c r="CC27" s="74">
        <v>0.31</v>
      </c>
      <c r="CD27" s="84">
        <v>582</v>
      </c>
      <c r="CF27" s="74">
        <v>19.22</v>
      </c>
      <c r="CG27" s="74">
        <v>20.22</v>
      </c>
      <c r="CH27" s="74">
        <v>56.33</v>
      </c>
      <c r="CI27" s="74">
        <v>4.23</v>
      </c>
      <c r="CJ27" s="74">
        <v>0</v>
      </c>
      <c r="CK27" s="74">
        <v>0</v>
      </c>
      <c r="CL27" s="74">
        <v>0</v>
      </c>
      <c r="CM27" s="84">
        <v>22</v>
      </c>
      <c r="CO27" s="74">
        <v>12.01</v>
      </c>
      <c r="CP27" s="74">
        <v>7.04</v>
      </c>
      <c r="CQ27" s="74">
        <v>44.44</v>
      </c>
      <c r="CR27" s="74">
        <v>4.05</v>
      </c>
      <c r="CS27" s="74">
        <v>0.08</v>
      </c>
      <c r="CT27" s="74">
        <v>32.09</v>
      </c>
      <c r="CU27" s="74">
        <v>0.3</v>
      </c>
      <c r="CV27" s="84">
        <v>2071</v>
      </c>
      <c r="CX27" s="74">
        <v>21.52</v>
      </c>
      <c r="CY27" s="74">
        <v>24.29</v>
      </c>
      <c r="CZ27" s="74">
        <v>54.19</v>
      </c>
      <c r="DA27" s="74">
        <v>0</v>
      </c>
      <c r="DB27" s="74">
        <v>0</v>
      </c>
      <c r="DC27" s="74">
        <v>0</v>
      </c>
      <c r="DD27" s="74">
        <v>0</v>
      </c>
      <c r="DE27" s="84">
        <v>27</v>
      </c>
    </row>
    <row r="28" spans="2:109" s="122" customFormat="1" ht="13.5" thickBot="1">
      <c r="B28" s="123" t="s">
        <v>25</v>
      </c>
      <c r="C28" s="102">
        <v>9.380100060642814</v>
      </c>
      <c r="D28" s="102">
        <v>53.728292904790784</v>
      </c>
      <c r="E28" s="102">
        <v>29.81260460885385</v>
      </c>
      <c r="F28" s="102">
        <v>0.18128865979381442</v>
      </c>
      <c r="G28" s="102">
        <v>0.3451516070345664</v>
      </c>
      <c r="H28" s="102">
        <v>3.0725257731958764</v>
      </c>
      <c r="I28" s="102">
        <v>3.47833232261977</v>
      </c>
      <c r="J28" s="131">
        <v>3298</v>
      </c>
      <c r="L28" s="102">
        <v>6.737991803278688</v>
      </c>
      <c r="M28" s="102">
        <v>42.748661202185794</v>
      </c>
      <c r="N28" s="102">
        <v>44.483205828779596</v>
      </c>
      <c r="O28" s="102">
        <v>0.9981830601092897</v>
      </c>
      <c r="P28" s="102">
        <v>0.11959927140255011</v>
      </c>
      <c r="Q28" s="102">
        <v>1.2382559198542806</v>
      </c>
      <c r="R28" s="102">
        <v>3.6725500910746813</v>
      </c>
      <c r="S28" s="131">
        <v>2196</v>
      </c>
      <c r="U28" s="102">
        <v>11.455008121277746</v>
      </c>
      <c r="V28" s="102">
        <v>48.89166215484569</v>
      </c>
      <c r="W28" s="102">
        <v>30.647644829453167</v>
      </c>
      <c r="X28" s="102">
        <v>0.2590146182999459</v>
      </c>
      <c r="Y28" s="102">
        <v>1.722517596101787</v>
      </c>
      <c r="Z28" s="102">
        <v>2.7914131023280997</v>
      </c>
      <c r="AA28" s="102">
        <v>4.237206280454792</v>
      </c>
      <c r="AB28" s="131">
        <v>1847</v>
      </c>
      <c r="AD28" s="102">
        <v>6.430501760563379</v>
      </c>
      <c r="AE28" s="102">
        <v>37.69798415492957</v>
      </c>
      <c r="AF28" s="102">
        <v>50.07704225352113</v>
      </c>
      <c r="AG28" s="102">
        <v>0.5526144366197183</v>
      </c>
      <c r="AH28" s="102">
        <v>0.6824383802816901</v>
      </c>
      <c r="AI28" s="102">
        <v>1.2407658450704224</v>
      </c>
      <c r="AJ28" s="102">
        <v>3.3177112676056337</v>
      </c>
      <c r="AK28" s="131">
        <v>1136</v>
      </c>
      <c r="AM28" s="102">
        <v>11.804015084294587</v>
      </c>
      <c r="AN28" s="102">
        <v>43.344361135758646</v>
      </c>
      <c r="AO28" s="102">
        <v>32.92364685004436</v>
      </c>
      <c r="AP28" s="102">
        <v>1.9574977817213846</v>
      </c>
      <c r="AQ28" s="102">
        <v>0</v>
      </c>
      <c r="AR28" s="102">
        <v>5.841100266193434</v>
      </c>
      <c r="AS28" s="102">
        <v>4.128606921029281</v>
      </c>
      <c r="AT28" s="131">
        <v>2254</v>
      </c>
      <c r="AV28" s="102">
        <v>9.430444763271161</v>
      </c>
      <c r="AW28" s="102">
        <v>38.72681492109038</v>
      </c>
      <c r="AX28" s="102">
        <v>43.95167862266858</v>
      </c>
      <c r="AY28" s="102">
        <v>1.6950502152080344</v>
      </c>
      <c r="AZ28" s="102">
        <v>0</v>
      </c>
      <c r="BA28" s="102">
        <v>3.5205954088952653</v>
      </c>
      <c r="BB28" s="102">
        <v>2.671449067431851</v>
      </c>
      <c r="BC28" s="131">
        <v>1394</v>
      </c>
      <c r="BE28" s="102">
        <v>8.490351437699681</v>
      </c>
      <c r="BF28" s="102">
        <v>54.073252795527154</v>
      </c>
      <c r="BG28" s="102">
        <v>31.492993210862622</v>
      </c>
      <c r="BH28" s="102">
        <v>1.0312100638977637</v>
      </c>
      <c r="BI28" s="102">
        <v>0.042004792332268365</v>
      </c>
      <c r="BJ28" s="102">
        <v>2.122108626198083</v>
      </c>
      <c r="BK28" s="102">
        <v>2.7461082268370607</v>
      </c>
      <c r="BL28" s="131">
        <v>5008</v>
      </c>
      <c r="BN28" s="102">
        <v>7.4300933075933076</v>
      </c>
      <c r="BO28" s="102">
        <v>41.769893822393826</v>
      </c>
      <c r="BP28" s="102">
        <v>46.123240025740024</v>
      </c>
      <c r="BQ28" s="102">
        <v>1.4092181467181468</v>
      </c>
      <c r="BR28" s="102">
        <v>0.054362934362934365</v>
      </c>
      <c r="BS28" s="102">
        <v>1.0124066924066923</v>
      </c>
      <c r="BT28" s="102">
        <v>2.203407335907336</v>
      </c>
      <c r="BU28" s="131">
        <v>3108</v>
      </c>
      <c r="BW28" s="102">
        <v>9.162814594192108</v>
      </c>
      <c r="BX28" s="102">
        <v>55.22967237527922</v>
      </c>
      <c r="BY28" s="102">
        <v>31.671593447505582</v>
      </c>
      <c r="BZ28" s="102">
        <v>1.770148920327625</v>
      </c>
      <c r="CA28" s="102">
        <v>0</v>
      </c>
      <c r="CB28" s="102">
        <v>0.7766641846612062</v>
      </c>
      <c r="CC28" s="102">
        <v>1.3822486969471333</v>
      </c>
      <c r="CD28" s="131">
        <v>1343</v>
      </c>
      <c r="CF28" s="102">
        <v>7.0475678733031675</v>
      </c>
      <c r="CG28" s="102">
        <v>43.958337104072406</v>
      </c>
      <c r="CH28" s="102">
        <v>46.09049773755657</v>
      </c>
      <c r="CI28" s="102">
        <v>1.1873642533936652</v>
      </c>
      <c r="CJ28" s="102">
        <v>0.1630656108597285</v>
      </c>
      <c r="CK28" s="102">
        <v>0.6358484162895927</v>
      </c>
      <c r="CL28" s="102">
        <v>0.9154072398190044</v>
      </c>
      <c r="CM28" s="131">
        <v>884</v>
      </c>
      <c r="CO28" s="102">
        <v>7.765775845028661</v>
      </c>
      <c r="CP28" s="102">
        <v>57.639472227713</v>
      </c>
      <c r="CQ28" s="102">
        <v>30.523722079462345</v>
      </c>
      <c r="CR28" s="102">
        <v>0.7766179086776043</v>
      </c>
      <c r="CS28" s="102">
        <v>0.04434868551097055</v>
      </c>
      <c r="CT28" s="102">
        <v>1.5475568294129274</v>
      </c>
      <c r="CU28" s="102">
        <v>1.703328721091125</v>
      </c>
      <c r="CV28" s="131">
        <v>5059</v>
      </c>
      <c r="CX28" s="102">
        <v>5.917653379549393</v>
      </c>
      <c r="CY28" s="102">
        <v>46.75610398613519</v>
      </c>
      <c r="CZ28" s="102">
        <v>45.1166308492201</v>
      </c>
      <c r="DA28" s="102">
        <v>0.7256533795493935</v>
      </c>
      <c r="DB28" s="102">
        <v>0</v>
      </c>
      <c r="DC28" s="102">
        <v>0.5232582322357019</v>
      </c>
      <c r="DD28" s="102">
        <v>0.962741767764298</v>
      </c>
      <c r="DE28" s="131">
        <v>2885</v>
      </c>
    </row>
  </sheetData>
  <sheetProtection password="9F21" sheet="1" objects="1" scenarios="1" selectLockedCells="1" selectUnlockedCells="1"/>
  <mergeCells count="18">
    <mergeCell ref="C1:S1"/>
    <mergeCell ref="BE1:BU1"/>
    <mergeCell ref="BE2:BL2"/>
    <mergeCell ref="BN2:BU2"/>
    <mergeCell ref="U1:AK1"/>
    <mergeCell ref="U2:AB2"/>
    <mergeCell ref="AD2:AK2"/>
    <mergeCell ref="C2:J2"/>
    <mergeCell ref="L2:S2"/>
    <mergeCell ref="AM1:BC1"/>
    <mergeCell ref="CO1:DE1"/>
    <mergeCell ref="CO2:CV2"/>
    <mergeCell ref="CX2:DE2"/>
    <mergeCell ref="AM2:AT2"/>
    <mergeCell ref="AV2:BC2"/>
    <mergeCell ref="BW1:CM1"/>
    <mergeCell ref="BW2:CD2"/>
    <mergeCell ref="CF2:C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Milne</cp:lastModifiedBy>
  <dcterms:created xsi:type="dcterms:W3CDTF">1996-10-14T23:33:28Z</dcterms:created>
  <dcterms:modified xsi:type="dcterms:W3CDTF">2011-12-14T20:36:59Z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