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0" windowWidth="25170" windowHeight="11895" activeTab="0"/>
  </bookViews>
  <sheets>
    <sheet name="Input_Output" sheetId="1" r:id="rId1"/>
    <sheet name="Intermediate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<sst xmlns="http://schemas.openxmlformats.org/spreadsheetml/2006/main" count="340" uniqueCount="84">
  <si>
    <t>Area (drop-down menu):</t>
  </si>
  <si>
    <t>Total</t>
  </si>
  <si>
    <t>Area name</t>
  </si>
  <si>
    <t>Auckland</t>
  </si>
  <si>
    <t>Wellington</t>
  </si>
  <si>
    <t>Canterbury</t>
  </si>
  <si>
    <t>Other Major Urban Area</t>
  </si>
  <si>
    <t>Secondary Urban Area</t>
  </si>
  <si>
    <t>Rural Area</t>
  </si>
  <si>
    <t>Col offset</t>
  </si>
  <si>
    <t>Overall mode split:</t>
  </si>
  <si>
    <t>week</t>
  </si>
  <si>
    <t>weekend</t>
  </si>
  <si>
    <t>Home</t>
  </si>
  <si>
    <t>Employment</t>
  </si>
  <si>
    <t>Education</t>
  </si>
  <si>
    <t>Other</t>
  </si>
  <si>
    <t>sample size (unweighted trip chains)</t>
  </si>
  <si>
    <t>mean trip chains/hh/yr</t>
  </si>
  <si>
    <t>Trips</t>
  </si>
  <si>
    <t>Sample Count</t>
  </si>
  <si>
    <t>Walk</t>
  </si>
  <si>
    <t>Vehicle Driver</t>
  </si>
  <si>
    <t>Vehicle Passenger</t>
  </si>
  <si>
    <t>Bicycle</t>
  </si>
  <si>
    <t>Train</t>
  </si>
  <si>
    <t>Bus</t>
  </si>
  <si>
    <t>Selected Col Offset - weekend</t>
  </si>
  <si>
    <t>Selected Col Offset - week</t>
  </si>
  <si>
    <t>Mode Split</t>
  </si>
  <si>
    <t>Offset variables</t>
  </si>
  <si>
    <t>Households</t>
  </si>
  <si>
    <t>+</t>
  </si>
  <si>
    <t>-</t>
  </si>
  <si>
    <t xml:space="preserve">Home  </t>
  </si>
  <si>
    <t xml:space="preserve">Employment  </t>
  </si>
  <si>
    <t xml:space="preserve">Education  </t>
  </si>
  <si>
    <t xml:space="preserve">Other  </t>
  </si>
  <si>
    <t xml:space="preserve">Total  </t>
  </si>
  <si>
    <t xml:space="preserve">Walk  </t>
  </si>
  <si>
    <t xml:space="preserve">Vehicle Driver  </t>
  </si>
  <si>
    <t xml:space="preserve">Vehicle Passenger  </t>
  </si>
  <si>
    <t xml:space="preserve">Bicycle  </t>
  </si>
  <si>
    <t xml:space="preserve">Train  </t>
  </si>
  <si>
    <t xml:space="preserve">Bus  </t>
  </si>
  <si>
    <t>weekday</t>
  </si>
  <si>
    <t>Ghost</t>
  </si>
  <si>
    <t>cPlus</t>
  </si>
  <si>
    <t>cMinus</t>
  </si>
  <si>
    <t>err+</t>
  </si>
  <si>
    <t>err-</t>
  </si>
  <si>
    <t xml:space="preserve"> %</t>
  </si>
  <si>
    <t>Number of trips:</t>
  </si>
  <si>
    <t xml:space="preserve"> (chains/household/day)</t>
  </si>
  <si>
    <t xml:space="preserve">  Inputs</t>
  </si>
  <si>
    <t xml:space="preserve">  Outputs</t>
  </si>
  <si>
    <t>Trip Chains</t>
  </si>
  <si>
    <t>S.E.</t>
  </si>
  <si>
    <t>./hh/yr</t>
  </si>
  <si>
    <t>Ratio</t>
  </si>
  <si>
    <t>No Vehicles</t>
  </si>
  <si>
    <t>One Vehicle</t>
  </si>
  <si>
    <t>Two Vehicles</t>
  </si>
  <si>
    <t>Three Vehicles</t>
  </si>
  <si>
    <t xml:space="preserve">No Vehicle </t>
  </si>
  <si>
    <t xml:space="preserve">One Vehicle </t>
  </si>
  <si>
    <t xml:space="preserve">Four or more Vehicles </t>
  </si>
  <si>
    <t xml:space="preserve">Overall </t>
  </si>
  <si>
    <t>Houshold Vehicle Ownership Split:</t>
  </si>
  <si>
    <t xml:space="preserve">One Vehicle  </t>
  </si>
  <si>
    <t xml:space="preserve">Two Vehicles  </t>
  </si>
  <si>
    <t xml:space="preserve">Three Vehicles </t>
  </si>
  <si>
    <t xml:space="preserve">Two Vehicles </t>
  </si>
  <si>
    <t xml:space="preserve">No Vehicle  </t>
  </si>
  <si>
    <t>Expected</t>
  </si>
  <si>
    <t>www.abley.com</t>
  </si>
  <si>
    <t>phone</t>
  </si>
  <si>
    <t>email</t>
  </si>
  <si>
    <t>steve@abley.com</t>
  </si>
  <si>
    <t>Three or more Vehicles</t>
  </si>
  <si>
    <t xml:space="preserve">Three or more Vehicles  </t>
  </si>
  <si>
    <t>Mode split (by ownership)</t>
  </si>
  <si>
    <t>sample standard error</t>
  </si>
  <si>
    <t>+64(0)3 377 4703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</si>
</sst>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0"/>
      <name val="Arial"/>
      <family val="0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11"/>
      <name val="Calibri"/>
      <family val="2"/>
    </font>
    <font>
      <b/>
      <sz val="14"/>
      <name val="Calibri"/>
      <family val="2"/>
    </font>
    <font>
      <sz val="8"/>
      <name val="Arial"/>
      <family val="0"/>
    </font>
    <font>
      <b/>
      <sz val="12"/>
      <name val="Calibri"/>
      <family val="2"/>
    </font>
    <font>
      <sz val="12"/>
      <name val="Arial"/>
      <family val="0"/>
    </font>
    <font>
      <sz val="12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1"/>
      <color indexed="48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i/>
      <sz val="10"/>
      <color indexed="9"/>
      <name val="Calibri"/>
      <family val="2"/>
    </font>
    <font>
      <b/>
      <i/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Calibri"/>
      <family val="2"/>
    </font>
    <font>
      <sz val="10"/>
      <color indexed="48"/>
      <name val="Calibri"/>
      <family val="2"/>
    </font>
    <font>
      <b/>
      <sz val="12"/>
      <color indexed="48"/>
      <name val="Calibri"/>
      <family val="2"/>
    </font>
    <font>
      <i/>
      <sz val="10"/>
      <color indexed="48"/>
      <name val="Calibri"/>
      <family val="2"/>
    </font>
    <font>
      <sz val="11"/>
      <color indexed="9"/>
      <name val="Calibri"/>
      <family val="2"/>
    </font>
    <font>
      <b/>
      <u val="single"/>
      <sz val="13"/>
      <color indexed="12"/>
      <name val="Calibri"/>
      <family val="2"/>
    </font>
    <font>
      <b/>
      <i/>
      <sz val="10"/>
      <color indexed="48"/>
      <name val="Calibri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7" fillId="2" borderId="1" xfId="0" applyFont="1" applyFill="1" applyBorder="1" applyAlignment="1" applyProtection="1">
      <alignment/>
      <protection locked="0"/>
    </xf>
    <xf numFmtId="0" fontId="17" fillId="2" borderId="2" xfId="0" applyFont="1" applyFill="1" applyBorder="1" applyAlignment="1" applyProtection="1">
      <alignment/>
      <protection locked="0"/>
    </xf>
    <xf numFmtId="0" fontId="17" fillId="2" borderId="3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hidden="1"/>
    </xf>
    <xf numFmtId="1" fontId="3" fillId="0" borderId="0" xfId="0" applyNumberFormat="1" applyFont="1" applyFill="1" applyAlignment="1" applyProtection="1">
      <alignment/>
      <protection hidden="1"/>
    </xf>
    <xf numFmtId="0" fontId="22" fillId="0" borderId="4" xfId="0" applyFont="1" applyFill="1" applyBorder="1" applyAlignment="1" applyProtection="1">
      <alignment horizontal="center"/>
      <protection hidden="1"/>
    </xf>
    <xf numFmtId="0" fontId="22" fillId="0" borderId="5" xfId="0" applyFont="1" applyFill="1" applyBorder="1" applyAlignment="1" applyProtection="1">
      <alignment horizontal="center"/>
      <protection hidden="1"/>
    </xf>
    <xf numFmtId="2" fontId="23" fillId="0" borderId="0" xfId="0" applyNumberFormat="1" applyFont="1" applyFill="1" applyBorder="1" applyAlignment="1" applyProtection="1">
      <alignment/>
      <protection hidden="1"/>
    </xf>
    <xf numFmtId="2" fontId="23" fillId="0" borderId="6" xfId="0" applyNumberFormat="1" applyFont="1" applyFill="1" applyBorder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0" fontId="13" fillId="2" borderId="0" xfId="0" applyFont="1" applyFill="1" applyAlignment="1" applyProtection="1">
      <alignment/>
      <protection hidden="1"/>
    </xf>
    <xf numFmtId="0" fontId="14" fillId="2" borderId="0" xfId="0" applyFont="1" applyFill="1" applyAlignment="1" applyProtection="1">
      <alignment/>
      <protection hidden="1"/>
    </xf>
    <xf numFmtId="0" fontId="1" fillId="3" borderId="7" xfId="0" applyFont="1" applyFill="1" applyBorder="1" applyAlignment="1" applyProtection="1">
      <alignment/>
      <protection hidden="1"/>
    </xf>
    <xf numFmtId="0" fontId="1" fillId="3" borderId="8" xfId="0" applyFont="1" applyFill="1" applyBorder="1" applyAlignment="1" applyProtection="1">
      <alignment/>
      <protection hidden="1"/>
    </xf>
    <xf numFmtId="0" fontId="1" fillId="3" borderId="9" xfId="0" applyFont="1" applyFill="1" applyBorder="1" applyAlignment="1" applyProtection="1">
      <alignment/>
      <protection hidden="1"/>
    </xf>
    <xf numFmtId="0" fontId="18" fillId="2" borderId="0" xfId="0" applyFont="1" applyFill="1" applyAlignment="1" applyProtection="1">
      <alignment/>
      <protection hidden="1"/>
    </xf>
    <xf numFmtId="0" fontId="1" fillId="3" borderId="10" xfId="0" applyFont="1" applyFill="1" applyBorder="1" applyAlignment="1" applyProtection="1">
      <alignment/>
      <protection hidden="1"/>
    </xf>
    <xf numFmtId="0" fontId="8" fillId="3" borderId="0" xfId="0" applyFont="1" applyFill="1" applyBorder="1" applyAlignment="1" applyProtection="1">
      <alignment/>
      <protection hidden="1"/>
    </xf>
    <xf numFmtId="0" fontId="1" fillId="3" borderId="0" xfId="0" applyFont="1" applyFill="1" applyBorder="1" applyAlignment="1" applyProtection="1">
      <alignment/>
      <protection hidden="1"/>
    </xf>
    <xf numFmtId="0" fontId="2" fillId="3" borderId="0" xfId="0" applyFont="1" applyFill="1" applyBorder="1" applyAlignment="1" applyProtection="1">
      <alignment/>
      <protection hidden="1"/>
    </xf>
    <xf numFmtId="0" fontId="1" fillId="3" borderId="11" xfId="0" applyFont="1" applyFill="1" applyBorder="1" applyAlignment="1" applyProtection="1">
      <alignment/>
      <protection hidden="1"/>
    </xf>
    <xf numFmtId="0" fontId="4" fillId="3" borderId="0" xfId="0" applyFont="1" applyFill="1" applyBorder="1" applyAlignment="1" applyProtection="1">
      <alignment horizontal="right"/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16" fillId="2" borderId="12" xfId="0" applyFont="1" applyFill="1" applyBorder="1" applyAlignment="1" applyProtection="1">
      <alignment/>
      <protection hidden="1"/>
    </xf>
    <xf numFmtId="0" fontId="3" fillId="3" borderId="11" xfId="0" applyFont="1" applyFill="1" applyBorder="1" applyAlignment="1" applyProtection="1">
      <alignment horizontal="left"/>
      <protection hidden="1"/>
    </xf>
    <xf numFmtId="0" fontId="27" fillId="2" borderId="0" xfId="20" applyFont="1" applyFill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1" fillId="3" borderId="13" xfId="0" applyFont="1" applyFill="1" applyBorder="1" applyAlignment="1" applyProtection="1">
      <alignment/>
      <protection hidden="1"/>
    </xf>
    <xf numFmtId="0" fontId="1" fillId="3" borderId="6" xfId="0" applyFont="1" applyFill="1" applyBorder="1" applyAlignment="1" applyProtection="1">
      <alignment/>
      <protection hidden="1"/>
    </xf>
    <xf numFmtId="0" fontId="1" fillId="3" borderId="14" xfId="0" applyFont="1" applyFill="1" applyBorder="1" applyAlignment="1" applyProtection="1">
      <alignment/>
      <protection hidden="1"/>
    </xf>
    <xf numFmtId="0" fontId="8" fillId="2" borderId="0" xfId="0" applyFont="1" applyFill="1" applyAlignment="1" applyProtection="1" quotePrefix="1">
      <alignment/>
      <protection hidden="1"/>
    </xf>
    <xf numFmtId="172" fontId="3" fillId="3" borderId="8" xfId="0" applyNumberFormat="1" applyFont="1" applyFill="1" applyBorder="1" applyAlignment="1" applyProtection="1">
      <alignment/>
      <protection hidden="1"/>
    </xf>
    <xf numFmtId="3" fontId="8" fillId="3" borderId="0" xfId="0" applyNumberFormat="1" applyFont="1" applyFill="1" applyBorder="1" applyAlignment="1" applyProtection="1">
      <alignment/>
      <protection hidden="1"/>
    </xf>
    <xf numFmtId="0" fontId="1" fillId="3" borderId="0" xfId="0" applyFont="1" applyFill="1" applyBorder="1" applyAlignment="1" applyProtection="1">
      <alignment/>
      <protection hidden="1"/>
    </xf>
    <xf numFmtId="0" fontId="3" fillId="3" borderId="0" xfId="0" applyFont="1" applyFill="1" applyBorder="1" applyAlignment="1" applyProtection="1">
      <alignment/>
      <protection hidden="1"/>
    </xf>
    <xf numFmtId="174" fontId="1" fillId="3" borderId="0" xfId="0" applyNumberFormat="1" applyFont="1" applyFill="1" applyBorder="1" applyAlignment="1" applyProtection="1">
      <alignment/>
      <protection hidden="1"/>
    </xf>
    <xf numFmtId="173" fontId="1" fillId="3" borderId="0" xfId="0" applyNumberFormat="1" applyFont="1" applyFill="1" applyBorder="1" applyAlignment="1" applyProtection="1">
      <alignment/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172" fontId="2" fillId="3" borderId="0" xfId="0" applyNumberFormat="1" applyFont="1" applyFill="1" applyBorder="1" applyAlignment="1" applyProtection="1">
      <alignment horizontal="right"/>
      <protection hidden="1"/>
    </xf>
    <xf numFmtId="175" fontId="15" fillId="0" borderId="1" xfId="0" applyNumberFormat="1" applyFont="1" applyFill="1" applyBorder="1" applyAlignment="1" applyProtection="1">
      <alignment/>
      <protection hidden="1"/>
    </xf>
    <xf numFmtId="175" fontId="2" fillId="3" borderId="0" xfId="0" applyNumberFormat="1" applyFont="1" applyFill="1" applyBorder="1" applyAlignment="1" applyProtection="1">
      <alignment/>
      <protection hidden="1"/>
    </xf>
    <xf numFmtId="175" fontId="15" fillId="0" borderId="2" xfId="0" applyNumberFormat="1" applyFont="1" applyFill="1" applyBorder="1" applyAlignment="1" applyProtection="1">
      <alignment/>
      <protection hidden="1"/>
    </xf>
    <xf numFmtId="175" fontId="15" fillId="0" borderId="3" xfId="0" applyNumberFormat="1" applyFont="1" applyFill="1" applyBorder="1" applyAlignment="1" applyProtection="1">
      <alignment/>
      <protection hidden="1"/>
    </xf>
    <xf numFmtId="0" fontId="2" fillId="3" borderId="0" xfId="0" applyFont="1" applyFill="1" applyBorder="1" applyAlignment="1" applyProtection="1">
      <alignment horizontal="right"/>
      <protection hidden="1"/>
    </xf>
    <xf numFmtId="175" fontId="2" fillId="0" borderId="12" xfId="0" applyNumberFormat="1" applyFont="1" applyFill="1" applyBorder="1" applyAlignment="1" applyProtection="1">
      <alignment/>
      <protection hidden="1"/>
    </xf>
    <xf numFmtId="0" fontId="10" fillId="3" borderId="0" xfId="0" applyFont="1" applyFill="1" applyBorder="1" applyAlignment="1" applyProtection="1">
      <alignment/>
      <protection hidden="1"/>
    </xf>
    <xf numFmtId="0" fontId="11" fillId="3" borderId="0" xfId="0" applyFont="1" applyFill="1" applyBorder="1" applyAlignment="1" applyProtection="1">
      <alignment/>
      <protection hidden="1"/>
    </xf>
    <xf numFmtId="1" fontId="15" fillId="0" borderId="1" xfId="0" applyNumberFormat="1" applyFont="1" applyFill="1" applyBorder="1" applyAlignment="1" applyProtection="1">
      <alignment/>
      <protection hidden="1"/>
    </xf>
    <xf numFmtId="1" fontId="15" fillId="0" borderId="2" xfId="0" applyNumberFormat="1" applyFont="1" applyFill="1" applyBorder="1" applyAlignment="1" applyProtection="1">
      <alignment/>
      <protection hidden="1"/>
    </xf>
    <xf numFmtId="172" fontId="3" fillId="3" borderId="0" xfId="0" applyNumberFormat="1" applyFont="1" applyFill="1" applyBorder="1" applyAlignment="1" applyProtection="1">
      <alignment/>
      <protection hidden="1"/>
    </xf>
    <xf numFmtId="1" fontId="15" fillId="0" borderId="15" xfId="0" applyNumberFormat="1" applyFont="1" applyFill="1" applyBorder="1" applyAlignment="1" applyProtection="1">
      <alignment/>
      <protection hidden="1"/>
    </xf>
    <xf numFmtId="1" fontId="1" fillId="3" borderId="0" xfId="0" applyNumberFormat="1" applyFont="1" applyFill="1" applyBorder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 horizontal="right"/>
      <protection hidden="1"/>
    </xf>
    <xf numFmtId="0" fontId="3" fillId="0" borderId="4" xfId="0" applyFont="1" applyFill="1" applyBorder="1" applyAlignment="1" applyProtection="1">
      <alignment horizontal="center" wrapText="1"/>
      <protection hidden="1"/>
    </xf>
    <xf numFmtId="0" fontId="3" fillId="0" borderId="4" xfId="0" applyFont="1" applyFill="1" applyBorder="1" applyAlignment="1" applyProtection="1">
      <alignment horizontal="center" wrapText="1" shrinkToFit="1"/>
      <protection hidden="1"/>
    </xf>
    <xf numFmtId="0" fontId="1" fillId="0" borderId="16" xfId="0" applyFont="1" applyFill="1" applyBorder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13" fillId="0" borderId="16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172" fontId="4" fillId="0" borderId="0" xfId="0" applyNumberFormat="1" applyFont="1" applyFill="1" applyAlignment="1" applyProtection="1">
      <alignment horizontal="right"/>
      <protection hidden="1"/>
    </xf>
    <xf numFmtId="172" fontId="1" fillId="0" borderId="16" xfId="0" applyNumberFormat="1" applyFont="1" applyFill="1" applyBorder="1" applyAlignment="1" applyProtection="1">
      <alignment/>
      <protection hidden="1"/>
    </xf>
    <xf numFmtId="172" fontId="1" fillId="0" borderId="0" xfId="0" applyNumberFormat="1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17" xfId="0" applyFont="1" applyFill="1" applyBorder="1" applyAlignment="1" applyProtection="1">
      <alignment/>
      <protection hidden="1"/>
    </xf>
    <xf numFmtId="0" fontId="1" fillId="0" borderId="6" xfId="0" applyFont="1" applyFill="1" applyBorder="1" applyAlignment="1" applyProtection="1">
      <alignment/>
      <protection hidden="1"/>
    </xf>
    <xf numFmtId="1" fontId="4" fillId="0" borderId="0" xfId="0" applyNumberFormat="1" applyFont="1" applyFill="1" applyAlignment="1" applyProtection="1">
      <alignment horizontal="right"/>
      <protection hidden="1"/>
    </xf>
    <xf numFmtId="1" fontId="1" fillId="0" borderId="16" xfId="0" applyNumberFormat="1" applyFont="1" applyFill="1" applyBorder="1" applyAlignment="1" applyProtection="1">
      <alignment/>
      <protection hidden="1"/>
    </xf>
    <xf numFmtId="1" fontId="1" fillId="0" borderId="0" xfId="0" applyNumberFormat="1" applyFont="1" applyFill="1" applyBorder="1" applyAlignment="1" applyProtection="1">
      <alignment/>
      <protection hidden="1"/>
    </xf>
    <xf numFmtId="1" fontId="1" fillId="0" borderId="0" xfId="0" applyNumberFormat="1" applyFont="1" applyFill="1" applyAlignment="1" applyProtection="1">
      <alignment/>
      <protection hidden="1"/>
    </xf>
    <xf numFmtId="2" fontId="4" fillId="0" borderId="0" xfId="0" applyNumberFormat="1" applyFont="1" applyFill="1" applyAlignment="1" applyProtection="1">
      <alignment horizontal="right"/>
      <protection hidden="1"/>
    </xf>
    <xf numFmtId="0" fontId="1" fillId="0" borderId="18" xfId="0" applyFont="1" applyFill="1" applyBorder="1" applyAlignment="1" applyProtection="1">
      <alignment/>
      <protection hidden="1"/>
    </xf>
    <xf numFmtId="0" fontId="1" fillId="0" borderId="19" xfId="0" applyFont="1" applyFill="1" applyBorder="1" applyAlignment="1" applyProtection="1">
      <alignment/>
      <protection hidden="1"/>
    </xf>
    <xf numFmtId="0" fontId="1" fillId="0" borderId="20" xfId="0" applyFont="1" applyFill="1" applyBorder="1" applyAlignment="1" applyProtection="1">
      <alignment/>
      <protection hidden="1"/>
    </xf>
    <xf numFmtId="172" fontId="8" fillId="0" borderId="0" xfId="0" applyNumberFormat="1" applyFont="1" applyFill="1" applyAlignment="1" applyProtection="1">
      <alignment horizontal="right"/>
      <protection hidden="1"/>
    </xf>
    <xf numFmtId="0" fontId="3" fillId="0" borderId="21" xfId="0" applyFont="1" applyFill="1" applyBorder="1" applyAlignment="1" applyProtection="1">
      <alignment horizontal="center"/>
      <protection hidden="1"/>
    </xf>
    <xf numFmtId="0" fontId="3" fillId="0" borderId="4" xfId="0" applyFont="1" applyFill="1" applyBorder="1" applyAlignment="1" applyProtection="1">
      <alignment horizontal="center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0" fontId="13" fillId="0" borderId="16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3" fillId="0" borderId="22" xfId="0" applyFont="1" applyFill="1" applyBorder="1" applyAlignment="1" applyProtection="1">
      <alignment horizontal="center"/>
      <protection hidden="1"/>
    </xf>
    <xf numFmtId="172" fontId="3" fillId="0" borderId="0" xfId="0" applyNumberFormat="1" applyFont="1" applyFill="1" applyAlignment="1" applyProtection="1">
      <alignment horizontal="right"/>
      <protection hidden="1"/>
    </xf>
    <xf numFmtId="0" fontId="1" fillId="0" borderId="22" xfId="0" applyFont="1" applyFill="1" applyBorder="1" applyAlignment="1" applyProtection="1">
      <alignment/>
      <protection hidden="1"/>
    </xf>
    <xf numFmtId="0" fontId="13" fillId="0" borderId="0" xfId="0" applyFont="1" applyFill="1" applyAlignment="1" applyProtection="1">
      <alignment horizontal="center"/>
      <protection hidden="1"/>
    </xf>
    <xf numFmtId="0" fontId="1" fillId="0" borderId="22" xfId="0" applyNumberFormat="1" applyFont="1" applyFill="1" applyBorder="1" applyAlignment="1" applyProtection="1">
      <alignment/>
      <protection hidden="1"/>
    </xf>
    <xf numFmtId="172" fontId="1" fillId="0" borderId="23" xfId="0" applyNumberFormat="1" applyFont="1" applyFill="1" applyBorder="1" applyAlignment="1" applyProtection="1">
      <alignment/>
      <protection hidden="1"/>
    </xf>
    <xf numFmtId="172" fontId="15" fillId="0" borderId="4" xfId="0" applyNumberFormat="1" applyFont="1" applyFill="1" applyBorder="1" applyAlignment="1" applyProtection="1">
      <alignment/>
      <protection hidden="1"/>
    </xf>
    <xf numFmtId="172" fontId="26" fillId="0" borderId="0" xfId="0" applyNumberFormat="1" applyFont="1" applyFill="1" applyBorder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26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right"/>
      <protection hidden="1"/>
    </xf>
    <xf numFmtId="0" fontId="23" fillId="0" borderId="0" xfId="0" applyFont="1" applyFill="1" applyAlignment="1" applyProtection="1">
      <alignment/>
      <protection hidden="1"/>
    </xf>
    <xf numFmtId="172" fontId="23" fillId="0" borderId="0" xfId="0" applyNumberFormat="1" applyFont="1" applyFill="1" applyAlignment="1" applyProtection="1">
      <alignment/>
      <protection hidden="1"/>
    </xf>
    <xf numFmtId="0" fontId="24" fillId="0" borderId="0" xfId="0" applyFont="1" applyFill="1" applyAlignment="1" applyProtection="1">
      <alignment horizontal="right"/>
      <protection hidden="1"/>
    </xf>
    <xf numFmtId="0" fontId="22" fillId="0" borderId="0" xfId="0" applyFont="1" applyFill="1" applyAlignment="1" applyProtection="1">
      <alignment horizontal="right"/>
      <protection hidden="1"/>
    </xf>
    <xf numFmtId="0" fontId="15" fillId="0" borderId="0" xfId="0" applyFont="1" applyFill="1" applyAlignment="1" applyProtection="1">
      <alignment/>
      <protection hidden="1"/>
    </xf>
    <xf numFmtId="0" fontId="22" fillId="0" borderId="21" xfId="0" applyFont="1" applyFill="1" applyBorder="1" applyAlignment="1" applyProtection="1">
      <alignment horizontal="center"/>
      <protection hidden="1"/>
    </xf>
    <xf numFmtId="172" fontId="25" fillId="0" borderId="0" xfId="0" applyNumberFormat="1" applyFont="1" applyFill="1" applyAlignment="1" applyProtection="1">
      <alignment horizontal="right"/>
      <protection hidden="1"/>
    </xf>
    <xf numFmtId="1" fontId="22" fillId="0" borderId="16" xfId="0" applyNumberFormat="1" applyFont="1" applyFill="1" applyBorder="1" applyAlignment="1" applyProtection="1">
      <alignment/>
      <protection hidden="1"/>
    </xf>
    <xf numFmtId="1" fontId="25" fillId="0" borderId="0" xfId="0" applyNumberFormat="1" applyFont="1" applyFill="1" applyBorder="1" applyAlignment="1" applyProtection="1">
      <alignment/>
      <protection hidden="1"/>
    </xf>
    <xf numFmtId="1" fontId="25" fillId="0" borderId="22" xfId="0" applyNumberFormat="1" applyFont="1" applyFill="1" applyBorder="1" applyAlignment="1" applyProtection="1">
      <alignment/>
      <protection hidden="1"/>
    </xf>
    <xf numFmtId="1" fontId="22" fillId="0" borderId="17" xfId="0" applyNumberFormat="1" applyFont="1" applyFill="1" applyBorder="1" applyAlignment="1" applyProtection="1">
      <alignment/>
      <protection hidden="1"/>
    </xf>
    <xf numFmtId="1" fontId="25" fillId="0" borderId="6" xfId="0" applyNumberFormat="1" applyFont="1" applyFill="1" applyBorder="1" applyAlignment="1" applyProtection="1">
      <alignment/>
      <protection hidden="1"/>
    </xf>
    <xf numFmtId="1" fontId="25" fillId="0" borderId="24" xfId="0" applyNumberFormat="1" applyFont="1" applyFill="1" applyBorder="1" applyAlignment="1" applyProtection="1">
      <alignment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19" fillId="0" borderId="0" xfId="0" applyFont="1" applyFill="1" applyBorder="1" applyAlignment="1" applyProtection="1">
      <alignment/>
      <protection hidden="1"/>
    </xf>
    <xf numFmtId="172" fontId="1" fillId="0" borderId="0" xfId="0" applyNumberFormat="1" applyFont="1" applyFill="1" applyAlignment="1" applyProtection="1">
      <alignment/>
      <protection hidden="1"/>
    </xf>
    <xf numFmtId="0" fontId="1" fillId="0" borderId="0" xfId="0" applyFont="1" applyFill="1" applyAlignment="1" applyProtection="1">
      <alignment horizontal="center"/>
      <protection hidden="1"/>
    </xf>
    <xf numFmtId="1" fontId="3" fillId="0" borderId="4" xfId="0" applyNumberFormat="1" applyFont="1" applyFill="1" applyBorder="1" applyAlignment="1" applyProtection="1">
      <alignment horizontal="center" wrapText="1"/>
      <protection hidden="1"/>
    </xf>
    <xf numFmtId="1" fontId="1" fillId="0" borderId="23" xfId="0" applyNumberFormat="1" applyFont="1" applyFill="1" applyBorder="1" applyAlignment="1" applyProtection="1">
      <alignment/>
      <protection hidden="1"/>
    </xf>
    <xf numFmtId="172" fontId="1" fillId="0" borderId="6" xfId="0" applyNumberFormat="1" applyFont="1" applyFill="1" applyBorder="1" applyAlignment="1" applyProtection="1">
      <alignment/>
      <protection hidden="1"/>
    </xf>
    <xf numFmtId="1" fontId="1" fillId="0" borderId="6" xfId="0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 wrapText="1"/>
      <protection hidden="1"/>
    </xf>
    <xf numFmtId="0" fontId="3" fillId="0" borderId="0" xfId="0" applyFont="1" applyFill="1" applyBorder="1" applyAlignment="1" applyProtection="1">
      <alignment horizontal="center" wrapText="1" shrinkToFit="1"/>
      <protection hidden="1"/>
    </xf>
    <xf numFmtId="0" fontId="3" fillId="0" borderId="22" xfId="0" applyFont="1" applyFill="1" applyBorder="1" applyAlignment="1" applyProtection="1">
      <alignment/>
      <protection hidden="1"/>
    </xf>
    <xf numFmtId="0" fontId="13" fillId="0" borderId="22" xfId="0" applyFont="1" applyFill="1" applyBorder="1" applyAlignment="1" applyProtection="1">
      <alignment/>
      <protection hidden="1"/>
    </xf>
    <xf numFmtId="0" fontId="13" fillId="0" borderId="22" xfId="0" applyNumberFormat="1" applyFont="1" applyFill="1" applyBorder="1" applyAlignment="1" applyProtection="1">
      <alignment horizontal="center"/>
      <protection hidden="1"/>
    </xf>
    <xf numFmtId="1" fontId="13" fillId="0" borderId="22" xfId="0" applyNumberFormat="1" applyFont="1" applyFill="1" applyBorder="1" applyAlignment="1" applyProtection="1">
      <alignment horizontal="center"/>
      <protection hidden="1"/>
    </xf>
    <xf numFmtId="0" fontId="3" fillId="0" borderId="5" xfId="0" applyFont="1" applyFill="1" applyBorder="1" applyAlignment="1" applyProtection="1">
      <alignment horizontal="center" wrapText="1"/>
      <protection hidden="1"/>
    </xf>
    <xf numFmtId="172" fontId="1" fillId="0" borderId="22" xfId="0" applyNumberFormat="1" applyFont="1" applyFill="1" applyBorder="1" applyAlignment="1" applyProtection="1">
      <alignment/>
      <protection hidden="1"/>
    </xf>
    <xf numFmtId="0" fontId="1" fillId="0" borderId="24" xfId="0" applyFont="1" applyFill="1" applyBorder="1" applyAlignment="1" applyProtection="1">
      <alignment/>
      <protection hidden="1"/>
    </xf>
    <xf numFmtId="1" fontId="1" fillId="0" borderId="22" xfId="0" applyNumberFormat="1" applyFont="1" applyFill="1" applyBorder="1" applyAlignment="1" applyProtection="1">
      <alignment/>
      <protection hidden="1"/>
    </xf>
    <xf numFmtId="0" fontId="3" fillId="0" borderId="5" xfId="0" applyFont="1" applyFill="1" applyBorder="1" applyAlignment="1" applyProtection="1">
      <alignment horizontal="center" wrapText="1" shrinkToFit="1"/>
      <protection hidden="1"/>
    </xf>
    <xf numFmtId="0" fontId="8" fillId="2" borderId="0" xfId="0" applyFont="1" applyFill="1" applyAlignment="1" applyProtection="1">
      <alignment vertical="top"/>
      <protection hidden="1"/>
    </xf>
    <xf numFmtId="0" fontId="27" fillId="2" borderId="0" xfId="20" applyFont="1" applyFill="1" applyAlignment="1" applyProtection="1">
      <alignment vertical="top"/>
      <protection hidden="1"/>
    </xf>
    <xf numFmtId="0" fontId="1" fillId="3" borderId="0" xfId="0" applyFont="1" applyFill="1" applyAlignment="1" applyProtection="1">
      <alignment/>
      <protection hidden="1"/>
    </xf>
    <xf numFmtId="3" fontId="15" fillId="3" borderId="0" xfId="0" applyNumberFormat="1" applyFont="1" applyFill="1" applyBorder="1" applyAlignment="1" applyProtection="1">
      <alignment horizontal="center"/>
      <protection hidden="1"/>
    </xf>
    <xf numFmtId="172" fontId="1" fillId="0" borderId="17" xfId="0" applyNumberFormat="1" applyFont="1" applyFill="1" applyBorder="1" applyAlignment="1" applyProtection="1">
      <alignment/>
      <protection hidden="1"/>
    </xf>
    <xf numFmtId="172" fontId="1" fillId="0" borderId="24" xfId="0" applyNumberFormat="1" applyFont="1" applyFill="1" applyBorder="1" applyAlignment="1" applyProtection="1">
      <alignment/>
      <protection hidden="1"/>
    </xf>
    <xf numFmtId="0" fontId="3" fillId="0" borderId="21" xfId="0" applyFont="1" applyFill="1" applyBorder="1" applyAlignment="1" applyProtection="1">
      <alignment horizontal="center" wrapText="1"/>
      <protection hidden="1"/>
    </xf>
    <xf numFmtId="172" fontId="15" fillId="0" borderId="21" xfId="0" applyNumberFormat="1" applyFont="1" applyFill="1" applyBorder="1" applyAlignment="1" applyProtection="1">
      <alignment/>
      <protection hidden="1"/>
    </xf>
    <xf numFmtId="1" fontId="15" fillId="0" borderId="5" xfId="0" applyNumberFormat="1" applyFont="1" applyFill="1" applyBorder="1" applyAlignment="1" applyProtection="1">
      <alignment/>
      <protection hidden="1"/>
    </xf>
    <xf numFmtId="2" fontId="28" fillId="0" borderId="0" xfId="0" applyNumberFormat="1" applyFont="1" applyFill="1" applyAlignment="1" applyProtection="1">
      <alignment horizontal="right"/>
      <protection hidden="1"/>
    </xf>
    <xf numFmtId="172" fontId="19" fillId="0" borderId="0" xfId="0" applyNumberFormat="1" applyFont="1" applyFill="1" applyBorder="1" applyAlignment="1" applyProtection="1">
      <alignment/>
      <protection hidden="1"/>
    </xf>
    <xf numFmtId="172" fontId="3" fillId="0" borderId="0" xfId="0" applyNumberFormat="1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1" fontId="3" fillId="0" borderId="0" xfId="0" applyNumberFormat="1" applyFont="1" applyFill="1" applyBorder="1" applyAlignment="1" applyProtection="1">
      <alignment horizontal="right"/>
      <protection hidden="1"/>
    </xf>
    <xf numFmtId="172" fontId="3" fillId="0" borderId="0" xfId="0" applyNumberFormat="1" applyFont="1" applyFill="1" applyBorder="1" applyAlignment="1" applyProtection="1">
      <alignment horizontal="right"/>
      <protection hidden="1"/>
    </xf>
    <xf numFmtId="172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1" fontId="3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 vertical="center"/>
      <protection hidden="1"/>
    </xf>
    <xf numFmtId="172" fontId="1" fillId="0" borderId="0" xfId="0" applyNumberFormat="1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172" fontId="3" fillId="3" borderId="0" xfId="0" applyNumberFormat="1" applyFont="1" applyFill="1" applyBorder="1" applyAlignment="1" applyProtection="1">
      <alignment horizontal="center"/>
      <protection hidden="1"/>
    </xf>
    <xf numFmtId="0" fontId="16" fillId="2" borderId="25" xfId="0" applyFont="1" applyFill="1" applyBorder="1" applyAlignment="1" applyProtection="1">
      <alignment horizontal="center"/>
      <protection locked="0"/>
    </xf>
    <xf numFmtId="0" fontId="16" fillId="2" borderId="26" xfId="0" applyFont="1" applyFill="1" applyBorder="1" applyAlignment="1" applyProtection="1">
      <alignment horizontal="center"/>
      <protection locked="0"/>
    </xf>
    <xf numFmtId="0" fontId="16" fillId="2" borderId="27" xfId="0" applyFont="1" applyFill="1" applyBorder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center"/>
      <protection hidden="1"/>
    </xf>
    <xf numFmtId="0" fontId="22" fillId="0" borderId="28" xfId="0" applyFont="1" applyFill="1" applyBorder="1" applyAlignment="1" applyProtection="1">
      <alignment horizontal="center"/>
      <protection hidden="1"/>
    </xf>
    <xf numFmtId="0" fontId="3" fillId="0" borderId="28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Input_Output!$K$14</c:f>
              <c:strCache>
                <c:ptCount val="1"/>
                <c:pt idx="0">
                  <c:v>Walk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Input_Output!$I$15:$J$22</c:f>
              <c:multiLvlStrCache/>
            </c:multiLvlStrRef>
          </c:cat>
          <c:val>
            <c:numRef>
              <c:f>Input_Output!$K$15:$K$22</c:f>
              <c:numCache>
                <c:ptCount val="8"/>
                <c:pt idx="0">
                  <c:v>0.5217405570731798</c:v>
                </c:pt>
                <c:pt idx="1">
                  <c:v>0.23080663220221775</c:v>
                </c:pt>
                <c:pt idx="2">
                  <c:v>0.230663009388046</c:v>
                </c:pt>
                <c:pt idx="3">
                  <c:v>0.03148326923492561</c:v>
                </c:pt>
                <c:pt idx="4">
                  <c:v>0.11972951273847283</c:v>
                </c:pt>
                <c:pt idx="5">
                  <c:v>0.004085896584411413</c:v>
                </c:pt>
                <c:pt idx="6">
                  <c:v>0.22775680526084777</c:v>
                </c:pt>
                <c:pt idx="7">
                  <c:v>0.1846628697201826</c:v>
                </c:pt>
              </c:numCache>
            </c:numRef>
          </c:val>
        </c:ser>
        <c:ser>
          <c:idx val="1"/>
          <c:order val="1"/>
          <c:tx>
            <c:strRef>
              <c:f>Input_Output!$L$14</c:f>
              <c:strCache>
                <c:ptCount val="1"/>
                <c:pt idx="0">
                  <c:v>Vehicle Driver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Input_Output!$I$15:$J$22</c:f>
              <c:multiLvlStrCache/>
            </c:multiLvlStrRef>
          </c:cat>
          <c:val>
            <c:numRef>
              <c:f>Input_Output!$L$15:$L$22</c:f>
              <c:numCache>
                <c:ptCount val="8"/>
                <c:pt idx="0">
                  <c:v>1.6550834817309668</c:v>
                </c:pt>
                <c:pt idx="1">
                  <c:v>1.3959238884274001</c:v>
                </c:pt>
                <c:pt idx="2">
                  <c:v>0.7317171945116066</c:v>
                </c:pt>
                <c:pt idx="3">
                  <c:v>0.19041154576667232</c:v>
                </c:pt>
                <c:pt idx="4">
                  <c:v>0.379810110835124</c:v>
                </c:pt>
                <c:pt idx="5">
                  <c:v>0.024711597727515425</c:v>
                </c:pt>
                <c:pt idx="6">
                  <c:v>0.7224980330332522</c:v>
                </c:pt>
                <c:pt idx="7">
                  <c:v>1.116845337971544</c:v>
                </c:pt>
              </c:numCache>
            </c:numRef>
          </c:val>
        </c:ser>
        <c:ser>
          <c:idx val="2"/>
          <c:order val="2"/>
          <c:tx>
            <c:strRef>
              <c:f>Input_Output!$M$14</c:f>
              <c:strCache>
                <c:ptCount val="1"/>
                <c:pt idx="0">
                  <c:v>Vehicle Passenger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Input_Output!$I$15:$J$22</c:f>
              <c:multiLvlStrCache/>
            </c:multiLvlStrRef>
          </c:cat>
          <c:val>
            <c:numRef>
              <c:f>Input_Output!$M$15:$M$22</c:f>
              <c:numCache>
                <c:ptCount val="8"/>
                <c:pt idx="0">
                  <c:v>0.8338453714143819</c:v>
                </c:pt>
                <c:pt idx="1">
                  <c:v>1.0518470303900955</c:v>
                </c:pt>
                <c:pt idx="2">
                  <c:v>0.36864545055437753</c:v>
                </c:pt>
                <c:pt idx="3">
                  <c:v>0.14347760692905323</c:v>
                </c:pt>
                <c:pt idx="4">
                  <c:v>0.1913516184724581</c:v>
                </c:pt>
                <c:pt idx="5">
                  <c:v>0.018620514271135764</c:v>
                </c:pt>
                <c:pt idx="6">
                  <c:v>0.3640007572734031</c:v>
                </c:pt>
                <c:pt idx="7">
                  <c:v>0.8415576679283171</c:v>
                </c:pt>
              </c:numCache>
            </c:numRef>
          </c:val>
        </c:ser>
        <c:ser>
          <c:idx val="3"/>
          <c:order val="3"/>
          <c:tx>
            <c:strRef>
              <c:f>Input_Output!$N$14</c:f>
              <c:strCache>
                <c:ptCount val="1"/>
                <c:pt idx="0">
                  <c:v>Bicycle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Input_Output!$I$15:$J$22</c:f>
              <c:multiLvlStrCache/>
            </c:multiLvlStrRef>
          </c:cat>
          <c:val>
            <c:numRef>
              <c:f>Input_Output!$N$15:$N$22</c:f>
              <c:numCache>
                <c:ptCount val="8"/>
                <c:pt idx="0">
                  <c:v>0.01916013181765268</c:v>
                </c:pt>
                <c:pt idx="1">
                  <c:v>0.03206470401220041</c:v>
                </c:pt>
                <c:pt idx="2">
                  <c:v>0.008470749696216409</c:v>
                </c:pt>
                <c:pt idx="3">
                  <c:v>0.004373798533093474</c:v>
                </c:pt>
                <c:pt idx="4">
                  <c:v>0.004396885033054277</c:v>
                </c:pt>
                <c:pt idx="5">
                  <c:v>0.0005676312823143984</c:v>
                </c:pt>
                <c:pt idx="6">
                  <c:v>0.008364023750895058</c:v>
                </c:pt>
                <c:pt idx="7">
                  <c:v>0.025654203274511823</c:v>
                </c:pt>
              </c:numCache>
            </c:numRef>
          </c:val>
        </c:ser>
        <c:ser>
          <c:idx val="4"/>
          <c:order val="4"/>
          <c:tx>
            <c:strRef>
              <c:f>Input_Output!$O$14</c:f>
              <c:strCache>
                <c:ptCount val="1"/>
                <c:pt idx="0">
                  <c:v>Train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Input_Output!$I$15:$J$22</c:f>
              <c:multiLvlStrCache/>
            </c:multiLvlStrRef>
          </c:cat>
          <c:val>
            <c:numRef>
              <c:f>Input_Output!$O$15:$O$22</c:f>
              <c:numCache>
                <c:ptCount val="8"/>
                <c:pt idx="0">
                  <c:v>0.018780494471162316</c:v>
                </c:pt>
                <c:pt idx="1">
                  <c:v>0.003890255411729795</c:v>
                </c:pt>
                <c:pt idx="2">
                  <c:v>0.008302910927252783</c:v>
                </c:pt>
                <c:pt idx="3">
                  <c:v>0.000530651815987715</c:v>
                </c:pt>
                <c:pt idx="4">
                  <c:v>0.004309765498457233</c:v>
                </c:pt>
                <c:pt idx="5">
                  <c:v>6.886795733559536E-05</c:v>
                </c:pt>
                <c:pt idx="6">
                  <c:v>0.008198299641426944</c:v>
                </c:pt>
                <c:pt idx="7">
                  <c:v>0.0031125003706353274</c:v>
                </c:pt>
              </c:numCache>
            </c:numRef>
          </c:val>
        </c:ser>
        <c:ser>
          <c:idx val="5"/>
          <c:order val="5"/>
          <c:tx>
            <c:strRef>
              <c:f>Input_Output!$P$14</c:f>
              <c:strCache>
                <c:ptCount val="1"/>
                <c:pt idx="0">
                  <c:v>Bus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Input_Output!$I$15:$J$22</c:f>
              <c:multiLvlStrCache/>
            </c:multiLvlStrRef>
          </c:cat>
          <c:val>
            <c:numRef>
              <c:f>Input_Output!$P$15:$P$22</c:f>
              <c:numCache>
                <c:ptCount val="8"/>
                <c:pt idx="0">
                  <c:v>0.17950244100359483</c:v>
                </c:pt>
                <c:pt idx="1">
                  <c:v>0.04527334573958164</c:v>
                </c:pt>
                <c:pt idx="2">
                  <c:v>0.07935854836867114</c:v>
                </c:pt>
                <c:pt idx="3">
                  <c:v>0.006175528491037119</c:v>
                </c:pt>
                <c:pt idx="4">
                  <c:v>0.041192388640993505</c:v>
                </c:pt>
                <c:pt idx="5">
                  <c:v>0.0008014596762547286</c:v>
                </c:pt>
                <c:pt idx="6">
                  <c:v>0.07835868219416242</c:v>
                </c:pt>
                <c:pt idx="7">
                  <c:v>0.03622212180965577</c:v>
                </c:pt>
              </c:numCache>
            </c:numRef>
          </c:val>
        </c:ser>
        <c:ser>
          <c:idx val="6"/>
          <c:order val="6"/>
          <c:tx>
            <c:strRef>
              <c:f>Input_Output!$Q$14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Input_Output!$U$15:$U$22</c:f>
                <c:numCache>
                  <c:ptCount val="8"/>
                  <c:pt idx="0">
                    <c:v>0.14369580738117005</c:v>
                  </c:pt>
                  <c:pt idx="1">
                    <c:v>0.18667002286980106</c:v>
                  </c:pt>
                  <c:pt idx="2">
                    <c:v>0.07640393260755096</c:v>
                  </c:pt>
                  <c:pt idx="3">
                    <c:v>0.061295375570706634</c:v>
                  </c:pt>
                  <c:pt idx="4">
                    <c:v>0.062237088893269954</c:v>
                  </c:pt>
                  <c:pt idx="5">
                    <c:v>0.01910641352782181</c:v>
                  </c:pt>
                  <c:pt idx="6">
                    <c:v>0.08401702296935643</c:v>
                  </c:pt>
                  <c:pt idx="7">
                    <c:v>0.17503224102446557</c:v>
                  </c:pt>
                </c:numCache>
              </c:numRef>
            </c:plus>
            <c:minus>
              <c:numRef>
                <c:f>Input_Output!$V$15:$V$22</c:f>
                <c:numCache>
                  <c:ptCount val="8"/>
                  <c:pt idx="0">
                    <c:v>0.14369580738117005</c:v>
                  </c:pt>
                  <c:pt idx="1">
                    <c:v>0.1866700228698006</c:v>
                  </c:pt>
                  <c:pt idx="2">
                    <c:v>0.07640393260755074</c:v>
                  </c:pt>
                  <c:pt idx="3">
                    <c:v>0.06129537557070669</c:v>
                  </c:pt>
                  <c:pt idx="4">
                    <c:v>0.062237088893270065</c:v>
                  </c:pt>
                  <c:pt idx="5">
                    <c:v>0.01910641352782181</c:v>
                  </c:pt>
                  <c:pt idx="6">
                    <c:v>0.08401702296935643</c:v>
                  </c:pt>
                  <c:pt idx="7">
                    <c:v>0.17503224102446513</c:v>
                  </c:pt>
                </c:numCache>
              </c:numRef>
            </c:minus>
            <c:noEndCap val="0"/>
            <c:spPr>
              <a:ln w="25400">
                <a:solidFill/>
              </a:ln>
            </c:spPr>
          </c:errBars>
          <c:cat>
            <c:multiLvlStrRef>
              <c:f>Input_Output!$I$15:$J$22</c:f>
              <c:multiLvlStrCache/>
            </c:multiLvlStrRef>
          </c:cat>
          <c:val>
            <c:numRef>
              <c:f>Input_Output!$Q$15:$Q$22</c:f>
              <c:numCache>
                <c:ptCount val="8"/>
                <c:pt idx="0">
                  <c:v>0.07308844218518784</c:v>
                </c:pt>
                <c:pt idx="1">
                  <c:v>0.08821139906509419</c:v>
                </c:pt>
                <c:pt idx="2">
                  <c:v>0.03231261169438858</c:v>
                </c:pt>
                <c:pt idx="3">
                  <c:v>0.012032510503955702</c:v>
                </c:pt>
                <c:pt idx="4">
                  <c:v>0.01677240431285694</c:v>
                </c:pt>
                <c:pt idx="5">
                  <c:v>0.001561578411795557</c:v>
                </c:pt>
                <c:pt idx="6">
                  <c:v>0.03190549377064379</c:v>
                </c:pt>
                <c:pt idx="7">
                  <c:v>0.07057583197661685</c:v>
                </c:pt>
              </c:numCache>
            </c:numRef>
          </c:val>
        </c:ser>
        <c:overlap val="100"/>
        <c:gapWidth val="80"/>
        <c:axId val="26501810"/>
        <c:axId val="44896051"/>
      </c:barChart>
      <c:catAx>
        <c:axId val="26501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Destination Activity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896051"/>
        <c:crosses val="autoZero"/>
        <c:auto val="1"/>
        <c:lblOffset val="100"/>
        <c:noMultiLvlLbl val="0"/>
      </c:catAx>
      <c:valAx>
        <c:axId val="448960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Household Trip Chains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5018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12</xdr:row>
      <xdr:rowOff>57150</xdr:rowOff>
    </xdr:from>
    <xdr:to>
      <xdr:col>23</xdr:col>
      <xdr:colOff>495300</xdr:colOff>
      <xdr:row>33</xdr:row>
      <xdr:rowOff>114300</xdr:rowOff>
    </xdr:to>
    <xdr:graphicFrame>
      <xdr:nvGraphicFramePr>
        <xdr:cNvPr id="1" name="Chart 7"/>
        <xdr:cNvGraphicFramePr/>
      </xdr:nvGraphicFramePr>
      <xdr:xfrm>
        <a:off x="4552950" y="2314575"/>
        <a:ext cx="98488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18</xdr:col>
      <xdr:colOff>0</xdr:colOff>
      <xdr:row>1</xdr:row>
      <xdr:rowOff>142875</xdr:rowOff>
    </xdr:from>
    <xdr:to>
      <xdr:col>22</xdr:col>
      <xdr:colOff>466725</xdr:colOff>
      <xdr:row>8</xdr:row>
      <xdr:rowOff>114300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0" y="180975"/>
          <a:ext cx="2905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523875</xdr:colOff>
      <xdr:row>26</xdr:row>
      <xdr:rowOff>9525</xdr:rowOff>
    </xdr:from>
    <xdr:to>
      <xdr:col>23</xdr:col>
      <xdr:colOff>476250</xdr:colOff>
      <xdr:row>32</xdr:row>
      <xdr:rowOff>171450</xdr:rowOff>
    </xdr:to>
    <xdr:sp>
      <xdr:nvSpPr>
        <xdr:cNvPr id="3" name="TextBox 26"/>
        <xdr:cNvSpPr txBox="1">
          <a:spLocks noChangeArrowheads="1"/>
        </xdr:cNvSpPr>
      </xdr:nvSpPr>
      <xdr:spPr>
        <a:xfrm>
          <a:off x="13211175" y="4895850"/>
          <a:ext cx="1171575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/>
            <a:t>Confidence Intervals
  -  95%
Mode split based upon trips by each vehicle ownership type (to all destinations) in area.</a:t>
          </a:r>
        </a:p>
      </xdr:txBody>
    </xdr:sp>
    <xdr:clientData/>
  </xdr:twoCellAnchor>
  <xdr:twoCellAnchor editAs="oneCell">
    <xdr:from>
      <xdr:col>11</xdr:col>
      <xdr:colOff>342900</xdr:colOff>
      <xdr:row>4</xdr:row>
      <xdr:rowOff>104775</xdr:rowOff>
    </xdr:from>
    <xdr:to>
      <xdr:col>17</xdr:col>
      <xdr:colOff>419100</xdr:colOff>
      <xdr:row>10</xdr:row>
      <xdr:rowOff>38100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72275" y="685800"/>
          <a:ext cx="3895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ley.com/" TargetMode="External" /><Relationship Id="rId2" Type="http://schemas.openxmlformats.org/officeDocument/2006/relationships/hyperlink" Target="mailto:steve@abley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4"/>
  <sheetViews>
    <sheetView tabSelected="1" workbookViewId="0" topLeftCell="A1">
      <selection activeCell="D4" sqref="D4:F4"/>
    </sheetView>
  </sheetViews>
  <sheetFormatPr defaultColWidth="9.140625" defaultRowHeight="12.75"/>
  <cols>
    <col min="1" max="1" width="3.28125" style="10" customWidth="1"/>
    <col min="2" max="2" width="4.00390625" style="10" customWidth="1"/>
    <col min="3" max="3" width="29.8515625" style="10" customWidth="1"/>
    <col min="4" max="4" width="9.00390625" style="10" customWidth="1"/>
    <col min="5" max="5" width="5.7109375" style="10" customWidth="1"/>
    <col min="6" max="6" width="9.00390625" style="10" customWidth="1"/>
    <col min="7" max="7" width="3.28125" style="10" customWidth="1"/>
    <col min="8" max="8" width="9.140625" style="10" customWidth="1"/>
    <col min="9" max="9" width="9.28125" style="10" customWidth="1"/>
    <col min="10" max="10" width="7.421875" style="10" customWidth="1"/>
    <col min="11" max="11" width="6.421875" style="10" customWidth="1"/>
    <col min="12" max="12" width="9.140625" style="10" customWidth="1"/>
    <col min="13" max="13" width="11.57421875" style="10" customWidth="1"/>
    <col min="14" max="16384" width="9.140625" style="10" customWidth="1"/>
  </cols>
  <sheetData>
    <row r="1" ht="3" customHeight="1"/>
    <row r="2" spans="1:19" ht="19.5" thickBot="1">
      <c r="A2" s="11" t="s">
        <v>54</v>
      </c>
      <c r="N2" s="12"/>
      <c r="O2" s="13" t="s">
        <v>2</v>
      </c>
      <c r="P2" s="13" t="s">
        <v>9</v>
      </c>
      <c r="Q2" s="12"/>
      <c r="R2" s="12"/>
      <c r="S2" s="12"/>
    </row>
    <row r="3" spans="2:19" ht="8.25" customHeight="1" thickBot="1">
      <c r="B3" s="14"/>
      <c r="C3" s="15"/>
      <c r="D3" s="15"/>
      <c r="E3" s="15"/>
      <c r="F3" s="15"/>
      <c r="G3" s="15"/>
      <c r="H3" s="15"/>
      <c r="I3" s="15"/>
      <c r="J3" s="15"/>
      <c r="K3" s="16"/>
      <c r="N3" s="12"/>
      <c r="O3" s="17" t="s">
        <v>3</v>
      </c>
      <c r="P3" s="12">
        <v>2</v>
      </c>
      <c r="Q3" s="12"/>
      <c r="R3" s="12"/>
      <c r="S3" s="12"/>
    </row>
    <row r="4" spans="2:19" ht="15" customHeight="1" thickBot="1">
      <c r="B4" s="18"/>
      <c r="C4" s="19" t="s">
        <v>0</v>
      </c>
      <c r="D4" s="153" t="s">
        <v>3</v>
      </c>
      <c r="E4" s="154"/>
      <c r="F4" s="155"/>
      <c r="G4" s="20"/>
      <c r="H4" s="21" t="s">
        <v>68</v>
      </c>
      <c r="I4" s="20"/>
      <c r="J4" s="20"/>
      <c r="K4" s="22"/>
      <c r="N4" s="12"/>
      <c r="O4" s="17" t="s">
        <v>4</v>
      </c>
      <c r="P4" s="12">
        <f>P3+18</f>
        <v>20</v>
      </c>
      <c r="Q4" s="12"/>
      <c r="R4" s="12"/>
      <c r="S4" s="12"/>
    </row>
    <row r="5" spans="2:19" ht="15" customHeight="1">
      <c r="B5" s="18"/>
      <c r="C5" s="20"/>
      <c r="D5" s="20"/>
      <c r="E5" s="20"/>
      <c r="F5" s="20"/>
      <c r="G5" s="20"/>
      <c r="H5" s="20"/>
      <c r="I5" s="23" t="s">
        <v>73</v>
      </c>
      <c r="J5" s="1">
        <v>7</v>
      </c>
      <c r="K5" s="22" t="s">
        <v>51</v>
      </c>
      <c r="N5" s="12"/>
      <c r="O5" s="17" t="s">
        <v>5</v>
      </c>
      <c r="P5" s="12">
        <f>P4+18</f>
        <v>38</v>
      </c>
      <c r="Q5" s="12"/>
      <c r="R5" s="12"/>
      <c r="S5" s="12"/>
    </row>
    <row r="6" spans="2:19" ht="15" customHeight="1">
      <c r="B6" s="18"/>
      <c r="C6" s="133"/>
      <c r="D6" s="133"/>
      <c r="E6" s="133"/>
      <c r="F6" s="133"/>
      <c r="G6" s="20"/>
      <c r="H6" s="20"/>
      <c r="I6" s="23" t="s">
        <v>69</v>
      </c>
      <c r="J6" s="2">
        <v>35</v>
      </c>
      <c r="K6" s="22" t="s">
        <v>51</v>
      </c>
      <c r="N6" s="12"/>
      <c r="O6" s="17" t="s">
        <v>6</v>
      </c>
      <c r="P6" s="12">
        <f>P5+18</f>
        <v>56</v>
      </c>
      <c r="Q6" s="12"/>
      <c r="R6" s="12"/>
      <c r="S6" s="12"/>
    </row>
    <row r="7" spans="2:19" ht="15" customHeight="1">
      <c r="B7" s="18"/>
      <c r="C7" s="20"/>
      <c r="D7" s="20"/>
      <c r="E7" s="20"/>
      <c r="F7" s="20"/>
      <c r="G7" s="20"/>
      <c r="H7" s="20"/>
      <c r="I7" s="23" t="s">
        <v>70</v>
      </c>
      <c r="J7" s="2">
        <v>40</v>
      </c>
      <c r="K7" s="22" t="s">
        <v>51</v>
      </c>
      <c r="N7" s="12"/>
      <c r="O7" s="17" t="s">
        <v>7</v>
      </c>
      <c r="P7" s="12">
        <f>P6+18</f>
        <v>74</v>
      </c>
      <c r="Q7" s="12"/>
      <c r="R7" s="12"/>
      <c r="S7" s="12"/>
    </row>
    <row r="8" spans="2:19" ht="15" customHeight="1" thickBot="1">
      <c r="B8" s="18"/>
      <c r="C8" s="20"/>
      <c r="D8" s="20"/>
      <c r="E8" s="20"/>
      <c r="F8" s="20"/>
      <c r="G8" s="20"/>
      <c r="H8" s="20"/>
      <c r="I8" s="23" t="s">
        <v>80</v>
      </c>
      <c r="J8" s="3">
        <v>18</v>
      </c>
      <c r="K8" s="22" t="s">
        <v>51</v>
      </c>
      <c r="N8" s="12"/>
      <c r="O8" s="17" t="s">
        <v>8</v>
      </c>
      <c r="P8" s="12">
        <f>P7+18</f>
        <v>92</v>
      </c>
      <c r="Q8" s="12"/>
      <c r="R8" s="12"/>
      <c r="S8" s="12"/>
    </row>
    <row r="9" spans="2:22" ht="15" customHeight="1" thickBot="1" thickTop="1">
      <c r="B9" s="18"/>
      <c r="C9" s="20"/>
      <c r="D9" s="20"/>
      <c r="E9" s="20"/>
      <c r="F9" s="20"/>
      <c r="G9" s="20"/>
      <c r="H9" s="20"/>
      <c r="I9" s="24" t="s">
        <v>1</v>
      </c>
      <c r="J9" s="25">
        <f>SUM(J5:J8)</f>
        <v>100</v>
      </c>
      <c r="K9" s="26" t="str">
        <f>IF(J9&lt;&gt;100,"ERROR: Values must add up to 100…"," %")</f>
        <v> %</v>
      </c>
      <c r="N9" s="12"/>
      <c r="Q9" s="12"/>
      <c r="V9" s="28"/>
    </row>
    <row r="10" spans="2:22" ht="15" customHeight="1" thickBot="1">
      <c r="B10" s="29"/>
      <c r="C10" s="30"/>
      <c r="D10" s="30"/>
      <c r="E10" s="30"/>
      <c r="F10" s="30"/>
      <c r="G10" s="30"/>
      <c r="H10" s="30"/>
      <c r="I10" s="30"/>
      <c r="J10" s="30"/>
      <c r="K10" s="31"/>
      <c r="N10" s="12"/>
      <c r="O10" s="13" t="s">
        <v>28</v>
      </c>
      <c r="P10" s="12">
        <f>VLOOKUP(D4,O3:P8,2,FALSE)</f>
        <v>2</v>
      </c>
      <c r="Q10" s="12"/>
      <c r="S10" s="27" t="s">
        <v>75</v>
      </c>
      <c r="U10" s="28"/>
      <c r="V10" s="28"/>
    </row>
    <row r="11" spans="14:22" ht="15" customHeight="1">
      <c r="N11" s="12"/>
      <c r="O11" s="13" t="s">
        <v>27</v>
      </c>
      <c r="P11" s="12">
        <f>P10+9</f>
        <v>11</v>
      </c>
      <c r="Q11" s="12"/>
      <c r="S11" s="28" t="s">
        <v>76</v>
      </c>
      <c r="T11" s="32" t="s">
        <v>83</v>
      </c>
      <c r="U11" s="28"/>
      <c r="V11" s="28"/>
    </row>
    <row r="12" spans="1:21" ht="27" customHeight="1" thickBot="1">
      <c r="A12" s="11" t="s">
        <v>55</v>
      </c>
      <c r="S12" s="131" t="s">
        <v>77</v>
      </c>
      <c r="T12" s="132" t="s">
        <v>78</v>
      </c>
      <c r="U12" s="131"/>
    </row>
    <row r="13" spans="2:24" ht="9.75" customHeight="1">
      <c r="B13" s="14"/>
      <c r="C13" s="15"/>
      <c r="D13" s="15"/>
      <c r="E13" s="15"/>
      <c r="F13" s="15"/>
      <c r="G13" s="15"/>
      <c r="H13" s="15"/>
      <c r="I13" s="33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6"/>
    </row>
    <row r="14" spans="2:24" ht="15.75">
      <c r="B14" s="18"/>
      <c r="C14" s="19"/>
      <c r="D14" s="134"/>
      <c r="E14" s="34"/>
      <c r="F14" s="20"/>
      <c r="G14" s="20"/>
      <c r="H14" s="20"/>
      <c r="I14" s="35"/>
      <c r="J14" s="20"/>
      <c r="K14" s="36" t="s">
        <v>21</v>
      </c>
      <c r="L14" s="36" t="s">
        <v>22</v>
      </c>
      <c r="M14" s="36" t="s">
        <v>23</v>
      </c>
      <c r="N14" s="36" t="s">
        <v>24</v>
      </c>
      <c r="O14" s="36" t="s">
        <v>25</v>
      </c>
      <c r="P14" s="36" t="s">
        <v>26</v>
      </c>
      <c r="Q14" s="36" t="s">
        <v>16</v>
      </c>
      <c r="R14" s="20" t="s">
        <v>46</v>
      </c>
      <c r="S14" s="20" t="s">
        <v>47</v>
      </c>
      <c r="T14" s="20" t="s">
        <v>48</v>
      </c>
      <c r="U14" s="20" t="s">
        <v>49</v>
      </c>
      <c r="V14" s="20" t="s">
        <v>50</v>
      </c>
      <c r="W14" s="20"/>
      <c r="X14" s="22"/>
    </row>
    <row r="15" spans="2:24" ht="12.75">
      <c r="B15" s="18"/>
      <c r="C15" s="20"/>
      <c r="D15" s="20"/>
      <c r="E15" s="20"/>
      <c r="F15" s="20"/>
      <c r="G15" s="20"/>
      <c r="H15" s="20"/>
      <c r="I15" s="152" t="s">
        <v>13</v>
      </c>
      <c r="J15" s="20" t="s">
        <v>45</v>
      </c>
      <c r="K15" s="37">
        <f>Intermediate!$B35*(Intermediate!B31/100)/365</f>
        <v>0.5217405570731798</v>
      </c>
      <c r="L15" s="37">
        <f>Intermediate!$B35*(Intermediate!C31/100)/365</f>
        <v>1.6550834817309668</v>
      </c>
      <c r="M15" s="37">
        <f>Intermediate!$B35*(Intermediate!D31/100)/365</f>
        <v>0.8338453714143819</v>
      </c>
      <c r="N15" s="37">
        <f>Intermediate!$B35*(Intermediate!E31/100)/365</f>
        <v>0.01916013181765268</v>
      </c>
      <c r="O15" s="37">
        <f>Intermediate!$B35*(Intermediate!F31/100)/365</f>
        <v>0.018780494471162316</v>
      </c>
      <c r="P15" s="37">
        <f>Intermediate!$B35*(Intermediate!G31/100)/365</f>
        <v>0.17950244100359483</v>
      </c>
      <c r="Q15" s="37">
        <f>Intermediate!$B35*(Intermediate!H31/100)/365</f>
        <v>0.07308844218518784</v>
      </c>
      <c r="R15" s="37">
        <f>Intermediate!$B35/365</f>
        <v>3.301194317307491</v>
      </c>
      <c r="S15" s="38">
        <f>Intermediate!D35/365</f>
        <v>3.444890124688661</v>
      </c>
      <c r="T15" s="38">
        <f>Intermediate!E35/365</f>
        <v>3.157498509926321</v>
      </c>
      <c r="U15" s="38">
        <f>S15-R15</f>
        <v>0.14369580738117005</v>
      </c>
      <c r="V15" s="38">
        <f>R15-T15</f>
        <v>0.14369580738117005</v>
      </c>
      <c r="W15" s="20"/>
      <c r="X15" s="22"/>
    </row>
    <row r="16" spans="2:24" ht="13.5" customHeight="1">
      <c r="B16" s="18"/>
      <c r="C16" s="19" t="s">
        <v>52</v>
      </c>
      <c r="D16" s="20" t="s">
        <v>53</v>
      </c>
      <c r="E16" s="20"/>
      <c r="F16" s="20"/>
      <c r="G16" s="20"/>
      <c r="H16" s="20"/>
      <c r="I16" s="152"/>
      <c r="J16" s="20" t="s">
        <v>12</v>
      </c>
      <c r="K16" s="37">
        <f>Intermediate!$G35*(Intermediate!K31/100)/365</f>
        <v>0.23080663220221775</v>
      </c>
      <c r="L16" s="37">
        <f>Intermediate!$G35*(Intermediate!L31/100)/365</f>
        <v>1.3959238884274001</v>
      </c>
      <c r="M16" s="37">
        <f>Intermediate!$G35*(Intermediate!M31/100)/365</f>
        <v>1.0518470303900955</v>
      </c>
      <c r="N16" s="37">
        <f>Intermediate!$G35*(Intermediate!N31/100)/365</f>
        <v>0.03206470401220041</v>
      </c>
      <c r="O16" s="37">
        <f>Intermediate!$G35*(Intermediate!O31/100)/365</f>
        <v>0.003890255411729795</v>
      </c>
      <c r="P16" s="37">
        <f>Intermediate!$G35*(Intermediate!P31/100)/365</f>
        <v>0.04527334573958164</v>
      </c>
      <c r="Q16" s="37">
        <f>Intermediate!$G35*(Intermediate!Q31/100)/365</f>
        <v>0.08821139906509419</v>
      </c>
      <c r="R16" s="37">
        <f>Intermediate!$G35/365</f>
        <v>2.8479175781330848</v>
      </c>
      <c r="S16" s="38">
        <f>Intermediate!I35/365</f>
        <v>3.034587601002886</v>
      </c>
      <c r="T16" s="38">
        <f>Intermediate!J35/365</f>
        <v>2.661247555263284</v>
      </c>
      <c r="U16" s="38">
        <f aca="true" t="shared" si="0" ref="U16:U22">S16-R16</f>
        <v>0.18667002286980106</v>
      </c>
      <c r="V16" s="38">
        <f aca="true" t="shared" si="1" ref="V16:V22">R16-T16</f>
        <v>0.1866700228698006</v>
      </c>
      <c r="W16" s="20"/>
      <c r="X16" s="22"/>
    </row>
    <row r="17" spans="2:24" ht="15.75" thickBot="1">
      <c r="B17" s="18"/>
      <c r="C17" s="20"/>
      <c r="D17" s="39" t="s">
        <v>45</v>
      </c>
      <c r="E17" s="39"/>
      <c r="F17" s="39" t="s">
        <v>12</v>
      </c>
      <c r="G17" s="20"/>
      <c r="H17" s="20"/>
      <c r="I17" s="152" t="s">
        <v>14</v>
      </c>
      <c r="J17" s="20" t="s">
        <v>45</v>
      </c>
      <c r="K17" s="37">
        <f>Intermediate!$B36*(Intermediate!B31/100)/365</f>
        <v>0.230663009388046</v>
      </c>
      <c r="L17" s="37">
        <f>Intermediate!$B36*(Intermediate!C31/100)/365</f>
        <v>0.7317171945116066</v>
      </c>
      <c r="M17" s="37">
        <f>Intermediate!$B36*(Intermediate!D31/100)/365</f>
        <v>0.36864545055437753</v>
      </c>
      <c r="N17" s="37">
        <f>Intermediate!$B36*(Intermediate!E31/100)/365</f>
        <v>0.008470749696216409</v>
      </c>
      <c r="O17" s="37">
        <f>Intermediate!$B36*(Intermediate!F31/100)/365</f>
        <v>0.008302910927252783</v>
      </c>
      <c r="P17" s="37">
        <f>Intermediate!$B36*(Intermediate!G31/100)/365</f>
        <v>0.07935854836867114</v>
      </c>
      <c r="Q17" s="37">
        <f>Intermediate!$B36*(Intermediate!H31/100)/365</f>
        <v>0.03231261169438858</v>
      </c>
      <c r="R17" s="37">
        <f>Intermediate!$B36/365</f>
        <v>1.4594675562054462</v>
      </c>
      <c r="S17" s="38">
        <f>Intermediate!D36/365</f>
        <v>1.5358714888129972</v>
      </c>
      <c r="T17" s="38">
        <f>Intermediate!E36/365</f>
        <v>1.3830636235978955</v>
      </c>
      <c r="U17" s="38">
        <f t="shared" si="0"/>
        <v>0.07640393260755096</v>
      </c>
      <c r="V17" s="38">
        <f t="shared" si="1"/>
        <v>0.07640393260755074</v>
      </c>
      <c r="W17" s="20"/>
      <c r="X17" s="22"/>
    </row>
    <row r="18" spans="2:24" ht="15">
      <c r="B18" s="18"/>
      <c r="C18" s="40" t="s">
        <v>34</v>
      </c>
      <c r="D18" s="41">
        <f>Intermediate!B35/365</f>
        <v>3.301194317307491</v>
      </c>
      <c r="E18" s="42"/>
      <c r="F18" s="41">
        <f>Intermediate!G35/365</f>
        <v>2.8479175781330848</v>
      </c>
      <c r="G18" s="20"/>
      <c r="H18" s="20"/>
      <c r="I18" s="152"/>
      <c r="J18" s="20" t="s">
        <v>12</v>
      </c>
      <c r="K18" s="37">
        <f>Intermediate!$G36*(Intermediate!K31/100)/365</f>
        <v>0.03148326923492561</v>
      </c>
      <c r="L18" s="37">
        <f>Intermediate!$G36*(Intermediate!L31/100)/365</f>
        <v>0.19041154576667232</v>
      </c>
      <c r="M18" s="37">
        <f>Intermediate!$G36*(Intermediate!M31/100)/365</f>
        <v>0.14347760692905323</v>
      </c>
      <c r="N18" s="37">
        <f>Intermediate!$G36*(Intermediate!N31/100)/365</f>
        <v>0.004373798533093474</v>
      </c>
      <c r="O18" s="37">
        <f>Intermediate!$G36*(Intermediate!O31/100)/365</f>
        <v>0.000530651815987715</v>
      </c>
      <c r="P18" s="37">
        <f>Intermediate!$G36*(Intermediate!P31/100)/365</f>
        <v>0.006175528491037119</v>
      </c>
      <c r="Q18" s="37">
        <f>Intermediate!$G36*(Intermediate!Q31/100)/365</f>
        <v>0.012032510503955702</v>
      </c>
      <c r="R18" s="37">
        <f>Intermediate!$G36/365</f>
        <v>0.38847131477870794</v>
      </c>
      <c r="S18" s="38">
        <f>Intermediate!I36/365</f>
        <v>0.4497666903494146</v>
      </c>
      <c r="T18" s="38">
        <f>Intermediate!J36/365</f>
        <v>0.32717593920800125</v>
      </c>
      <c r="U18" s="38">
        <f t="shared" si="0"/>
        <v>0.061295375570706634</v>
      </c>
      <c r="V18" s="38">
        <f t="shared" si="1"/>
        <v>0.06129537557070669</v>
      </c>
      <c r="W18" s="20"/>
      <c r="X18" s="22"/>
    </row>
    <row r="19" spans="2:24" ht="15">
      <c r="B19" s="18"/>
      <c r="C19" s="40" t="s">
        <v>35</v>
      </c>
      <c r="D19" s="43">
        <f>Intermediate!B36/365</f>
        <v>1.4594675562054462</v>
      </c>
      <c r="E19" s="42"/>
      <c r="F19" s="43">
        <f>Intermediate!G36/365</f>
        <v>0.38847131477870794</v>
      </c>
      <c r="G19" s="20"/>
      <c r="H19" s="20"/>
      <c r="I19" s="152" t="s">
        <v>15</v>
      </c>
      <c r="J19" s="20" t="s">
        <v>45</v>
      </c>
      <c r="K19" s="37">
        <f>Intermediate!$B37*(Intermediate!B31/100)/365</f>
        <v>0.11972951273847283</v>
      </c>
      <c r="L19" s="37">
        <f>Intermediate!$B37*(Intermediate!C31/100)/365</f>
        <v>0.379810110835124</v>
      </c>
      <c r="M19" s="37">
        <f>Intermediate!$B37*(Intermediate!D31/100)/365</f>
        <v>0.1913516184724581</v>
      </c>
      <c r="N19" s="37">
        <f>Intermediate!$B37*(Intermediate!E31/100)/365</f>
        <v>0.004396885033054277</v>
      </c>
      <c r="O19" s="37">
        <f>Intermediate!$B37*(Intermediate!F31/100)/365</f>
        <v>0.004309765498457233</v>
      </c>
      <c r="P19" s="37">
        <f>Intermediate!$B37*(Intermediate!G31/100)/365</f>
        <v>0.041192388640993505</v>
      </c>
      <c r="Q19" s="37">
        <f>Intermediate!$B37*(Intermediate!H31/100)/365</f>
        <v>0.01677240431285694</v>
      </c>
      <c r="R19" s="37">
        <f>Intermediate!$B37/365</f>
        <v>0.757561170409076</v>
      </c>
      <c r="S19" s="38">
        <f>Intermediate!D37/365</f>
        <v>0.819798259302346</v>
      </c>
      <c r="T19" s="38">
        <f>Intermediate!E37/365</f>
        <v>0.6953240815158059</v>
      </c>
      <c r="U19" s="38">
        <f t="shared" si="0"/>
        <v>0.062237088893269954</v>
      </c>
      <c r="V19" s="38">
        <f t="shared" si="1"/>
        <v>0.062237088893270065</v>
      </c>
      <c r="W19" s="20"/>
      <c r="X19" s="22"/>
    </row>
    <row r="20" spans="2:24" ht="15">
      <c r="B20" s="18"/>
      <c r="C20" s="40" t="s">
        <v>36</v>
      </c>
      <c r="D20" s="43">
        <f>Intermediate!B37/365</f>
        <v>0.757561170409076</v>
      </c>
      <c r="E20" s="42"/>
      <c r="F20" s="43">
        <f>Intermediate!G37/365</f>
        <v>0.05041578135841534</v>
      </c>
      <c r="G20" s="20"/>
      <c r="H20" s="20"/>
      <c r="I20" s="152"/>
      <c r="J20" s="20" t="s">
        <v>12</v>
      </c>
      <c r="K20" s="37">
        <f>Intermediate!$G37*(Intermediate!K31/100)/365</f>
        <v>0.004085896584411413</v>
      </c>
      <c r="L20" s="37">
        <f>Intermediate!$G37*(Intermediate!L31/100)/365</f>
        <v>0.024711597727515425</v>
      </c>
      <c r="M20" s="37">
        <f>Intermediate!$G37*(Intermediate!M31/100)/365</f>
        <v>0.018620514271135764</v>
      </c>
      <c r="N20" s="37">
        <f>Intermediate!$G37*(Intermediate!N31/100)/365</f>
        <v>0.0005676312823143984</v>
      </c>
      <c r="O20" s="37">
        <f>Intermediate!$G37*(Intermediate!O31/100)/365</f>
        <v>6.886795733559536E-05</v>
      </c>
      <c r="P20" s="37">
        <f>Intermediate!$G37*(Intermediate!P31/100)/365</f>
        <v>0.0008014596762547286</v>
      </c>
      <c r="Q20" s="37">
        <f>Intermediate!$G37*(Intermediate!Q31/100)/365</f>
        <v>0.001561578411795557</v>
      </c>
      <c r="R20" s="37">
        <f>Intermediate!$G37/365</f>
        <v>0.05041578135841534</v>
      </c>
      <c r="S20" s="38">
        <f>Intermediate!I37/365</f>
        <v>0.06952219488623715</v>
      </c>
      <c r="T20" s="38">
        <f>Intermediate!J37/365</f>
        <v>0.03130936783059353</v>
      </c>
      <c r="U20" s="38">
        <f t="shared" si="0"/>
        <v>0.01910641352782181</v>
      </c>
      <c r="V20" s="38">
        <f t="shared" si="1"/>
        <v>0.01910641352782181</v>
      </c>
      <c r="W20" s="20"/>
      <c r="X20" s="22"/>
    </row>
    <row r="21" spans="2:24" ht="15.75" thickBot="1">
      <c r="B21" s="18"/>
      <c r="C21" s="40" t="s">
        <v>37</v>
      </c>
      <c r="D21" s="44">
        <f>Intermediate!B38/365</f>
        <v>1.4410792127662055</v>
      </c>
      <c r="E21" s="42"/>
      <c r="F21" s="44">
        <f>Intermediate!G38/365</f>
        <v>2.278550783774031</v>
      </c>
      <c r="G21" s="20"/>
      <c r="H21" s="20"/>
      <c r="I21" s="152" t="s">
        <v>16</v>
      </c>
      <c r="J21" s="20" t="s">
        <v>45</v>
      </c>
      <c r="K21" s="37">
        <f>Intermediate!$B38*(Intermediate!B31/100)/365</f>
        <v>0.22775680526084777</v>
      </c>
      <c r="L21" s="37">
        <f>Intermediate!$B38*(Intermediate!C31/100)/365</f>
        <v>0.7224980330332522</v>
      </c>
      <c r="M21" s="37">
        <f>Intermediate!$B38*(Intermediate!D31/100)/365</f>
        <v>0.3640007572734031</v>
      </c>
      <c r="N21" s="37">
        <f>Intermediate!$B38*(Intermediate!E31/100)/365</f>
        <v>0.008364023750895058</v>
      </c>
      <c r="O21" s="37">
        <f>Intermediate!$B38*(Intermediate!F31/100)/365</f>
        <v>0.008198299641426944</v>
      </c>
      <c r="P21" s="37">
        <f>Intermediate!$B38*(Intermediate!G31/100)/365</f>
        <v>0.07835868219416242</v>
      </c>
      <c r="Q21" s="37">
        <f>Intermediate!$B38*(Intermediate!H31/100)/365</f>
        <v>0.03190549377064379</v>
      </c>
      <c r="R21" s="37">
        <f>Intermediate!$B38/365</f>
        <v>1.4410792127662055</v>
      </c>
      <c r="S21" s="38">
        <f>Intermediate!D38/365</f>
        <v>1.525096235735562</v>
      </c>
      <c r="T21" s="38">
        <f>Intermediate!E38/365</f>
        <v>1.3570621897968491</v>
      </c>
      <c r="U21" s="38">
        <f t="shared" si="0"/>
        <v>0.08401702296935643</v>
      </c>
      <c r="V21" s="38">
        <f t="shared" si="1"/>
        <v>0.08401702296935643</v>
      </c>
      <c r="W21" s="20"/>
      <c r="X21" s="22"/>
    </row>
    <row r="22" spans="2:24" ht="16.5" thickBot="1" thickTop="1">
      <c r="B22" s="18"/>
      <c r="C22" s="45" t="s">
        <v>38</v>
      </c>
      <c r="D22" s="46">
        <f>SUM(D18:D21)</f>
        <v>6.959302256688219</v>
      </c>
      <c r="E22" s="42"/>
      <c r="F22" s="46">
        <f>SUM(F18:F21)</f>
        <v>5.565355458044239</v>
      </c>
      <c r="G22" s="20"/>
      <c r="H22" s="20"/>
      <c r="I22" s="152"/>
      <c r="J22" s="20" t="s">
        <v>12</v>
      </c>
      <c r="K22" s="37">
        <f>Intermediate!$G38*(Intermediate!K31/100)/365</f>
        <v>0.1846628697201826</v>
      </c>
      <c r="L22" s="37">
        <f>Intermediate!$G38*(Intermediate!L31/100)/365</f>
        <v>1.116845337971544</v>
      </c>
      <c r="M22" s="37">
        <f>Intermediate!$G38*(Intermediate!M31/100)/365</f>
        <v>0.8415576679283171</v>
      </c>
      <c r="N22" s="37">
        <f>Intermediate!$G38*(Intermediate!N31/100)/365</f>
        <v>0.025654203274511823</v>
      </c>
      <c r="O22" s="37">
        <f>Intermediate!$G38*(Intermediate!O31/100)/365</f>
        <v>0.0031125003706353274</v>
      </c>
      <c r="P22" s="37">
        <f>Intermediate!$G38*(Intermediate!P31/100)/365</f>
        <v>0.03622212180965577</v>
      </c>
      <c r="Q22" s="37">
        <f>Intermediate!$G38*(Intermediate!Q31/100)/365</f>
        <v>0.07057583197661685</v>
      </c>
      <c r="R22" s="37">
        <f>Intermediate!$G38/365</f>
        <v>2.278550783774031</v>
      </c>
      <c r="S22" s="38">
        <f>Intermediate!I38/365</f>
        <v>2.4535830247984967</v>
      </c>
      <c r="T22" s="38">
        <f>Intermediate!J38/365</f>
        <v>2.103518542749566</v>
      </c>
      <c r="U22" s="38">
        <f t="shared" si="0"/>
        <v>0.17503224102446557</v>
      </c>
      <c r="V22" s="38">
        <f t="shared" si="1"/>
        <v>0.17503224102446513</v>
      </c>
      <c r="W22" s="20"/>
      <c r="X22" s="22"/>
    </row>
    <row r="23" spans="2:24" ht="15.75">
      <c r="B23" s="18"/>
      <c r="C23" s="47"/>
      <c r="D23" s="48"/>
      <c r="E23" s="48"/>
      <c r="F23" s="48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38"/>
      <c r="V23" s="38"/>
      <c r="W23" s="20"/>
      <c r="X23" s="22"/>
    </row>
    <row r="24" spans="2:24" ht="15.75">
      <c r="B24" s="18"/>
      <c r="C24" s="19" t="s">
        <v>10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2"/>
    </row>
    <row r="25" spans="2:24" ht="15.75" thickBot="1">
      <c r="B25" s="18"/>
      <c r="C25" s="20"/>
      <c r="D25" s="39" t="s">
        <v>45</v>
      </c>
      <c r="E25" s="39"/>
      <c r="F25" s="39" t="s">
        <v>12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2"/>
    </row>
    <row r="26" spans="2:24" ht="15">
      <c r="B26" s="18"/>
      <c r="C26" s="45" t="s">
        <v>39</v>
      </c>
      <c r="D26" s="49">
        <f ca="1">OFFSET(Intermediate!$B$31,0,0)</f>
        <v>15.8046</v>
      </c>
      <c r="E26" s="36" t="s">
        <v>51</v>
      </c>
      <c r="F26" s="49">
        <f ca="1">OFFSET(Intermediate!$K$31,0,0)</f>
        <v>8.1044</v>
      </c>
      <c r="G26" s="36" t="s">
        <v>51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2"/>
    </row>
    <row r="27" spans="2:24" ht="15">
      <c r="B27" s="18"/>
      <c r="C27" s="45" t="s">
        <v>40</v>
      </c>
      <c r="D27" s="50">
        <f ca="1">OFFSET(Intermediate!$B$31,0,1)</f>
        <v>50.13590000000001</v>
      </c>
      <c r="E27" s="36" t="s">
        <v>51</v>
      </c>
      <c r="F27" s="50">
        <f ca="1">OFFSET(Intermediate!$K$31,0,1)</f>
        <v>49.01559999999999</v>
      </c>
      <c r="G27" s="36" t="s">
        <v>51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2"/>
    </row>
    <row r="28" spans="2:24" ht="15">
      <c r="B28" s="18"/>
      <c r="C28" s="45" t="s">
        <v>41</v>
      </c>
      <c r="D28" s="50">
        <f ca="1">OFFSET(Intermediate!$B$31,0,2)</f>
        <v>25.2589</v>
      </c>
      <c r="E28" s="36" t="s">
        <v>51</v>
      </c>
      <c r="F28" s="50">
        <f ca="1">OFFSET(Intermediate!$K$31,0,2)</f>
        <v>36.9339</v>
      </c>
      <c r="G28" s="36" t="s">
        <v>51</v>
      </c>
      <c r="H28" s="20"/>
      <c r="I28" s="51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2"/>
    </row>
    <row r="29" spans="2:24" ht="15">
      <c r="B29" s="18"/>
      <c r="C29" s="45" t="s">
        <v>42</v>
      </c>
      <c r="D29" s="50">
        <f ca="1">OFFSET(Intermediate!$B$31,0,3)</f>
        <v>0.5804</v>
      </c>
      <c r="E29" s="36" t="s">
        <v>51</v>
      </c>
      <c r="F29" s="50">
        <f ca="1">OFFSET(Intermediate!$K$31,0,3)</f>
        <v>1.1259000000000001</v>
      </c>
      <c r="G29" s="36" t="s">
        <v>51</v>
      </c>
      <c r="H29" s="20"/>
      <c r="I29" s="35"/>
      <c r="J29" s="36"/>
      <c r="K29" s="36"/>
      <c r="L29" s="36"/>
      <c r="M29" s="36"/>
      <c r="N29" s="36"/>
      <c r="O29" s="36"/>
      <c r="P29" s="36"/>
      <c r="Q29" s="20"/>
      <c r="R29" s="20"/>
      <c r="S29" s="20"/>
      <c r="T29" s="20"/>
      <c r="U29" s="20"/>
      <c r="V29" s="20"/>
      <c r="W29" s="20"/>
      <c r="X29" s="22"/>
    </row>
    <row r="30" spans="2:24" ht="15">
      <c r="B30" s="18"/>
      <c r="C30" s="45" t="s">
        <v>43</v>
      </c>
      <c r="D30" s="50">
        <f ca="1">OFFSET(Intermediate!$B$31,0,4)</f>
        <v>0.5689</v>
      </c>
      <c r="E30" s="36" t="s">
        <v>51</v>
      </c>
      <c r="F30" s="50">
        <f ca="1">OFFSET(Intermediate!$K$31,0,4)</f>
        <v>0.13660000000000003</v>
      </c>
      <c r="G30" s="36" t="s">
        <v>51</v>
      </c>
      <c r="H30" s="20"/>
      <c r="I30" s="51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2"/>
    </row>
    <row r="31" spans="2:24" ht="15">
      <c r="B31" s="18"/>
      <c r="C31" s="45" t="s">
        <v>44</v>
      </c>
      <c r="D31" s="50">
        <f ca="1">OFFSET(Intermediate!$B$31,0,5)</f>
        <v>5.4375</v>
      </c>
      <c r="E31" s="36" t="s">
        <v>51</v>
      </c>
      <c r="F31" s="50">
        <f ca="1">OFFSET(Intermediate!$K$31,0,5)</f>
        <v>1.5897</v>
      </c>
      <c r="G31" s="36" t="s">
        <v>51</v>
      </c>
      <c r="H31" s="20"/>
      <c r="I31" s="51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2"/>
    </row>
    <row r="32" spans="2:24" ht="15.75" thickBot="1">
      <c r="B32" s="18"/>
      <c r="C32" s="45" t="s">
        <v>37</v>
      </c>
      <c r="D32" s="52">
        <f ca="1">OFFSET(Intermediate!$B$31,0,6)</f>
        <v>2.214</v>
      </c>
      <c r="E32" s="36" t="s">
        <v>51</v>
      </c>
      <c r="F32" s="52">
        <f ca="1">OFFSET(Intermediate!$K$31,0,6)</f>
        <v>3.0974000000000004</v>
      </c>
      <c r="G32" s="36" t="s">
        <v>51</v>
      </c>
      <c r="H32" s="20"/>
      <c r="I32" s="51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2"/>
    </row>
    <row r="33" spans="2:24" ht="15.75">
      <c r="B33" s="18"/>
      <c r="C33" s="47"/>
      <c r="D33" s="53"/>
      <c r="E33" s="53"/>
      <c r="F33" s="53"/>
      <c r="G33" s="20"/>
      <c r="H33" s="20"/>
      <c r="I33" s="51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2"/>
    </row>
    <row r="34" spans="2:24" ht="13.5" thickBot="1"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1"/>
    </row>
  </sheetData>
  <sheetProtection password="9F21" sheet="1" objects="1" scenarios="1" selectLockedCells="1"/>
  <mergeCells count="5">
    <mergeCell ref="I21:I22"/>
    <mergeCell ref="D4:F4"/>
    <mergeCell ref="I15:I16"/>
    <mergeCell ref="I17:I18"/>
    <mergeCell ref="I19:I20"/>
  </mergeCells>
  <dataValidations count="1">
    <dataValidation type="list" allowBlank="1" showInputMessage="1" showErrorMessage="1" sqref="D4">
      <formula1>$O$3:$O$8</formula1>
    </dataValidation>
  </dataValidations>
  <hyperlinks>
    <hyperlink ref="S10" r:id="rId1" display="www.abley.com"/>
    <hyperlink ref="T12" r:id="rId2" display="steve@abley.com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A1">
      <selection activeCell="A1" sqref="A1"/>
    </sheetView>
  </sheetViews>
  <sheetFormatPr defaultColWidth="9.140625" defaultRowHeight="12" customHeight="1"/>
  <cols>
    <col min="1" max="1" width="36.8515625" style="57" customWidth="1"/>
    <col min="2" max="19" width="11.421875" style="57" customWidth="1"/>
    <col min="20" max="23" width="17.421875" style="57" customWidth="1"/>
    <col min="24" max="16384" width="9.7109375" style="57" customWidth="1"/>
  </cols>
  <sheetData>
    <row r="1" spans="1:20" ht="12" customHeight="1">
      <c r="A1" s="54"/>
      <c r="B1" s="159" t="s">
        <v>11</v>
      </c>
      <c r="C1" s="159"/>
      <c r="D1" s="159"/>
      <c r="E1" s="159"/>
      <c r="F1" s="159"/>
      <c r="G1" s="56"/>
      <c r="H1" s="159" t="s">
        <v>12</v>
      </c>
      <c r="I1" s="159"/>
      <c r="J1" s="159"/>
      <c r="K1" s="159"/>
      <c r="L1" s="159"/>
      <c r="O1" s="58"/>
      <c r="P1" s="58"/>
      <c r="Q1" s="58"/>
      <c r="R1" s="58"/>
      <c r="S1" s="58"/>
      <c r="T1" s="58"/>
    </row>
    <row r="2" spans="1:20" ht="27.75" customHeight="1" thickBot="1">
      <c r="A2" s="59" t="s">
        <v>18</v>
      </c>
      <c r="B2" s="137" t="s">
        <v>60</v>
      </c>
      <c r="C2" s="60" t="s">
        <v>61</v>
      </c>
      <c r="D2" s="60" t="s">
        <v>62</v>
      </c>
      <c r="E2" s="126" t="s">
        <v>63</v>
      </c>
      <c r="F2" s="120"/>
      <c r="G2" s="122"/>
      <c r="H2" s="61" t="s">
        <v>60</v>
      </c>
      <c r="I2" s="61" t="s">
        <v>61</v>
      </c>
      <c r="J2" s="61" t="s">
        <v>62</v>
      </c>
      <c r="K2" s="130" t="s">
        <v>63</v>
      </c>
      <c r="L2" s="121"/>
      <c r="M2" s="70"/>
      <c r="O2" s="63" t="s">
        <v>30</v>
      </c>
      <c r="P2" s="58"/>
      <c r="Q2" s="58"/>
      <c r="R2" s="58"/>
      <c r="S2" s="63" t="s">
        <v>31</v>
      </c>
      <c r="T2" s="58"/>
    </row>
    <row r="3" spans="2:20" s="58" customFormat="1" ht="3.75" customHeight="1">
      <c r="B3" s="64">
        <v>0</v>
      </c>
      <c r="C3" s="65">
        <v>1</v>
      </c>
      <c r="D3" s="65">
        <v>2</v>
      </c>
      <c r="E3" s="123">
        <v>3</v>
      </c>
      <c r="F3" s="65"/>
      <c r="G3" s="123"/>
      <c r="H3" s="65">
        <v>0</v>
      </c>
      <c r="I3" s="65">
        <v>1</v>
      </c>
      <c r="J3" s="65">
        <v>2</v>
      </c>
      <c r="K3" s="123">
        <v>3</v>
      </c>
      <c r="L3" s="65"/>
      <c r="M3" s="65"/>
      <c r="P3" s="58" t="s">
        <v>11</v>
      </c>
      <c r="Q3" s="58">
        <f>Input_Output!P10</f>
        <v>2</v>
      </c>
      <c r="T3" s="58" t="e">
        <f>Input_Output!#REF!</f>
        <v>#REF!</v>
      </c>
    </row>
    <row r="4" spans="1:20" ht="12" customHeight="1">
      <c r="A4" s="66" t="s">
        <v>13</v>
      </c>
      <c r="B4" s="67">
        <f ca="1">OFFSET(Data!$A$5,$G4,$Q$3+B$3)</f>
        <v>529.3735939876075</v>
      </c>
      <c r="C4" s="68">
        <f ca="1">OFFSET(Data!$A$5,$G4,$Q$3+C$3)</f>
        <v>984.7835480177866</v>
      </c>
      <c r="D4" s="68">
        <f ca="1">OFFSET(Data!$A$5,$G4,$Q$3+D$3)</f>
        <v>1293.5967615999848</v>
      </c>
      <c r="E4" s="127">
        <f ca="1">OFFSET(Data!$A$5,$G4,$Q$3+E$3)</f>
        <v>1698.7045988437912</v>
      </c>
      <c r="F4" s="68"/>
      <c r="G4" s="124">
        <v>0</v>
      </c>
      <c r="H4" s="68">
        <f ca="1">OFFSET(Data!$A$5,$G4,$Q$4+H$3)</f>
        <v>376.9536380674996</v>
      </c>
      <c r="I4" s="68">
        <f ca="1">OFFSET(Data!$A$5,$G4,$Q$4+I$3)</f>
        <v>758.680874237516</v>
      </c>
      <c r="J4" s="68">
        <f ca="1">OFFSET(Data!$A$5,$G4,$Q$4+J$3)</f>
        <v>1209.635259948333</v>
      </c>
      <c r="K4" s="127">
        <f ca="1">OFFSET(Data!$A$5,$G4,$Q$4+K$3)</f>
        <v>1465.0597299521512</v>
      </c>
      <c r="L4" s="68"/>
      <c r="M4" s="70"/>
      <c r="O4" s="58"/>
      <c r="P4" s="58" t="s">
        <v>12</v>
      </c>
      <c r="Q4" s="58">
        <f>Input_Output!P11</f>
        <v>11</v>
      </c>
      <c r="R4" s="58"/>
      <c r="S4" s="58"/>
      <c r="T4" s="58"/>
    </row>
    <row r="5" spans="1:13" ht="12" customHeight="1">
      <c r="A5" s="66" t="s">
        <v>14</v>
      </c>
      <c r="B5" s="67">
        <f ca="1">OFFSET(Data!$A$5,$G5,$Q$3+B$3)</f>
        <v>99.475508487187</v>
      </c>
      <c r="C5" s="68">
        <f ca="1">OFFSET(Data!$A$5,$G5,$Q$3+C$3)</f>
        <v>328.0593621175367</v>
      </c>
      <c r="D5" s="68">
        <f ca="1">OFFSET(Data!$A$5,$G5,$Q$3+D$3)</f>
        <v>590.1236536619077</v>
      </c>
      <c r="E5" s="127">
        <f ca="1">OFFSET(Data!$A$5,$G5,$Q$3+E$3)</f>
        <v>971.5118567499103</v>
      </c>
      <c r="F5" s="68"/>
      <c r="G5" s="124">
        <v>1</v>
      </c>
      <c r="H5" s="68">
        <f ca="1">OFFSET(Data!$A$5,$G5,$Q$4+H$3)</f>
        <v>35.1863857091595</v>
      </c>
      <c r="I5" s="68">
        <f ca="1">OFFSET(Data!$A$5,$G5,$Q$4+I$3)</f>
        <v>118.24166387670498</v>
      </c>
      <c r="J5" s="68">
        <f ca="1">OFFSET(Data!$A$5,$G5,$Q$4+J$3)</f>
        <v>139.8703093594453</v>
      </c>
      <c r="K5" s="127">
        <f ca="1">OFFSET(Data!$A$5,$G5,$Q$4+K$3)</f>
        <v>233.31264885534654</v>
      </c>
      <c r="L5" s="68"/>
      <c r="M5" s="70"/>
    </row>
    <row r="6" spans="1:13" ht="12" customHeight="1">
      <c r="A6" s="66" t="s">
        <v>15</v>
      </c>
      <c r="B6" s="67">
        <f ca="1">OFFSET(Data!$A$5,$G6,$Q$3+B$3)</f>
        <v>210.80434032490112</v>
      </c>
      <c r="C6" s="68">
        <f ca="1">OFFSET(Data!$A$5,$G6,$Q$3+C$3)</f>
        <v>222.44887570591573</v>
      </c>
      <c r="D6" s="68">
        <f ca="1">OFFSET(Data!$A$5,$G6,$Q$3+D$3)</f>
        <v>299.89133896682586</v>
      </c>
      <c r="E6" s="127">
        <f ca="1">OFFSET(Data!$A$5,$G6,$Q$3+E$3)</f>
        <v>355.2215627376046</v>
      </c>
      <c r="F6" s="68"/>
      <c r="G6" s="124">
        <v>2</v>
      </c>
      <c r="H6" s="68">
        <f ca="1">OFFSET(Data!$A$5,$G6,$Q$4+H$3)</f>
        <v>0</v>
      </c>
      <c r="I6" s="68">
        <f ca="1">OFFSET(Data!$A$5,$G6,$Q$4+I$3)</f>
        <v>15.193514342974725</v>
      </c>
      <c r="J6" s="68">
        <f ca="1">OFFSET(Data!$A$5,$G6,$Q$4+J$3)</f>
        <v>15.183596335463632</v>
      </c>
      <c r="K6" s="127">
        <f ca="1">OFFSET(Data!$A$5,$G6,$Q$4+K$3)</f>
        <v>38.94773134219441</v>
      </c>
      <c r="L6" s="68"/>
      <c r="M6" s="70"/>
    </row>
    <row r="7" spans="1:13" ht="12" customHeight="1">
      <c r="A7" s="66" t="s">
        <v>16</v>
      </c>
      <c r="B7" s="67">
        <f ca="1">OFFSET(Data!$A$5,$G7,$Q$3+B$3)</f>
        <v>241.6525899637383</v>
      </c>
      <c r="C7" s="68">
        <f ca="1">OFFSET(Data!$A$5,$G7,$Q$3+C$3)</f>
        <v>428.134419097802</v>
      </c>
      <c r="D7" s="68">
        <f ca="1">OFFSET(Data!$A$5,$G7,$Q$3+D$3)</f>
        <v>553.6587398887524</v>
      </c>
      <c r="E7" s="127">
        <f ca="1">OFFSET(Data!$A$5,$G7,$Q$3+E$3)</f>
        <v>765.376048458176</v>
      </c>
      <c r="F7" s="68"/>
      <c r="G7" s="124">
        <v>3</v>
      </c>
      <c r="H7" s="68">
        <f ca="1">OFFSET(Data!$A$5,$G7,$Q$4+H$3)</f>
        <v>583.3911664002366</v>
      </c>
      <c r="I7" s="68">
        <f ca="1">OFFSET(Data!$A$5,$G7,$Q$4+I$3)</f>
        <v>580.7280768807042</v>
      </c>
      <c r="J7" s="68">
        <f ca="1">OFFSET(Data!$A$5,$G7,$Q$4+J$3)</f>
        <v>972.469272788001</v>
      </c>
      <c r="K7" s="127">
        <f ca="1">OFFSET(Data!$A$5,$G7,$Q$4+K$3)</f>
        <v>1103.283991144766</v>
      </c>
      <c r="L7" s="68"/>
      <c r="M7" s="70"/>
    </row>
    <row r="8" spans="1:13" ht="3.75" customHeight="1">
      <c r="A8" s="69"/>
      <c r="B8" s="62"/>
      <c r="C8" s="70"/>
      <c r="D8" s="70"/>
      <c r="E8" s="89"/>
      <c r="F8" s="70"/>
      <c r="G8" s="87"/>
      <c r="H8" s="70"/>
      <c r="I8" s="70"/>
      <c r="J8" s="70"/>
      <c r="K8" s="89"/>
      <c r="L8" s="70"/>
      <c r="M8" s="70"/>
    </row>
    <row r="9" spans="1:13" ht="12" customHeight="1" thickBot="1">
      <c r="A9" s="59" t="s">
        <v>17</v>
      </c>
      <c r="B9" s="71"/>
      <c r="C9" s="72"/>
      <c r="D9" s="72"/>
      <c r="E9" s="128"/>
      <c r="F9" s="70"/>
      <c r="G9" s="87"/>
      <c r="H9" s="72"/>
      <c r="I9" s="72"/>
      <c r="J9" s="72"/>
      <c r="K9" s="128"/>
      <c r="L9" s="70"/>
      <c r="M9" s="70"/>
    </row>
    <row r="10" spans="1:13" s="76" customFormat="1" ht="12" customHeight="1">
      <c r="A10" s="73" t="s">
        <v>13</v>
      </c>
      <c r="B10" s="74">
        <f ca="1">OFFSET(Data!$A$11,$G10,$Q$3+B$3)</f>
        <v>86</v>
      </c>
      <c r="C10" s="75">
        <f ca="1">OFFSET(Data!$A$11,$G10,$Q$3+C$3)</f>
        <v>527</v>
      </c>
      <c r="D10" s="75">
        <f ca="1">OFFSET(Data!$A$11,$G10,$Q$3+D$3)</f>
        <v>737</v>
      </c>
      <c r="E10" s="129">
        <f ca="1">OFFSET(Data!$A$11,$G10,$Q$3+E$3)</f>
        <v>315</v>
      </c>
      <c r="F10" s="75"/>
      <c r="G10" s="125">
        <v>0</v>
      </c>
      <c r="H10" s="75">
        <f ca="1">OFFSET(Data!$A$11,$G10,$Q$4+H$3)</f>
        <v>38</v>
      </c>
      <c r="I10" s="75">
        <f ca="1">OFFSET(Data!$A$11,$G10,$Q$4+I$3)</f>
        <v>324</v>
      </c>
      <c r="J10" s="75">
        <f ca="1">OFFSET(Data!$A$11,$G10,$Q$4+J$3)</f>
        <v>392</v>
      </c>
      <c r="K10" s="129">
        <f ca="1">OFFSET(Data!$A$11,$G10,$Q$4+K$3)</f>
        <v>150</v>
      </c>
      <c r="L10" s="75"/>
      <c r="M10" s="75"/>
    </row>
    <row r="11" spans="1:13" s="76" customFormat="1" ht="12" customHeight="1">
      <c r="A11" s="73" t="s">
        <v>14</v>
      </c>
      <c r="B11" s="74">
        <f ca="1">OFFSET(Data!$A$11,$G11,$Q$3+B$3)</f>
        <v>86</v>
      </c>
      <c r="C11" s="75">
        <f ca="1">OFFSET(Data!$A$11,$G11,$Q$3+C$3)</f>
        <v>527</v>
      </c>
      <c r="D11" s="75">
        <f ca="1">OFFSET(Data!$A$11,$G11,$Q$3+D$3)</f>
        <v>737</v>
      </c>
      <c r="E11" s="129">
        <f ca="1">OFFSET(Data!$A$11,$G11,$Q$3+E$3)</f>
        <v>315</v>
      </c>
      <c r="F11" s="75"/>
      <c r="G11" s="125">
        <v>1</v>
      </c>
      <c r="H11" s="75">
        <f ca="1">OFFSET(Data!$A$11,$G11,$Q$4+H$3)</f>
        <v>38</v>
      </c>
      <c r="I11" s="75">
        <f ca="1">OFFSET(Data!$A$11,$G11,$Q$4+I$3)</f>
        <v>324</v>
      </c>
      <c r="J11" s="75">
        <f ca="1">OFFSET(Data!$A$11,$G11,$Q$4+J$3)</f>
        <v>392</v>
      </c>
      <c r="K11" s="129">
        <f ca="1">OFFSET(Data!$A$11,$G11,$Q$4+K$3)</f>
        <v>150</v>
      </c>
      <c r="L11" s="75"/>
      <c r="M11" s="75"/>
    </row>
    <row r="12" spans="1:13" s="76" customFormat="1" ht="12" customHeight="1">
      <c r="A12" s="73" t="s">
        <v>15</v>
      </c>
      <c r="B12" s="74">
        <f ca="1">OFFSET(Data!$A$11,$G12,$Q$3+B$3)</f>
        <v>86</v>
      </c>
      <c r="C12" s="75">
        <f ca="1">OFFSET(Data!$A$11,$G12,$Q$3+C$3)</f>
        <v>527</v>
      </c>
      <c r="D12" s="75">
        <f ca="1">OFFSET(Data!$A$11,$G12,$Q$3+D$3)</f>
        <v>737</v>
      </c>
      <c r="E12" s="129">
        <f ca="1">OFFSET(Data!$A$11,$G12,$Q$3+E$3)</f>
        <v>315</v>
      </c>
      <c r="F12" s="75"/>
      <c r="G12" s="125">
        <v>2</v>
      </c>
      <c r="H12" s="75">
        <f ca="1">OFFSET(Data!$A$11,$G12,$Q$4+H$3)</f>
        <v>38</v>
      </c>
      <c r="I12" s="75">
        <f ca="1">OFFSET(Data!$A$11,$G12,$Q$4+I$3)</f>
        <v>324</v>
      </c>
      <c r="J12" s="75">
        <f ca="1">OFFSET(Data!$A$11,$G12,$Q$4+J$3)</f>
        <v>392</v>
      </c>
      <c r="K12" s="129">
        <f ca="1">OFFSET(Data!$A$11,$G12,$Q$4+K$3)</f>
        <v>150</v>
      </c>
      <c r="L12" s="75"/>
      <c r="M12" s="75"/>
    </row>
    <row r="13" spans="1:13" s="76" customFormat="1" ht="12" customHeight="1">
      <c r="A13" s="73" t="s">
        <v>16</v>
      </c>
      <c r="B13" s="74">
        <f ca="1">OFFSET(Data!$A$11,$G13,$Q$3+B$3)</f>
        <v>86</v>
      </c>
      <c r="C13" s="75">
        <f ca="1">OFFSET(Data!$A$11,$G13,$Q$3+C$3)</f>
        <v>527</v>
      </c>
      <c r="D13" s="75">
        <f ca="1">OFFSET(Data!$A$11,$G13,$Q$3+D$3)</f>
        <v>737</v>
      </c>
      <c r="E13" s="129">
        <f ca="1">OFFSET(Data!$A$11,$G13,$Q$3+E$3)</f>
        <v>315</v>
      </c>
      <c r="F13" s="75"/>
      <c r="G13" s="125">
        <v>3</v>
      </c>
      <c r="H13" s="75">
        <f ca="1">OFFSET(Data!$A$11,$G13,$Q$4+H$3)</f>
        <v>38</v>
      </c>
      <c r="I13" s="75">
        <f ca="1">OFFSET(Data!$A$11,$G13,$Q$4+I$3)</f>
        <v>324</v>
      </c>
      <c r="J13" s="75">
        <f ca="1">OFFSET(Data!$A$11,$G13,$Q$4+J$3)</f>
        <v>392</v>
      </c>
      <c r="K13" s="129">
        <f ca="1">OFFSET(Data!$A$11,$G13,$Q$4+K$3)</f>
        <v>150</v>
      </c>
      <c r="L13" s="75"/>
      <c r="M13" s="75"/>
    </row>
    <row r="14" spans="1:13" ht="3.75" customHeight="1">
      <c r="A14" s="69"/>
      <c r="B14" s="62"/>
      <c r="C14" s="70"/>
      <c r="D14" s="70"/>
      <c r="E14" s="89"/>
      <c r="F14" s="70"/>
      <c r="G14" s="87"/>
      <c r="H14" s="70"/>
      <c r="I14" s="70"/>
      <c r="J14" s="70"/>
      <c r="K14" s="89"/>
      <c r="L14" s="70"/>
      <c r="M14" s="70"/>
    </row>
    <row r="15" spans="1:13" ht="12" customHeight="1" thickBot="1">
      <c r="A15" s="59" t="s">
        <v>82</v>
      </c>
      <c r="B15" s="71"/>
      <c r="C15" s="72"/>
      <c r="D15" s="72"/>
      <c r="E15" s="128"/>
      <c r="F15" s="70"/>
      <c r="G15" s="87"/>
      <c r="H15" s="72"/>
      <c r="I15" s="72"/>
      <c r="J15" s="72"/>
      <c r="K15" s="128"/>
      <c r="L15" s="70"/>
      <c r="M15" s="70"/>
    </row>
    <row r="16" spans="1:13" ht="12" customHeight="1">
      <c r="A16" s="77" t="s">
        <v>13</v>
      </c>
      <c r="B16" s="67">
        <f ca="1">OFFSET(Data!$A$17,$G16,$Q$3+B$3)</f>
        <v>71.97374068295223</v>
      </c>
      <c r="C16" s="68">
        <f ca="1">OFFSET(Data!$A$17,$G16,$Q$3+C$3)</f>
        <v>45.15648437493573</v>
      </c>
      <c r="D16" s="68">
        <f ca="1">OFFSET(Data!$A$17,$G16,$Q$3+D$3)</f>
        <v>41.032046056911796</v>
      </c>
      <c r="E16" s="127">
        <f ca="1">OFFSET(Data!$A$17,$G16,$Q$3+E$3)</f>
        <v>72.75995659148559</v>
      </c>
      <c r="F16" s="68"/>
      <c r="G16" s="124">
        <v>0</v>
      </c>
      <c r="H16" s="68">
        <f ca="1">OFFSET(Data!$A$17,$G16,$Q$4+H$3)</f>
        <v>76.7077094586959</v>
      </c>
      <c r="I16" s="68">
        <f ca="1">OFFSET(Data!$A$17,$G16,$Q$4+I$3)</f>
        <v>44.64487322324847</v>
      </c>
      <c r="J16" s="68">
        <f ca="1">OFFSET(Data!$A$17,$G16,$Q$4+J$3)</f>
        <v>64.18165242486991</v>
      </c>
      <c r="K16" s="127">
        <f ca="1">OFFSET(Data!$A$17,$G16,$Q$4+K$3)</f>
        <v>92.35487817080467</v>
      </c>
      <c r="L16" s="68"/>
      <c r="M16" s="70"/>
    </row>
    <row r="17" spans="1:13" ht="12" customHeight="1">
      <c r="A17" s="77" t="s">
        <v>14</v>
      </c>
      <c r="B17" s="67">
        <f ca="1">OFFSET(Data!$A$17,$G17,$Q$3+B$3)</f>
        <v>30.47066645919076</v>
      </c>
      <c r="C17" s="68">
        <f ca="1">OFFSET(Data!$A$17,$G17,$Q$3+C$3)</f>
        <v>21.01744709707242</v>
      </c>
      <c r="D17" s="68">
        <f ca="1">OFFSET(Data!$A$17,$G17,$Q$3+D$3)</f>
        <v>19.771493251267483</v>
      </c>
      <c r="E17" s="127">
        <f ca="1">OFFSET(Data!$A$17,$G17,$Q$3+E$3)</f>
        <v>50.07290127409073</v>
      </c>
      <c r="F17" s="68"/>
      <c r="G17" s="124">
        <v>1</v>
      </c>
      <c r="H17" s="68">
        <f ca="1">OFFSET(Data!$A$17,$G17,$Q$4+H$3)</f>
        <v>17.2347741328328</v>
      </c>
      <c r="I17" s="68">
        <f ca="1">OFFSET(Data!$A$17,$G17,$Q$4+I$3)</f>
        <v>19.4963283541568</v>
      </c>
      <c r="J17" s="68">
        <f ca="1">OFFSET(Data!$A$17,$G17,$Q$4+J$3)</f>
        <v>16.634233957515498</v>
      </c>
      <c r="K17" s="127">
        <f ca="1">OFFSET(Data!$A$17,$G17,$Q$4+K$3)</f>
        <v>34.24907403780823</v>
      </c>
      <c r="L17" s="68"/>
      <c r="M17" s="70"/>
    </row>
    <row r="18" spans="1:13" ht="12" customHeight="1">
      <c r="A18" s="77" t="s">
        <v>15</v>
      </c>
      <c r="B18" s="67">
        <f ca="1">OFFSET(Data!$A$17,$G18,$Q$3+B$3)</f>
        <v>49.83219175122066</v>
      </c>
      <c r="C18" s="68">
        <f ca="1">OFFSET(Data!$A$17,$G18,$Q$3+C$3)</f>
        <v>19.13869325437885</v>
      </c>
      <c r="D18" s="68">
        <f ca="1">OFFSET(Data!$A$17,$G18,$Q$3+D$3)</f>
        <v>18.303820987633884</v>
      </c>
      <c r="E18" s="127">
        <f ca="1">OFFSET(Data!$A$17,$G18,$Q$3+E$3)</f>
        <v>27.03824568788828</v>
      </c>
      <c r="F18" s="68"/>
      <c r="G18" s="124">
        <v>2</v>
      </c>
      <c r="H18" s="68">
        <f ca="1">OFFSET(Data!$A$17,$G18,$Q$4+H$3)</f>
        <v>0</v>
      </c>
      <c r="I18" s="68">
        <f ca="1">OFFSET(Data!$A$17,$G18,$Q$4+I$3)</f>
        <v>5.869036247471045</v>
      </c>
      <c r="J18" s="68">
        <f ca="1">OFFSET(Data!$A$17,$G18,$Q$4+J$3)</f>
        <v>5.019994238691912</v>
      </c>
      <c r="K18" s="127">
        <f ca="1">OFFSET(Data!$A$17,$G18,$Q$4+K$3)</f>
        <v>11.664429971893313</v>
      </c>
      <c r="L18" s="68"/>
      <c r="M18" s="70"/>
    </row>
    <row r="19" spans="1:13" ht="12" customHeight="1" thickBot="1">
      <c r="A19" s="77" t="s">
        <v>16</v>
      </c>
      <c r="B19" s="67">
        <f ca="1">OFFSET(Data!$A$17,$G19,$Q$3+B$3)</f>
        <v>43.89593444634297</v>
      </c>
      <c r="C19" s="68">
        <f ca="1">OFFSET(Data!$A$17,$G19,$Q$3+C$3)</f>
        <v>24.908935876087018</v>
      </c>
      <c r="D19" s="68">
        <f ca="1">OFFSET(Data!$A$17,$G19,$Q$3+D$3)</f>
        <v>25.301065463542432</v>
      </c>
      <c r="E19" s="127">
        <f ca="1">OFFSET(Data!$A$17,$G19,$Q$3+E$3)</f>
        <v>41.91695715348952</v>
      </c>
      <c r="F19" s="68"/>
      <c r="G19" s="124">
        <v>3</v>
      </c>
      <c r="H19" s="135">
        <f ca="1">OFFSET(Data!$A$17,$G19,$Q$4+H$3)</f>
        <v>148.4244347716515</v>
      </c>
      <c r="I19" s="118">
        <f ca="1">OFFSET(Data!$A$17,$G19,$Q$4+I$3)</f>
        <v>43.84638203467675</v>
      </c>
      <c r="J19" s="118">
        <f ca="1">OFFSET(Data!$A$17,$G19,$Q$4+J$3)</f>
        <v>54.97270265856592</v>
      </c>
      <c r="K19" s="136">
        <f ca="1">OFFSET(Data!$A$17,$G19,$Q$4+K$3)</f>
        <v>85.25203338305586</v>
      </c>
      <c r="L19" s="68"/>
      <c r="M19" s="70"/>
    </row>
    <row r="20" spans="1:8" ht="3.75" customHeight="1" thickBot="1">
      <c r="A20" s="69"/>
      <c r="B20" s="71"/>
      <c r="C20" s="72"/>
      <c r="D20" s="72"/>
      <c r="E20" s="128"/>
      <c r="F20" s="70"/>
      <c r="G20" s="70"/>
      <c r="H20" s="70"/>
    </row>
    <row r="21" spans="1:8" ht="12" customHeight="1">
      <c r="A21" s="59" t="s">
        <v>59</v>
      </c>
      <c r="B21" s="78">
        <f>Input_Output!J5/100</f>
        <v>0.07</v>
      </c>
      <c r="C21" s="79">
        <f>Input_Output!J6/100</f>
        <v>0.35</v>
      </c>
      <c r="D21" s="79">
        <f>Input_Output!J7/100</f>
        <v>0.4</v>
      </c>
      <c r="E21" s="80">
        <f>Input_Output!J8/100</f>
        <v>0.18</v>
      </c>
      <c r="F21" s="70"/>
      <c r="G21" s="70"/>
      <c r="H21" s="70"/>
    </row>
    <row r="22" ht="12" customHeight="1">
      <c r="A22" s="69"/>
    </row>
    <row r="23" spans="1:18" ht="12" customHeight="1">
      <c r="A23" s="69"/>
      <c r="B23" s="158" t="s">
        <v>11</v>
      </c>
      <c r="C23" s="158"/>
      <c r="D23" s="158"/>
      <c r="E23" s="158"/>
      <c r="F23" s="158"/>
      <c r="G23" s="158"/>
      <c r="H23" s="158"/>
      <c r="I23" s="158"/>
      <c r="K23" s="158" t="s">
        <v>12</v>
      </c>
      <c r="L23" s="158"/>
      <c r="M23" s="158"/>
      <c r="N23" s="158"/>
      <c r="O23" s="158"/>
      <c r="P23" s="158"/>
      <c r="Q23" s="158"/>
      <c r="R23" s="158"/>
    </row>
    <row r="24" spans="1:20" ht="12" customHeight="1" thickBot="1">
      <c r="A24" s="81" t="s">
        <v>29</v>
      </c>
      <c r="B24" s="82" t="s">
        <v>21</v>
      </c>
      <c r="C24" s="83" t="s">
        <v>22</v>
      </c>
      <c r="D24" s="83" t="s">
        <v>23</v>
      </c>
      <c r="E24" s="83" t="s">
        <v>24</v>
      </c>
      <c r="F24" s="83" t="s">
        <v>25</v>
      </c>
      <c r="G24" s="83" t="s">
        <v>26</v>
      </c>
      <c r="H24" s="83" t="s">
        <v>16</v>
      </c>
      <c r="I24" s="84" t="s">
        <v>20</v>
      </c>
      <c r="J24" s="58"/>
      <c r="K24" s="82" t="s">
        <v>21</v>
      </c>
      <c r="L24" s="83" t="s">
        <v>22</v>
      </c>
      <c r="M24" s="83" t="s">
        <v>23</v>
      </c>
      <c r="N24" s="83" t="s">
        <v>24</v>
      </c>
      <c r="O24" s="83" t="s">
        <v>25</v>
      </c>
      <c r="P24" s="83" t="s">
        <v>26</v>
      </c>
      <c r="Q24" s="83" t="s">
        <v>16</v>
      </c>
      <c r="R24" s="84" t="s">
        <v>20</v>
      </c>
      <c r="T24" s="58"/>
    </row>
    <row r="25" spans="2:18" s="58" customFormat="1" ht="3.75" customHeight="1">
      <c r="B25" s="85">
        <v>0</v>
      </c>
      <c r="C25" s="86">
        <v>1</v>
      </c>
      <c r="D25" s="86">
        <v>2</v>
      </c>
      <c r="E25" s="86">
        <v>3</v>
      </c>
      <c r="F25" s="86">
        <v>4</v>
      </c>
      <c r="G25" s="86">
        <v>5</v>
      </c>
      <c r="H25" s="86">
        <v>6</v>
      </c>
      <c r="I25" s="87">
        <v>7</v>
      </c>
      <c r="K25" s="85">
        <v>0</v>
      </c>
      <c r="L25" s="86">
        <v>1</v>
      </c>
      <c r="M25" s="86">
        <v>2</v>
      </c>
      <c r="N25" s="86">
        <v>3</v>
      </c>
      <c r="O25" s="86">
        <v>4</v>
      </c>
      <c r="P25" s="86">
        <v>5</v>
      </c>
      <c r="Q25" s="86">
        <v>6</v>
      </c>
      <c r="R25" s="87">
        <v>7</v>
      </c>
    </row>
    <row r="26" spans="1:20" ht="12" customHeight="1">
      <c r="A26" s="77" t="s">
        <v>64</v>
      </c>
      <c r="B26" s="67">
        <f ca="1">OFFSET(Data!$A$24,$J26,$Q$3+B$25)</f>
        <v>54.32</v>
      </c>
      <c r="C26" s="68">
        <f ca="1">OFFSET(Data!$A$24,$J26,$Q$3+C$25)</f>
        <v>3</v>
      </c>
      <c r="D26" s="68">
        <f ca="1">OFFSET(Data!$A$24,$J26,$Q$3+D$25)</f>
        <v>15.25</v>
      </c>
      <c r="E26" s="68">
        <f ca="1">OFFSET(Data!$A$24,$J26,$Q$3+E$25)</f>
        <v>4.13</v>
      </c>
      <c r="F26" s="68">
        <f ca="1">OFFSET(Data!$A$24,$J26,$Q$3+F$25)</f>
        <v>0.99</v>
      </c>
      <c r="G26" s="68">
        <f ca="1">OFFSET(Data!$A$24,$J26,$Q$3+G$25)</f>
        <v>19.18</v>
      </c>
      <c r="H26" s="68">
        <f ca="1">OFFSET(Data!$A$24,$J26,$Q$3+H$25)</f>
        <v>3.14</v>
      </c>
      <c r="I26" s="89">
        <f ca="1">OFFSET(Data!$A$24,$J26,$Q$3+I$25)</f>
        <v>360</v>
      </c>
      <c r="J26" s="90">
        <v>0</v>
      </c>
      <c r="K26" s="67">
        <f ca="1">OFFSET(Data!$A$24,$J26,$Q$4+K$25)</f>
        <v>22.38</v>
      </c>
      <c r="L26" s="68">
        <f ca="1">OFFSET(Data!$A$24,$J26,$Q$4+L$25)</f>
        <v>15.2</v>
      </c>
      <c r="M26" s="68">
        <f ca="1">OFFSET(Data!$A$24,$J26,$Q$4+M$25)</f>
        <v>48.31</v>
      </c>
      <c r="N26" s="68">
        <f ca="1">OFFSET(Data!$A$24,$J26,$Q$4+N$25)</f>
        <v>1.26</v>
      </c>
      <c r="O26" s="68">
        <f ca="1">OFFSET(Data!$A$24,$J26,$Q$4+O$25)</f>
        <v>1.08</v>
      </c>
      <c r="P26" s="68">
        <f ca="1">OFFSET(Data!$A$24,$J26,$Q$4+P$25)</f>
        <v>2.91</v>
      </c>
      <c r="Q26" s="68">
        <f ca="1">OFFSET(Data!$A$24,$J26,$Q$4+Q$25)</f>
        <v>8.86</v>
      </c>
      <c r="R26" s="91">
        <f ca="1">OFFSET(Data!$A$24,$J26,$Q$4+R$25)</f>
        <v>115</v>
      </c>
      <c r="T26" s="90">
        <v>0</v>
      </c>
    </row>
    <row r="27" spans="1:20" ht="12" customHeight="1">
      <c r="A27" s="77" t="s">
        <v>65</v>
      </c>
      <c r="B27" s="67">
        <f ca="1">OFFSET(Data!$A$24,$J27,$Q$3+B$25)</f>
        <v>16.78</v>
      </c>
      <c r="C27" s="68">
        <f ca="1">OFFSET(Data!$A$24,$J27,$Q$3+C$25)</f>
        <v>43.67</v>
      </c>
      <c r="D27" s="68">
        <f ca="1">OFFSET(Data!$A$24,$J27,$Q$3+D$25)</f>
        <v>29.36</v>
      </c>
      <c r="E27" s="68">
        <f ca="1">OFFSET(Data!$A$24,$J27,$Q$3+E$25)</f>
        <v>0.21</v>
      </c>
      <c r="F27" s="68">
        <f ca="1">OFFSET(Data!$A$24,$J27,$Q$3+F$25)</f>
        <v>0.78</v>
      </c>
      <c r="G27" s="68">
        <f ca="1">OFFSET(Data!$A$24,$J27,$Q$3+G$25)</f>
        <v>6.33</v>
      </c>
      <c r="H27" s="68">
        <f ca="1">OFFSET(Data!$A$24,$J27,$Q$3+H$25)</f>
        <v>2.88</v>
      </c>
      <c r="I27" s="89">
        <f ca="1">OFFSET(Data!$A$24,$J27,$Q$3+I$25)</f>
        <v>3721</v>
      </c>
      <c r="J27" s="90">
        <v>1</v>
      </c>
      <c r="K27" s="67">
        <f ca="1">OFFSET(Data!$A$24,$J27,$Q$4+K$25)</f>
        <v>5.8</v>
      </c>
      <c r="L27" s="68">
        <f ca="1">OFFSET(Data!$A$24,$J27,$Q$4+L$25)</f>
        <v>48.88</v>
      </c>
      <c r="M27" s="68">
        <f ca="1">OFFSET(Data!$A$24,$J27,$Q$4+M$25)</f>
        <v>38.86</v>
      </c>
      <c r="N27" s="68">
        <f ca="1">OFFSET(Data!$A$24,$J27,$Q$4+N$25)</f>
        <v>1.75</v>
      </c>
      <c r="O27" s="68">
        <f ca="1">OFFSET(Data!$A$24,$J27,$Q$4+O$25)</f>
        <v>0.04</v>
      </c>
      <c r="P27" s="68">
        <f ca="1">OFFSET(Data!$A$24,$J27,$Q$4+P$25)</f>
        <v>2.64</v>
      </c>
      <c r="Q27" s="68">
        <f ca="1">OFFSET(Data!$A$24,$J27,$Q$4+Q$25)</f>
        <v>2.04</v>
      </c>
      <c r="R27" s="91">
        <f ca="1">OFFSET(Data!$A$24,$J27,$Q$4+R$25)</f>
        <v>1357</v>
      </c>
      <c r="T27" s="90">
        <v>1</v>
      </c>
    </row>
    <row r="28" spans="1:20" ht="12" customHeight="1">
      <c r="A28" s="77" t="s">
        <v>72</v>
      </c>
      <c r="B28" s="67">
        <f ca="1">OFFSET(Data!$A$24,$J28,$Q$3+B$25)</f>
        <v>11.21</v>
      </c>
      <c r="C28" s="68">
        <f ca="1">OFFSET(Data!$A$24,$J28,$Q$3+C$25)</f>
        <v>56.89</v>
      </c>
      <c r="D28" s="68">
        <f ca="1">OFFSET(Data!$A$24,$J28,$Q$3+D$25)</f>
        <v>25.73</v>
      </c>
      <c r="E28" s="68">
        <f ca="1">OFFSET(Data!$A$24,$J28,$Q$3+E$25)</f>
        <v>0.45</v>
      </c>
      <c r="F28" s="68">
        <f ca="1">OFFSET(Data!$A$24,$J28,$Q$3+F$25)</f>
        <v>0.22</v>
      </c>
      <c r="G28" s="68">
        <f ca="1">OFFSET(Data!$A$24,$J28,$Q$3+G$25)</f>
        <v>3.56</v>
      </c>
      <c r="H28" s="68">
        <f ca="1">OFFSET(Data!$A$24,$J28,$Q$3+H$25)</f>
        <v>1.93</v>
      </c>
      <c r="I28" s="89">
        <f ca="1">OFFSET(Data!$A$24,$J28,$Q$3+I$25)</f>
        <v>7483</v>
      </c>
      <c r="J28" s="90">
        <v>2</v>
      </c>
      <c r="K28" s="67">
        <f ca="1">OFFSET(Data!$A$24,$J28,$Q$4+K$25)</f>
        <v>8.61</v>
      </c>
      <c r="L28" s="68">
        <f ca="1">OFFSET(Data!$A$24,$J28,$Q$4+L$25)</f>
        <v>48.66</v>
      </c>
      <c r="M28" s="68">
        <f ca="1">OFFSET(Data!$A$24,$J28,$Q$4+M$25)</f>
        <v>38.07</v>
      </c>
      <c r="N28" s="68">
        <f ca="1">OFFSET(Data!$A$24,$J28,$Q$4+N$25)</f>
        <v>0.46</v>
      </c>
      <c r="O28" s="68">
        <f ca="1">OFFSET(Data!$A$24,$J28,$Q$4+O$25)</f>
        <v>0.05</v>
      </c>
      <c r="P28" s="68">
        <f ca="1">OFFSET(Data!$A$24,$J28,$Q$4+P$25)</f>
        <v>1.11</v>
      </c>
      <c r="Q28" s="68">
        <f ca="1">OFFSET(Data!$A$24,$J28,$Q$4+Q$25)</f>
        <v>3.04</v>
      </c>
      <c r="R28" s="91">
        <f ca="1">OFFSET(Data!$A$24,$J28,$Q$4+R$25)</f>
        <v>2592</v>
      </c>
      <c r="T28" s="90">
        <v>2</v>
      </c>
    </row>
    <row r="29" spans="1:20" ht="12" customHeight="1">
      <c r="A29" s="77" t="s">
        <v>71</v>
      </c>
      <c r="B29" s="67">
        <f ca="1">OFFSET(Data!$A$24,$J29,$Q$3+B$25)</f>
        <v>9.14</v>
      </c>
      <c r="C29" s="68">
        <f ca="1">OFFSET(Data!$A$24,$J29,$Q$3+C$25)</f>
        <v>66.03</v>
      </c>
      <c r="D29" s="68">
        <f ca="1">OFFSET(Data!$A$24,$J29,$Q$3+D$25)</f>
        <v>20.13</v>
      </c>
      <c r="E29" s="68">
        <f ca="1">OFFSET(Data!$A$24,$J29,$Q$3+E$25)</f>
        <v>0.21</v>
      </c>
      <c r="F29" s="68">
        <f ca="1">OFFSET(Data!$A$24,$J29,$Q$3+F$25)</f>
        <v>0.77</v>
      </c>
      <c r="G29" s="68">
        <f ca="1">OFFSET(Data!$A$24,$J29,$Q$3+G$25)</f>
        <v>2.53</v>
      </c>
      <c r="H29" s="68">
        <f ca="1">OFFSET(Data!$A$24,$J29,$Q$3+H$25)</f>
        <v>1.19</v>
      </c>
      <c r="I29" s="89">
        <f ca="1">OFFSET(Data!$A$24,$J29,$Q$3+I$25)</f>
        <v>4480</v>
      </c>
      <c r="J29" s="90">
        <v>3</v>
      </c>
      <c r="K29" s="67">
        <f ca="1">OFFSET(Data!$A$24,$J29,$Q$4+K$25)</f>
        <v>5.91</v>
      </c>
      <c r="L29" s="68">
        <f ca="1">OFFSET(Data!$A$24,$J29,$Q$4+L$25)</f>
        <v>63.22</v>
      </c>
      <c r="M29" s="68">
        <f ca="1">OFFSET(Data!$A$24,$J29,$Q$4+M$25)</f>
        <v>26.24</v>
      </c>
      <c r="N29" s="68">
        <f ca="1">OFFSET(Data!$A$24,$J29,$Q$4+N$25)</f>
        <v>1.34</v>
      </c>
      <c r="O29" s="68">
        <f ca="1">OFFSET(Data!$A$24,$J29,$Q$4+O$25)</f>
        <v>0.15</v>
      </c>
      <c r="P29" s="68">
        <f ca="1">OFFSET(Data!$A$24,$J29,$Q$4+P$25)</f>
        <v>0.1</v>
      </c>
      <c r="Q29" s="68">
        <f ca="1">OFFSET(Data!$A$24,$J29,$Q$4+Q$25)</f>
        <v>3.04</v>
      </c>
      <c r="R29" s="91">
        <f ca="1">OFFSET(Data!$A$24,$J29,$Q$4+R$25)</f>
        <v>1293</v>
      </c>
      <c r="T29" s="90">
        <v>3</v>
      </c>
    </row>
    <row r="30" spans="1:20" ht="12" customHeight="1">
      <c r="A30" s="77" t="s">
        <v>67</v>
      </c>
      <c r="B30" s="67">
        <f ca="1">OFFSET(Data!$A$24,$J30,$Q$3+B$25)</f>
        <v>12.8911250311643</v>
      </c>
      <c r="C30" s="68">
        <f ca="1">OFFSET(Data!$A$24,$J30,$Q$3+C$25)</f>
        <v>55.166937172774865</v>
      </c>
      <c r="D30" s="68">
        <f ca="1">OFFSET(Data!$A$24,$J30,$Q$3+D$25)</f>
        <v>24.773033532784844</v>
      </c>
      <c r="E30" s="68">
        <f ca="1">OFFSET(Data!$A$24,$J30,$Q$3+E$25)</f>
        <v>0.40989528795811514</v>
      </c>
      <c r="F30" s="68">
        <f ca="1">OFFSET(Data!$A$24,$J30,$Q$3+F$25)</f>
        <v>0.5207329842931937</v>
      </c>
      <c r="G30" s="68">
        <f ca="1">OFFSET(Data!$A$24,$J30,$Q$3+G$25)</f>
        <v>4.265308526551982</v>
      </c>
      <c r="H30" s="68">
        <f ca="1">OFFSET(Data!$A$24,$J30,$Q$3+H$25)</f>
        <v>1.9708470456245326</v>
      </c>
      <c r="I30" s="89">
        <f ca="1">OFFSET(Data!$A$24,$J30,$Q$3+I$25)</f>
        <v>16044</v>
      </c>
      <c r="J30" s="90">
        <v>4</v>
      </c>
      <c r="K30" s="67">
        <f ca="1">OFFSET(Data!$A$24,$J30,$Q$4+K$25)</f>
        <v>7.5421037894343845</v>
      </c>
      <c r="L30" s="68">
        <f ca="1">OFFSET(Data!$A$24,$J30,$Q$4+L$25)</f>
        <v>51.51173044614522</v>
      </c>
      <c r="M30" s="68">
        <f ca="1">OFFSET(Data!$A$24,$J30,$Q$4+M$25)</f>
        <v>35.63457718872503</v>
      </c>
      <c r="N30" s="68">
        <f ca="1">OFFSET(Data!$A$24,$J30,$Q$4+N$25)</f>
        <v>1.016350569348516</v>
      </c>
      <c r="O30" s="68">
        <f ca="1">OFFSET(Data!$A$24,$J30,$Q$4+O$25)</f>
        <v>0.09371476572708606</v>
      </c>
      <c r="P30" s="68">
        <f ca="1">OFFSET(Data!$A$24,$J30,$Q$4+P$25)</f>
        <v>1.292430464812395</v>
      </c>
      <c r="Q30" s="68">
        <f ca="1">OFFSET(Data!$A$24,$J30,$Q$4+Q$25)</f>
        <v>2.911625910024268</v>
      </c>
      <c r="R30" s="91">
        <f ca="1">OFFSET(Data!$A$24,$J30,$Q$4+R$25)</f>
        <v>5357</v>
      </c>
      <c r="T30" s="90">
        <v>5</v>
      </c>
    </row>
    <row r="31" spans="1:20" s="95" customFormat="1" ht="14.25" customHeight="1" thickBot="1">
      <c r="A31" s="140" t="s">
        <v>74</v>
      </c>
      <c r="B31" s="138">
        <f>$B$21*B26+$C$21*B27+$D$21*B28+$E$21*B29</f>
        <v>15.8046</v>
      </c>
      <c r="C31" s="93">
        <f aca="true" t="shared" si="0" ref="C31:H31">$B$21*C26+$C$21*C27+$D$21*C28+$E$21*C29</f>
        <v>50.13590000000001</v>
      </c>
      <c r="D31" s="93">
        <f t="shared" si="0"/>
        <v>25.2589</v>
      </c>
      <c r="E31" s="93">
        <f t="shared" si="0"/>
        <v>0.5804</v>
      </c>
      <c r="F31" s="93">
        <f t="shared" si="0"/>
        <v>0.5689</v>
      </c>
      <c r="G31" s="93">
        <f t="shared" si="0"/>
        <v>5.4375</v>
      </c>
      <c r="H31" s="93">
        <f t="shared" si="0"/>
        <v>2.214</v>
      </c>
      <c r="I31" s="139">
        <f>IF(B21&gt;0,I26,0)+IF(C21&gt;0,I27,0)+IF(D21&gt;0,I28)+IF(E21&gt;0,I29,0)+IF(F21&gt;0,#REF!,0)</f>
        <v>16044</v>
      </c>
      <c r="J31" s="94"/>
      <c r="K31" s="138">
        <f>$B$21*K26+$C$21*K27+$D$21*K28+$E$21*K29</f>
        <v>8.1044</v>
      </c>
      <c r="L31" s="93">
        <f aca="true" t="shared" si="1" ref="L31:Q31">$B$21*L26+$C$21*L27+$D$21*L28+$E$21*L29</f>
        <v>49.01559999999999</v>
      </c>
      <c r="M31" s="93">
        <f t="shared" si="1"/>
        <v>36.9339</v>
      </c>
      <c r="N31" s="93">
        <f t="shared" si="1"/>
        <v>1.1259000000000001</v>
      </c>
      <c r="O31" s="93">
        <f t="shared" si="1"/>
        <v>0.13660000000000003</v>
      </c>
      <c r="P31" s="93">
        <f t="shared" si="1"/>
        <v>1.5897</v>
      </c>
      <c r="Q31" s="93">
        <f t="shared" si="1"/>
        <v>3.0974000000000004</v>
      </c>
      <c r="R31" s="139">
        <f>IF(B21&gt;0,R26,0)+IF(C21&gt;0,R27,0)+IF(D21&gt;0,R28)+IF(E21&gt;0,R29,0)+IF(F21&gt;0,#REF!,0)</f>
        <v>5357</v>
      </c>
      <c r="T31" s="96"/>
    </row>
    <row r="32" spans="1:20" s="98" customFormat="1" ht="12" customHeight="1">
      <c r="A32" s="97"/>
      <c r="H32" s="99"/>
      <c r="Q32" s="99"/>
      <c r="T32" s="58"/>
    </row>
    <row r="33" spans="1:10" s="98" customFormat="1" ht="12" customHeight="1">
      <c r="A33" s="101"/>
      <c r="B33" s="156" t="s">
        <v>11</v>
      </c>
      <c r="C33" s="156"/>
      <c r="D33" s="156"/>
      <c r="E33" s="156"/>
      <c r="F33" s="102"/>
      <c r="G33" s="157" t="s">
        <v>12</v>
      </c>
      <c r="H33" s="157"/>
      <c r="I33" s="157"/>
      <c r="J33" s="157"/>
    </row>
    <row r="34" spans="1:10" s="98" customFormat="1" ht="12" customHeight="1" thickBot="1">
      <c r="A34" s="100" t="s">
        <v>56</v>
      </c>
      <c r="B34" s="103" t="s">
        <v>58</v>
      </c>
      <c r="C34" s="6" t="s">
        <v>57</v>
      </c>
      <c r="D34" s="6" t="s">
        <v>32</v>
      </c>
      <c r="E34" s="7" t="s">
        <v>33</v>
      </c>
      <c r="G34" s="103" t="s">
        <v>58</v>
      </c>
      <c r="H34" s="6" t="s">
        <v>57</v>
      </c>
      <c r="I34" s="6" t="s">
        <v>32</v>
      </c>
      <c r="J34" s="7" t="s">
        <v>33</v>
      </c>
    </row>
    <row r="35" spans="1:10" s="98" customFormat="1" ht="12" customHeight="1">
      <c r="A35" s="104" t="s">
        <v>13</v>
      </c>
      <c r="B35" s="105">
        <f>B4*B$21+C4*C$21+D4*D$21+E4*E$21+F4*F$21</f>
        <v>1204.9359258172342</v>
      </c>
      <c r="C35" s="8">
        <f>SQRT(((B16*B$21)^2)+((C16*C$21)^2)+((D16*D$21)^2)+((E16*E$21)^2))</f>
        <v>26.75967841537096</v>
      </c>
      <c r="D35" s="106">
        <f>B35+1.96*C35</f>
        <v>1257.3848955113613</v>
      </c>
      <c r="E35" s="107">
        <f>B35-1.96*C35</f>
        <v>1152.4869561231071</v>
      </c>
      <c r="G35" s="105">
        <f>H4*B$21+I4*C$21+J4*D$21+K4*E$21+L4*F$21</f>
        <v>1039.489916018576</v>
      </c>
      <c r="H35" s="8">
        <f>SQRT(((H16*B$21)^2)+((I16*C$21)^2)+((J16*D$21)^2)+(((K16*E$21)^2)))</f>
        <v>34.762529769121095</v>
      </c>
      <c r="I35" s="106">
        <f>G35+1.96*H35</f>
        <v>1107.6244743660534</v>
      </c>
      <c r="J35" s="107">
        <f>G35-1.96*H35</f>
        <v>971.3553576710987</v>
      </c>
    </row>
    <row r="36" spans="1:10" s="98" customFormat="1" ht="12" customHeight="1">
      <c r="A36" s="104" t="s">
        <v>14</v>
      </c>
      <c r="B36" s="105">
        <f>B5*B$21+C5*C$21+D5*D$21+E5*E$21+F5*F$21</f>
        <v>532.7056580149879</v>
      </c>
      <c r="C36" s="8">
        <f>SQRT(((B17*B$21)^2)+((C17*C$21)^2)+((D17*D$21)^2)+((E17*E$21)^2))</f>
        <v>14.228283368242877</v>
      </c>
      <c r="D36" s="106">
        <f>B36+1.96*C36</f>
        <v>560.593093416744</v>
      </c>
      <c r="E36" s="107">
        <f>B36-1.96*C36</f>
        <v>504.81822261323185</v>
      </c>
      <c r="G36" s="105">
        <f>H5*B$21+I5*C$21+J5*D$21+K5*E$21+L5*F$21</f>
        <v>141.7920298942284</v>
      </c>
      <c r="H36" s="8">
        <f>SQRT(((H17*B$21)^2)+((I17*C$21)^2)+((J17*D$21)^2)+(((K17*E$21)^2)))</f>
        <v>11.414700042504045</v>
      </c>
      <c r="I36" s="106">
        <f>G36+1.96*H36</f>
        <v>164.16484197753633</v>
      </c>
      <c r="J36" s="107">
        <f>G36-1.96*H36</f>
        <v>119.41921781092046</v>
      </c>
    </row>
    <row r="37" spans="1:10" s="98" customFormat="1" ht="12" customHeight="1">
      <c r="A37" s="104" t="s">
        <v>15</v>
      </c>
      <c r="B37" s="105">
        <f>B6*B$21+C6*C$21+D6*D$21+E6*E$21+F6*F$21</f>
        <v>276.5098271993127</v>
      </c>
      <c r="C37" s="8">
        <f>SQRT(((B18*B$21)^2)+((C18*C$21)^2)+((D18*D$21)^2)+((E18*E$21)^2))</f>
        <v>11.59007012553243</v>
      </c>
      <c r="D37" s="106">
        <f>B37+1.96*C37</f>
        <v>299.2263646453563</v>
      </c>
      <c r="E37" s="107">
        <f>B37-1.96*C37</f>
        <v>253.79328975326916</v>
      </c>
      <c r="G37" s="105">
        <f>H6*B$21+I6*C$21+J6*D$21+K6*E$21+L6*F$21</f>
        <v>18.4017601958216</v>
      </c>
      <c r="H37" s="8">
        <f>SQRT(((H18*B$21)^2)+((I18*C$21)^2)+((J18*D$21)^2)+(((K18*E$21)^2)))</f>
        <v>3.558082111048448</v>
      </c>
      <c r="I37" s="106">
        <f>G37+1.96*H37</f>
        <v>25.375601133476557</v>
      </c>
      <c r="J37" s="107">
        <f>G37-1.96*H37</f>
        <v>11.42791925816664</v>
      </c>
    </row>
    <row r="38" spans="1:10" s="98" customFormat="1" ht="12" customHeight="1" thickBot="1">
      <c r="A38" s="104" t="s">
        <v>16</v>
      </c>
      <c r="B38" s="108">
        <f>B7*B$21+C7*C$21+D7*D$21+E7*E$21+F7*F$21</f>
        <v>525.993912659665</v>
      </c>
      <c r="C38" s="9">
        <f>SQRT(((B19*B$21)^2)+((C19*C$21)^2)+((D19*D$21)^2)+((E19*E$21)^2))</f>
        <v>15.646027236640347</v>
      </c>
      <c r="D38" s="109">
        <f>B38+1.96*C38</f>
        <v>556.6601260434801</v>
      </c>
      <c r="E38" s="110">
        <f>B38-1.96*C38</f>
        <v>495.32769927584997</v>
      </c>
      <c r="G38" s="108">
        <f>H7*B$21+I7*C$21+J7*D$21+K7*E$21+L7*F$21</f>
        <v>831.6710360775214</v>
      </c>
      <c r="H38" s="9">
        <f>SQRT(((H19*B$21)^2)+((I19*C$21)^2)+((J19*D$21)^2)+(((K19*E$21)^2)))</f>
        <v>32.59528978261728</v>
      </c>
      <c r="I38" s="109">
        <f>G38+1.96*H38</f>
        <v>895.5578040514513</v>
      </c>
      <c r="J38" s="110">
        <f>G38-1.96*H38</f>
        <v>767.7842681035916</v>
      </c>
    </row>
    <row r="39" s="98" customFormat="1" ht="12" customHeight="1">
      <c r="A39" s="97"/>
    </row>
    <row r="40" s="98" customFormat="1" ht="12" customHeight="1"/>
  </sheetData>
  <sheetProtection password="9F21" sheet="1" objects="1" scenarios="1" selectLockedCells="1" selectUnlockedCells="1"/>
  <mergeCells count="6">
    <mergeCell ref="B33:E33"/>
    <mergeCell ref="G33:J33"/>
    <mergeCell ref="K23:R23"/>
    <mergeCell ref="B1:F1"/>
    <mergeCell ref="H1:L1"/>
    <mergeCell ref="B23:I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2"/>
  <sheetViews>
    <sheetView zoomScale="85" zoomScaleNormal="85" workbookViewId="0" topLeftCell="A1">
      <pane xSplit="2" topLeftCell="C1" activePane="topRight" state="frozen"/>
      <selection pane="topLeft" activeCell="A1" sqref="A1"/>
      <selection pane="topRight" activeCell="H6" sqref="H6"/>
    </sheetView>
  </sheetViews>
  <sheetFormatPr defaultColWidth="9.140625" defaultRowHeight="12.75"/>
  <cols>
    <col min="1" max="1" width="3.140625" style="57" customWidth="1"/>
    <col min="2" max="2" width="31.28125" style="57" customWidth="1"/>
    <col min="3" max="9" width="11.7109375" style="57" customWidth="1"/>
    <col min="10" max="10" width="11.7109375" style="76" customWidth="1"/>
    <col min="11" max="11" width="6.7109375" style="57" customWidth="1"/>
    <col min="12" max="18" width="11.7109375" style="57" customWidth="1"/>
    <col min="19" max="19" width="11.7109375" style="76" customWidth="1"/>
    <col min="20" max="27" width="11.7109375" style="57" customWidth="1"/>
    <col min="28" max="28" width="11.7109375" style="76" customWidth="1"/>
    <col min="29" max="29" width="6.7109375" style="57" customWidth="1"/>
    <col min="30" max="36" width="11.7109375" style="57" customWidth="1"/>
    <col min="37" max="37" width="11.7109375" style="76" customWidth="1"/>
    <col min="38" max="45" width="11.7109375" style="57" customWidth="1"/>
    <col min="46" max="46" width="11.7109375" style="76" customWidth="1"/>
    <col min="47" max="47" width="6.7109375" style="57" customWidth="1"/>
    <col min="48" max="54" width="11.7109375" style="57" customWidth="1"/>
    <col min="55" max="55" width="11.7109375" style="76" customWidth="1"/>
    <col min="56" max="63" width="11.7109375" style="57" customWidth="1"/>
    <col min="64" max="64" width="11.7109375" style="76" customWidth="1"/>
    <col min="65" max="65" width="6.7109375" style="57" customWidth="1"/>
    <col min="66" max="72" width="11.7109375" style="57" customWidth="1"/>
    <col min="73" max="73" width="11.7109375" style="76" customWidth="1"/>
    <col min="74" max="81" width="11.7109375" style="57" customWidth="1"/>
    <col min="82" max="82" width="11.7109375" style="76" customWidth="1"/>
    <col min="83" max="83" width="6.7109375" style="57" customWidth="1"/>
    <col min="84" max="90" width="11.7109375" style="57" customWidth="1"/>
    <col min="91" max="91" width="11.7109375" style="76" customWidth="1"/>
    <col min="92" max="99" width="11.7109375" style="57" customWidth="1"/>
    <col min="100" max="100" width="11.7109375" style="76" customWidth="1"/>
    <col min="101" max="101" width="6.7109375" style="57" customWidth="1"/>
    <col min="102" max="108" width="11.7109375" style="57" customWidth="1"/>
    <col min="109" max="109" width="11.7109375" style="76" customWidth="1"/>
    <col min="110" max="16384" width="9.140625" style="57" customWidth="1"/>
  </cols>
  <sheetData>
    <row r="1" spans="3:109" s="54" customFormat="1" ht="15.75">
      <c r="C1" s="160" t="s">
        <v>3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U1" s="160" t="s">
        <v>4</v>
      </c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M1" s="160" t="s">
        <v>5</v>
      </c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E1" s="160" t="s">
        <v>6</v>
      </c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W1" s="160" t="s">
        <v>7</v>
      </c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O1" s="160" t="s">
        <v>8</v>
      </c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</row>
    <row r="2" spans="3:109" s="149" customFormat="1" ht="15.75" customHeight="1">
      <c r="C2" s="161" t="s">
        <v>11</v>
      </c>
      <c r="D2" s="161"/>
      <c r="E2" s="161"/>
      <c r="F2" s="161"/>
      <c r="G2" s="161"/>
      <c r="H2" s="161"/>
      <c r="I2" s="161"/>
      <c r="J2" s="161"/>
      <c r="L2" s="161" t="s">
        <v>12</v>
      </c>
      <c r="M2" s="161"/>
      <c r="N2" s="161"/>
      <c r="O2" s="161"/>
      <c r="P2" s="161"/>
      <c r="Q2" s="161"/>
      <c r="R2" s="161"/>
      <c r="S2" s="161"/>
      <c r="U2" s="161" t="s">
        <v>11</v>
      </c>
      <c r="V2" s="161"/>
      <c r="W2" s="161"/>
      <c r="X2" s="161"/>
      <c r="Y2" s="161"/>
      <c r="Z2" s="161"/>
      <c r="AA2" s="161"/>
      <c r="AB2" s="161"/>
      <c r="AD2" s="161" t="s">
        <v>12</v>
      </c>
      <c r="AE2" s="161"/>
      <c r="AF2" s="161"/>
      <c r="AG2" s="161"/>
      <c r="AH2" s="161"/>
      <c r="AI2" s="161"/>
      <c r="AJ2" s="161"/>
      <c r="AK2" s="161"/>
      <c r="AM2" s="161" t="s">
        <v>11</v>
      </c>
      <c r="AN2" s="161"/>
      <c r="AO2" s="161"/>
      <c r="AP2" s="161"/>
      <c r="AQ2" s="161"/>
      <c r="AR2" s="161"/>
      <c r="AS2" s="161"/>
      <c r="AT2" s="161"/>
      <c r="AV2" s="161" t="s">
        <v>12</v>
      </c>
      <c r="AW2" s="161"/>
      <c r="AX2" s="161"/>
      <c r="AY2" s="161"/>
      <c r="AZ2" s="161"/>
      <c r="BA2" s="161"/>
      <c r="BB2" s="161"/>
      <c r="BC2" s="161"/>
      <c r="BE2" s="161" t="s">
        <v>11</v>
      </c>
      <c r="BF2" s="161"/>
      <c r="BG2" s="161"/>
      <c r="BH2" s="161"/>
      <c r="BI2" s="161"/>
      <c r="BJ2" s="161"/>
      <c r="BK2" s="161"/>
      <c r="BL2" s="161"/>
      <c r="BN2" s="161" t="s">
        <v>12</v>
      </c>
      <c r="BO2" s="161"/>
      <c r="BP2" s="161"/>
      <c r="BQ2" s="161"/>
      <c r="BR2" s="161"/>
      <c r="BS2" s="161"/>
      <c r="BT2" s="161"/>
      <c r="BU2" s="161"/>
      <c r="BW2" s="161" t="s">
        <v>11</v>
      </c>
      <c r="BX2" s="161"/>
      <c r="BY2" s="161"/>
      <c r="BZ2" s="161"/>
      <c r="CA2" s="161"/>
      <c r="CB2" s="161"/>
      <c r="CC2" s="161"/>
      <c r="CD2" s="161"/>
      <c r="CF2" s="161" t="s">
        <v>12</v>
      </c>
      <c r="CG2" s="161"/>
      <c r="CH2" s="161"/>
      <c r="CI2" s="161"/>
      <c r="CJ2" s="161"/>
      <c r="CK2" s="161"/>
      <c r="CL2" s="161"/>
      <c r="CM2" s="161"/>
      <c r="CO2" s="161" t="s">
        <v>11</v>
      </c>
      <c r="CP2" s="161"/>
      <c r="CQ2" s="161"/>
      <c r="CR2" s="161"/>
      <c r="CS2" s="161"/>
      <c r="CT2" s="161"/>
      <c r="CU2" s="161"/>
      <c r="CV2" s="161"/>
      <c r="CX2" s="161" t="s">
        <v>12</v>
      </c>
      <c r="CY2" s="161"/>
      <c r="CZ2" s="161"/>
      <c r="DA2" s="161"/>
      <c r="DB2" s="161"/>
      <c r="DC2" s="161"/>
      <c r="DD2" s="161"/>
      <c r="DE2" s="161"/>
    </row>
    <row r="3" spans="1:109" s="55" customFormat="1" ht="40.5" customHeight="1" thickBot="1">
      <c r="A3" s="111" t="s">
        <v>19</v>
      </c>
      <c r="C3" s="60" t="s">
        <v>60</v>
      </c>
      <c r="D3" s="60" t="s">
        <v>61</v>
      </c>
      <c r="E3" s="60" t="s">
        <v>62</v>
      </c>
      <c r="F3" s="60" t="s">
        <v>79</v>
      </c>
      <c r="G3" s="120"/>
      <c r="H3" s="4"/>
      <c r="I3" s="4"/>
      <c r="J3" s="5"/>
      <c r="L3" s="60" t="s">
        <v>60</v>
      </c>
      <c r="M3" s="60" t="s">
        <v>61</v>
      </c>
      <c r="N3" s="60" t="s">
        <v>62</v>
      </c>
      <c r="O3" s="60" t="s">
        <v>79</v>
      </c>
      <c r="P3" s="120"/>
      <c r="Q3" s="4"/>
      <c r="R3" s="4"/>
      <c r="S3" s="5"/>
      <c r="U3" s="60" t="s">
        <v>60</v>
      </c>
      <c r="V3" s="60" t="s">
        <v>61</v>
      </c>
      <c r="W3" s="60" t="s">
        <v>62</v>
      </c>
      <c r="X3" s="60" t="s">
        <v>79</v>
      </c>
      <c r="Y3" s="120"/>
      <c r="Z3" s="4"/>
      <c r="AA3" s="4"/>
      <c r="AB3" s="5"/>
      <c r="AD3" s="60" t="s">
        <v>60</v>
      </c>
      <c r="AE3" s="60" t="s">
        <v>61</v>
      </c>
      <c r="AF3" s="60" t="s">
        <v>62</v>
      </c>
      <c r="AG3" s="60" t="s">
        <v>79</v>
      </c>
      <c r="AH3" s="120"/>
      <c r="AI3" s="4"/>
      <c r="AJ3" s="4"/>
      <c r="AK3" s="5"/>
      <c r="AM3" s="60" t="s">
        <v>60</v>
      </c>
      <c r="AN3" s="60" t="s">
        <v>61</v>
      </c>
      <c r="AO3" s="60" t="s">
        <v>62</v>
      </c>
      <c r="AP3" s="60" t="s">
        <v>79</v>
      </c>
      <c r="AQ3" s="120"/>
      <c r="AR3" s="4"/>
      <c r="AS3" s="4"/>
      <c r="AT3" s="5"/>
      <c r="AV3" s="60" t="s">
        <v>60</v>
      </c>
      <c r="AW3" s="60" t="s">
        <v>61</v>
      </c>
      <c r="AX3" s="60" t="s">
        <v>62</v>
      </c>
      <c r="AY3" s="60" t="s">
        <v>79</v>
      </c>
      <c r="AZ3" s="120"/>
      <c r="BA3" s="4"/>
      <c r="BB3" s="4"/>
      <c r="BC3" s="5"/>
      <c r="BE3" s="60" t="s">
        <v>60</v>
      </c>
      <c r="BF3" s="60" t="s">
        <v>61</v>
      </c>
      <c r="BG3" s="60" t="s">
        <v>62</v>
      </c>
      <c r="BH3" s="60" t="s">
        <v>79</v>
      </c>
      <c r="BI3" s="120"/>
      <c r="BJ3" s="4"/>
      <c r="BK3" s="4"/>
      <c r="BL3" s="5"/>
      <c r="BN3" s="60" t="s">
        <v>60</v>
      </c>
      <c r="BO3" s="60" t="s">
        <v>61</v>
      </c>
      <c r="BP3" s="60" t="s">
        <v>62</v>
      </c>
      <c r="BQ3" s="60" t="s">
        <v>79</v>
      </c>
      <c r="BR3" s="120"/>
      <c r="BS3" s="4"/>
      <c r="BT3" s="4"/>
      <c r="BU3" s="5"/>
      <c r="BW3" s="60" t="s">
        <v>60</v>
      </c>
      <c r="BX3" s="60" t="s">
        <v>61</v>
      </c>
      <c r="BY3" s="60" t="s">
        <v>62</v>
      </c>
      <c r="BZ3" s="60" t="s">
        <v>79</v>
      </c>
      <c r="CA3" s="120"/>
      <c r="CB3" s="4"/>
      <c r="CC3" s="4"/>
      <c r="CD3" s="5"/>
      <c r="CF3" s="60" t="s">
        <v>60</v>
      </c>
      <c r="CG3" s="60" t="s">
        <v>61</v>
      </c>
      <c r="CH3" s="60" t="s">
        <v>62</v>
      </c>
      <c r="CI3" s="60" t="s">
        <v>79</v>
      </c>
      <c r="CJ3" s="120"/>
      <c r="CK3" s="4"/>
      <c r="CL3" s="4"/>
      <c r="CM3" s="5"/>
      <c r="CO3" s="60" t="s">
        <v>60</v>
      </c>
      <c r="CP3" s="60" t="s">
        <v>61</v>
      </c>
      <c r="CQ3" s="60" t="s">
        <v>62</v>
      </c>
      <c r="CR3" s="60" t="s">
        <v>79</v>
      </c>
      <c r="CS3" s="120"/>
      <c r="CT3" s="4"/>
      <c r="CU3" s="4"/>
      <c r="CV3" s="5"/>
      <c r="CX3" s="60" t="s">
        <v>60</v>
      </c>
      <c r="CY3" s="60" t="s">
        <v>61</v>
      </c>
      <c r="CZ3" s="60" t="s">
        <v>62</v>
      </c>
      <c r="DA3" s="60" t="s">
        <v>79</v>
      </c>
      <c r="DB3" s="120"/>
      <c r="DC3" s="4"/>
      <c r="DD3" s="4"/>
      <c r="DE3" s="5"/>
    </row>
    <row r="4" spans="2:109" ht="15">
      <c r="B4" s="112" t="s">
        <v>18</v>
      </c>
      <c r="C4" s="70"/>
      <c r="D4" s="70"/>
      <c r="E4" s="70"/>
      <c r="F4" s="70"/>
      <c r="G4" s="70"/>
      <c r="H4" s="4"/>
      <c r="I4" s="4"/>
      <c r="J4" s="5"/>
      <c r="L4" s="70"/>
      <c r="M4" s="70"/>
      <c r="N4" s="70"/>
      <c r="O4" s="70"/>
      <c r="P4" s="70"/>
      <c r="Q4" s="4"/>
      <c r="R4" s="4"/>
      <c r="S4" s="5"/>
      <c r="U4" s="70"/>
      <c r="V4" s="70"/>
      <c r="W4" s="70"/>
      <c r="X4" s="70"/>
      <c r="Y4" s="70"/>
      <c r="Z4" s="4"/>
      <c r="AA4" s="4"/>
      <c r="AB4" s="5"/>
      <c r="AD4" s="70"/>
      <c r="AE4" s="70"/>
      <c r="AF4" s="70"/>
      <c r="AG4" s="70"/>
      <c r="AH4" s="70"/>
      <c r="AI4" s="4"/>
      <c r="AJ4" s="4"/>
      <c r="AK4" s="5"/>
      <c r="AM4" s="70"/>
      <c r="AN4" s="70"/>
      <c r="AO4" s="70"/>
      <c r="AP4" s="70"/>
      <c r="AQ4" s="70"/>
      <c r="AR4" s="4"/>
      <c r="AS4" s="4"/>
      <c r="AT4" s="5"/>
      <c r="AV4" s="70"/>
      <c r="AW4" s="70"/>
      <c r="AX4" s="70"/>
      <c r="AY4" s="70"/>
      <c r="AZ4" s="70"/>
      <c r="BA4" s="4"/>
      <c r="BB4" s="4"/>
      <c r="BC4" s="5"/>
      <c r="BE4" s="70"/>
      <c r="BF4" s="70"/>
      <c r="BG4" s="70"/>
      <c r="BH4" s="70"/>
      <c r="BI4" s="70"/>
      <c r="BJ4" s="4"/>
      <c r="BK4" s="4"/>
      <c r="BL4" s="5"/>
      <c r="BN4" s="70"/>
      <c r="BO4" s="70"/>
      <c r="BP4" s="70"/>
      <c r="BQ4" s="70"/>
      <c r="BR4" s="70"/>
      <c r="BS4" s="4"/>
      <c r="BT4" s="4"/>
      <c r="BU4" s="5"/>
      <c r="BW4" s="70"/>
      <c r="BX4" s="70"/>
      <c r="BY4" s="70"/>
      <c r="BZ4" s="70"/>
      <c r="CA4" s="70"/>
      <c r="CB4" s="4"/>
      <c r="CC4" s="4"/>
      <c r="CD4" s="5"/>
      <c r="CF4" s="70"/>
      <c r="CG4" s="70"/>
      <c r="CH4" s="70"/>
      <c r="CI4" s="70"/>
      <c r="CJ4" s="70"/>
      <c r="CK4" s="4"/>
      <c r="CL4" s="4"/>
      <c r="CM4" s="5"/>
      <c r="CO4" s="70"/>
      <c r="CP4" s="70"/>
      <c r="CQ4" s="70"/>
      <c r="CR4" s="70"/>
      <c r="CS4" s="70"/>
      <c r="CT4" s="4"/>
      <c r="CU4" s="4"/>
      <c r="CV4" s="5"/>
      <c r="CX4" s="70"/>
      <c r="CY4" s="70"/>
      <c r="CZ4" s="70"/>
      <c r="DA4" s="70"/>
      <c r="DB4" s="70"/>
      <c r="DC4" s="4"/>
      <c r="DD4" s="4"/>
      <c r="DE4" s="5"/>
    </row>
    <row r="5" spans="2:109" s="114" customFormat="1" ht="12.75">
      <c r="B5" s="88" t="s">
        <v>13</v>
      </c>
      <c r="C5" s="141">
        <v>529.3735939876075</v>
      </c>
      <c r="D5" s="150">
        <v>984.7835480177866</v>
      </c>
      <c r="E5" s="150">
        <v>1293.5967615999848</v>
      </c>
      <c r="F5" s="150">
        <v>1698.7045988437912</v>
      </c>
      <c r="G5" s="141"/>
      <c r="H5" s="142"/>
      <c r="I5" s="142"/>
      <c r="J5" s="142"/>
      <c r="L5" s="141">
        <v>376.9536380674996</v>
      </c>
      <c r="M5" s="150">
        <v>758.680874237516</v>
      </c>
      <c r="N5" s="150">
        <v>1209.635259948333</v>
      </c>
      <c r="O5" s="150">
        <v>1465.0597299521512</v>
      </c>
      <c r="P5" s="141"/>
      <c r="Q5" s="142"/>
      <c r="R5" s="142"/>
      <c r="S5" s="142"/>
      <c r="U5" s="141">
        <v>265.1831293062025</v>
      </c>
      <c r="V5" s="150">
        <v>869.3126221090143</v>
      </c>
      <c r="W5" s="150">
        <v>1297.2936583577168</v>
      </c>
      <c r="X5" s="150">
        <v>1566.1664094620862</v>
      </c>
      <c r="Y5" s="141"/>
      <c r="Z5" s="142"/>
      <c r="AA5" s="142"/>
      <c r="AB5" s="142"/>
      <c r="AD5" s="141">
        <v>131.49219868533288</v>
      </c>
      <c r="AE5" s="150">
        <v>941.0216632901614</v>
      </c>
      <c r="AF5" s="150">
        <v>1180.3696565598402</v>
      </c>
      <c r="AG5" s="141">
        <v>1441.714993982982</v>
      </c>
      <c r="AH5" s="141"/>
      <c r="AI5" s="142"/>
      <c r="AJ5" s="142"/>
      <c r="AK5" s="142"/>
      <c r="AM5" s="150">
        <v>356.9314010758691</v>
      </c>
      <c r="AN5" s="150">
        <v>747.9346424090525</v>
      </c>
      <c r="AO5" s="150">
        <v>1230.2572739357422</v>
      </c>
      <c r="AP5" s="150">
        <v>1526.3811847037548</v>
      </c>
      <c r="AQ5" s="141"/>
      <c r="AR5" s="142"/>
      <c r="AS5" s="142"/>
      <c r="AT5" s="142"/>
      <c r="AV5" s="141">
        <v>201.32753147787847</v>
      </c>
      <c r="AW5" s="150">
        <v>763.379137782997</v>
      </c>
      <c r="AX5" s="150">
        <v>1114.0411285519388</v>
      </c>
      <c r="AY5" s="141">
        <v>1476.9510661250458</v>
      </c>
      <c r="AZ5" s="141"/>
      <c r="BA5" s="142"/>
      <c r="BB5" s="142"/>
      <c r="BC5" s="142"/>
      <c r="BE5" s="150">
        <v>403.89914804348456</v>
      </c>
      <c r="BF5" s="150">
        <v>703.356482967548</v>
      </c>
      <c r="BG5" s="150">
        <v>1284.3258246979967</v>
      </c>
      <c r="BH5" s="150">
        <v>1388.7636435287216</v>
      </c>
      <c r="BI5" s="141"/>
      <c r="BJ5" s="142"/>
      <c r="BK5" s="142"/>
      <c r="BL5" s="142"/>
      <c r="BN5" s="150">
        <v>270.53917931477105</v>
      </c>
      <c r="BO5" s="150">
        <v>599.3161363123289</v>
      </c>
      <c r="BP5" s="150">
        <v>1066.330488338157</v>
      </c>
      <c r="BQ5" s="150">
        <v>1363.858375748669</v>
      </c>
      <c r="BR5" s="141"/>
      <c r="BS5" s="142"/>
      <c r="BT5" s="142"/>
      <c r="BU5" s="142"/>
      <c r="BW5" s="141">
        <v>351.43491605658875</v>
      </c>
      <c r="BX5" s="150">
        <v>732.3866596946435</v>
      </c>
      <c r="BY5" s="150">
        <v>1155.630958514158</v>
      </c>
      <c r="BZ5" s="150">
        <v>1656.5719778505097</v>
      </c>
      <c r="CA5" s="141"/>
      <c r="CB5" s="142"/>
      <c r="CC5" s="142"/>
      <c r="CD5" s="142"/>
      <c r="CF5" s="141">
        <v>239.746051883194</v>
      </c>
      <c r="CG5" s="150">
        <v>607.7339104198932</v>
      </c>
      <c r="CH5" s="150">
        <v>1378.778805407616</v>
      </c>
      <c r="CI5" s="141">
        <v>1575.5814279999013</v>
      </c>
      <c r="CJ5" s="141"/>
      <c r="CK5" s="142"/>
      <c r="CL5" s="142"/>
      <c r="CM5" s="142"/>
      <c r="CO5" s="141">
        <v>355.5944144194808</v>
      </c>
      <c r="CP5" s="150">
        <v>654.5256367448748</v>
      </c>
      <c r="CQ5" s="150">
        <v>992.1996335188868</v>
      </c>
      <c r="CR5" s="150">
        <v>1142.3986196974206</v>
      </c>
      <c r="CS5" s="141"/>
      <c r="CT5" s="142"/>
      <c r="CU5" s="142"/>
      <c r="CV5" s="142"/>
      <c r="CX5" s="141">
        <v>275.3767720652965</v>
      </c>
      <c r="CY5" s="150">
        <v>534.987172115812</v>
      </c>
      <c r="CZ5" s="150">
        <v>840.3262398214116</v>
      </c>
      <c r="DA5" s="150">
        <v>1044.4874907437363</v>
      </c>
      <c r="DB5" s="141"/>
      <c r="DC5" s="142"/>
      <c r="DD5" s="142"/>
      <c r="DE5" s="142"/>
    </row>
    <row r="6" spans="2:109" s="114" customFormat="1" ht="12.75">
      <c r="B6" s="88" t="s">
        <v>14</v>
      </c>
      <c r="C6" s="141">
        <v>99.475508487187</v>
      </c>
      <c r="D6" s="150">
        <v>328.0593621175367</v>
      </c>
      <c r="E6" s="150">
        <v>590.1236536619077</v>
      </c>
      <c r="F6" s="150">
        <v>971.5118567499103</v>
      </c>
      <c r="G6" s="141"/>
      <c r="H6" s="142"/>
      <c r="I6" s="142"/>
      <c r="J6" s="142"/>
      <c r="L6" s="141">
        <v>35.1863857091595</v>
      </c>
      <c r="M6" s="150">
        <v>118.24166387670498</v>
      </c>
      <c r="N6" s="150">
        <v>139.8703093594453</v>
      </c>
      <c r="O6" s="150">
        <v>233.31264885534654</v>
      </c>
      <c r="P6" s="141"/>
      <c r="Q6" s="142"/>
      <c r="R6" s="142"/>
      <c r="S6" s="142"/>
      <c r="U6" s="141">
        <v>265.60378872932824</v>
      </c>
      <c r="V6" s="150">
        <v>490.5174710408805</v>
      </c>
      <c r="W6" s="150">
        <v>692.5402362361555</v>
      </c>
      <c r="X6" s="150">
        <v>1021.7561759908992</v>
      </c>
      <c r="Y6" s="141"/>
      <c r="Z6" s="142"/>
      <c r="AA6" s="142"/>
      <c r="AB6" s="142"/>
      <c r="AD6" s="141">
        <v>43.45062527113311</v>
      </c>
      <c r="AE6" s="150">
        <v>67.96126178308153</v>
      </c>
      <c r="AF6" s="150">
        <v>113.91666923393866</v>
      </c>
      <c r="AG6" s="141">
        <v>162.25078033403827</v>
      </c>
      <c r="AH6" s="141"/>
      <c r="AI6" s="142"/>
      <c r="AJ6" s="142"/>
      <c r="AK6" s="142"/>
      <c r="AM6" s="150">
        <v>97.26298166562664</v>
      </c>
      <c r="AN6" s="150">
        <v>280.2779741540515</v>
      </c>
      <c r="AO6" s="150">
        <v>574.2705076069096</v>
      </c>
      <c r="AP6" s="150">
        <v>795.973227980591</v>
      </c>
      <c r="AQ6" s="141"/>
      <c r="AR6" s="142"/>
      <c r="AS6" s="142"/>
      <c r="AT6" s="142"/>
      <c r="AV6" s="141">
        <v>28.56924470229059</v>
      </c>
      <c r="AW6" s="150">
        <v>71.19054718922699</v>
      </c>
      <c r="AX6" s="150">
        <v>108.96948522836603</v>
      </c>
      <c r="AY6" s="141">
        <v>191.57482136407242</v>
      </c>
      <c r="AZ6" s="141"/>
      <c r="BA6" s="142"/>
      <c r="BB6" s="142"/>
      <c r="BC6" s="142"/>
      <c r="BE6" s="150">
        <v>83.35131516872525</v>
      </c>
      <c r="BF6" s="150">
        <v>251.01027146295192</v>
      </c>
      <c r="BG6" s="150">
        <v>596.2121435694509</v>
      </c>
      <c r="BH6" s="150">
        <v>798.6752952912218</v>
      </c>
      <c r="BI6" s="141"/>
      <c r="BJ6" s="142"/>
      <c r="BK6" s="142"/>
      <c r="BL6" s="142"/>
      <c r="BN6" s="150">
        <v>41.2621256337516</v>
      </c>
      <c r="BO6" s="150">
        <v>75.5268935235024</v>
      </c>
      <c r="BP6" s="150">
        <v>154.54452832022932</v>
      </c>
      <c r="BQ6" s="150">
        <v>203.6814954562251</v>
      </c>
      <c r="BR6" s="141"/>
      <c r="BS6" s="142"/>
      <c r="BT6" s="142"/>
      <c r="BU6" s="142"/>
      <c r="BW6" s="141">
        <v>88.22068900856573</v>
      </c>
      <c r="BX6" s="150">
        <v>222.03332831584873</v>
      </c>
      <c r="BY6" s="150">
        <v>656.2290588344663</v>
      </c>
      <c r="BZ6" s="150">
        <v>1089.844515226688</v>
      </c>
      <c r="CA6" s="141"/>
      <c r="CB6" s="142"/>
      <c r="CC6" s="142"/>
      <c r="CD6" s="142"/>
      <c r="CF6" s="141">
        <v>24.87682773136068</v>
      </c>
      <c r="CG6" s="150">
        <v>51.896430122112044</v>
      </c>
      <c r="CH6" s="150">
        <v>172.28342627843236</v>
      </c>
      <c r="CI6" s="141">
        <v>330.40620110888585</v>
      </c>
      <c r="CJ6" s="141"/>
      <c r="CK6" s="142"/>
      <c r="CL6" s="142"/>
      <c r="CM6" s="142"/>
      <c r="CO6" s="141">
        <v>134.90647653385525</v>
      </c>
      <c r="CP6" s="150">
        <v>217.80648685752573</v>
      </c>
      <c r="CQ6" s="150">
        <v>466.8715615540015</v>
      </c>
      <c r="CR6" s="150">
        <v>609.6212371580446</v>
      </c>
      <c r="CS6" s="141"/>
      <c r="CT6" s="142"/>
      <c r="CU6" s="142"/>
      <c r="CV6" s="142"/>
      <c r="CX6" s="141">
        <v>13.271787718992087</v>
      </c>
      <c r="CY6" s="150">
        <v>73.30966919347577</v>
      </c>
      <c r="CZ6" s="150">
        <v>137.55291864055033</v>
      </c>
      <c r="DA6" s="150">
        <v>159.63028629462698</v>
      </c>
      <c r="DB6" s="141"/>
      <c r="DC6" s="142"/>
      <c r="DD6" s="142"/>
      <c r="DE6" s="142"/>
    </row>
    <row r="7" spans="2:109" s="114" customFormat="1" ht="12.75">
      <c r="B7" s="88" t="s">
        <v>15</v>
      </c>
      <c r="C7" s="141">
        <v>210.80434032490112</v>
      </c>
      <c r="D7" s="150">
        <v>222.44887570591573</v>
      </c>
      <c r="E7" s="150">
        <v>299.89133896682586</v>
      </c>
      <c r="F7" s="150">
        <v>355.2215627376046</v>
      </c>
      <c r="G7" s="141"/>
      <c r="H7" s="142"/>
      <c r="I7" s="142"/>
      <c r="J7" s="142"/>
      <c r="L7" s="141">
        <v>0</v>
      </c>
      <c r="M7" s="150">
        <v>15.193514342974725</v>
      </c>
      <c r="N7" s="150">
        <v>15.183596335463632</v>
      </c>
      <c r="O7" s="150">
        <v>38.94773134219441</v>
      </c>
      <c r="P7" s="141"/>
      <c r="Q7" s="142"/>
      <c r="R7" s="142"/>
      <c r="S7" s="142"/>
      <c r="U7" s="141">
        <v>42.423342392704015</v>
      </c>
      <c r="V7" s="150">
        <v>117.86153178614214</v>
      </c>
      <c r="W7" s="150">
        <v>209.636334249009</v>
      </c>
      <c r="X7" s="150">
        <v>318.11058669126754</v>
      </c>
      <c r="Y7" s="141"/>
      <c r="Z7" s="142"/>
      <c r="AA7" s="142"/>
      <c r="AB7" s="142"/>
      <c r="AD7" s="141">
        <v>0</v>
      </c>
      <c r="AE7" s="150">
        <v>14.283894360660025</v>
      </c>
      <c r="AF7" s="150">
        <v>4.459653220298613</v>
      </c>
      <c r="AG7" s="141">
        <v>5.082130247286699</v>
      </c>
      <c r="AH7" s="141"/>
      <c r="AI7" s="142"/>
      <c r="AJ7" s="142"/>
      <c r="AK7" s="142"/>
      <c r="AM7" s="150">
        <v>85.30488688078984</v>
      </c>
      <c r="AN7" s="150">
        <v>149.59046790260493</v>
      </c>
      <c r="AO7" s="150">
        <v>250.8219784580717</v>
      </c>
      <c r="AP7" s="150">
        <v>366.7750838879333</v>
      </c>
      <c r="AQ7" s="141"/>
      <c r="AR7" s="142"/>
      <c r="AS7" s="142"/>
      <c r="AT7" s="142"/>
      <c r="AV7" s="141">
        <v>8.912272868013773</v>
      </c>
      <c r="AW7" s="150">
        <v>25.94095855434557</v>
      </c>
      <c r="AX7" s="150">
        <v>14.571333273517329</v>
      </c>
      <c r="AY7" s="141">
        <v>41.411842363459</v>
      </c>
      <c r="AZ7" s="141"/>
      <c r="BA7" s="142"/>
      <c r="BB7" s="142"/>
      <c r="BC7" s="142"/>
      <c r="BE7" s="150">
        <v>130.21787661664055</v>
      </c>
      <c r="BF7" s="150">
        <v>105.10663794880294</v>
      </c>
      <c r="BG7" s="150">
        <v>222.31479580171705</v>
      </c>
      <c r="BH7" s="150">
        <v>253.0138181771558</v>
      </c>
      <c r="BI7" s="141"/>
      <c r="BJ7" s="142"/>
      <c r="BK7" s="142"/>
      <c r="BL7" s="142"/>
      <c r="BN7" s="150">
        <v>19.426575418750783</v>
      </c>
      <c r="BO7" s="150">
        <v>7.693132466443531</v>
      </c>
      <c r="BP7" s="150">
        <v>5.777560055355114</v>
      </c>
      <c r="BQ7" s="150">
        <v>13.700732759508494</v>
      </c>
      <c r="BR7" s="141"/>
      <c r="BS7" s="142"/>
      <c r="BT7" s="142"/>
      <c r="BU7" s="142"/>
      <c r="BW7" s="141">
        <v>79.92660855085246</v>
      </c>
      <c r="BX7" s="150">
        <v>146.14398870008762</v>
      </c>
      <c r="BY7" s="150">
        <v>183.69764169432358</v>
      </c>
      <c r="BZ7" s="150">
        <v>224.1586421836293</v>
      </c>
      <c r="CA7" s="141"/>
      <c r="CB7" s="142"/>
      <c r="CC7" s="142"/>
      <c r="CD7" s="142"/>
      <c r="CF7" s="141">
        <v>30.41692991598898</v>
      </c>
      <c r="CG7" s="150">
        <v>39.04401811982998</v>
      </c>
      <c r="CH7" s="150">
        <v>2.3782291764645516</v>
      </c>
      <c r="CI7" s="141">
        <v>7.258090912956235</v>
      </c>
      <c r="CJ7" s="141"/>
      <c r="CK7" s="142"/>
      <c r="CL7" s="142"/>
      <c r="CM7" s="142"/>
      <c r="CO7" s="141">
        <v>55.39823473090719</v>
      </c>
      <c r="CP7" s="150">
        <v>112.9137556390511</v>
      </c>
      <c r="CQ7" s="150">
        <v>189.75057565414252</v>
      </c>
      <c r="CR7" s="150">
        <v>242.92377100757773</v>
      </c>
      <c r="CS7" s="141"/>
      <c r="CT7" s="142"/>
      <c r="CU7" s="142"/>
      <c r="CV7" s="142"/>
      <c r="CX7" s="141">
        <v>10.511521848960117</v>
      </c>
      <c r="CY7" s="150">
        <v>3.7402570279433403</v>
      </c>
      <c r="CZ7" s="150">
        <v>4.050161716242966</v>
      </c>
      <c r="DA7" s="150">
        <v>12.14126558455176</v>
      </c>
      <c r="DB7" s="141"/>
      <c r="DC7" s="142"/>
      <c r="DD7" s="142"/>
      <c r="DE7" s="142"/>
    </row>
    <row r="8" spans="2:109" s="114" customFormat="1" ht="12.75">
      <c r="B8" s="88" t="s">
        <v>16</v>
      </c>
      <c r="C8" s="141">
        <v>241.6525899637383</v>
      </c>
      <c r="D8" s="150">
        <v>428.134419097802</v>
      </c>
      <c r="E8" s="150">
        <v>553.6587398887524</v>
      </c>
      <c r="F8" s="150">
        <v>765.376048458176</v>
      </c>
      <c r="G8" s="141"/>
      <c r="H8" s="146"/>
      <c r="I8" s="146"/>
      <c r="J8" s="146"/>
      <c r="K8" s="68"/>
      <c r="L8" s="141">
        <v>583.3911664002366</v>
      </c>
      <c r="M8" s="150">
        <v>580.7280768807042</v>
      </c>
      <c r="N8" s="150">
        <v>972.469272788001</v>
      </c>
      <c r="O8" s="150">
        <v>1103.283991144766</v>
      </c>
      <c r="P8" s="141"/>
      <c r="Q8" s="142"/>
      <c r="R8" s="142"/>
      <c r="S8" s="142"/>
      <c r="U8" s="141">
        <v>166.14370124551445</v>
      </c>
      <c r="V8" s="150">
        <v>392.92400303234365</v>
      </c>
      <c r="W8" s="150">
        <v>629.5455611026234</v>
      </c>
      <c r="X8" s="150">
        <v>755.148714596628</v>
      </c>
      <c r="Y8" s="141"/>
      <c r="Z8" s="142"/>
      <c r="AA8" s="142"/>
      <c r="AB8" s="142"/>
      <c r="AD8" s="141">
        <v>242.59863549405313</v>
      </c>
      <c r="AE8" s="150">
        <v>630.5725560898652</v>
      </c>
      <c r="AF8" s="150">
        <v>843.8755821414893</v>
      </c>
      <c r="AG8" s="141">
        <v>912.2045193661851</v>
      </c>
      <c r="AH8" s="141"/>
      <c r="AI8" s="142"/>
      <c r="AJ8" s="142"/>
      <c r="AK8" s="142"/>
      <c r="AM8" s="150">
        <v>201.4725707176136</v>
      </c>
      <c r="AN8" s="150">
        <v>337.66023896238585</v>
      </c>
      <c r="AO8" s="150">
        <v>533.5654090202878</v>
      </c>
      <c r="AP8" s="150">
        <v>703.5082760669145</v>
      </c>
      <c r="AQ8" s="141"/>
      <c r="AR8" s="142"/>
      <c r="AS8" s="142"/>
      <c r="AT8" s="142"/>
      <c r="AV8" s="141">
        <v>217.98754878831346</v>
      </c>
      <c r="AW8" s="150">
        <v>523.9541679727888</v>
      </c>
      <c r="AX8" s="150">
        <v>825.8625267559688</v>
      </c>
      <c r="AY8" s="141">
        <v>1111.3635750383621</v>
      </c>
      <c r="AZ8" s="141"/>
      <c r="BA8" s="142"/>
      <c r="BB8" s="142"/>
      <c r="BC8" s="142"/>
      <c r="BE8" s="150">
        <v>193.62659622557933</v>
      </c>
      <c r="BF8" s="150">
        <v>313.78679333735596</v>
      </c>
      <c r="BG8" s="150">
        <v>515.1269501939478</v>
      </c>
      <c r="BH8" s="150">
        <v>677.5800466690494</v>
      </c>
      <c r="BI8" s="141"/>
      <c r="BJ8" s="142"/>
      <c r="BK8" s="142"/>
      <c r="BL8" s="142"/>
      <c r="BN8" s="150">
        <v>249.49280312959593</v>
      </c>
      <c r="BO8" s="150">
        <v>453.1703449138007</v>
      </c>
      <c r="BP8" s="150">
        <v>715.1702822990932</v>
      </c>
      <c r="BQ8" s="150">
        <v>923.9968417414804</v>
      </c>
      <c r="BR8" s="141"/>
      <c r="BS8" s="142"/>
      <c r="BT8" s="142"/>
      <c r="BU8" s="142"/>
      <c r="BW8" s="141">
        <v>219.2115237223238</v>
      </c>
      <c r="BX8" s="150">
        <v>290.2291244006141</v>
      </c>
      <c r="BY8" s="150">
        <v>428.51537936394544</v>
      </c>
      <c r="BZ8" s="150">
        <v>631.2375179086501</v>
      </c>
      <c r="CA8" s="141"/>
      <c r="CB8" s="142"/>
      <c r="CC8" s="142"/>
      <c r="CD8" s="142"/>
      <c r="CF8" s="141">
        <v>138.42783129005105</v>
      </c>
      <c r="CG8" s="150">
        <v>372.17687897373673</v>
      </c>
      <c r="CH8" s="150">
        <v>764.3405080268942</v>
      </c>
      <c r="CI8" s="141">
        <v>867.4711387453441</v>
      </c>
      <c r="CJ8" s="141"/>
      <c r="CK8" s="142"/>
      <c r="CL8" s="142"/>
      <c r="CM8" s="142"/>
      <c r="CO8" s="141">
        <v>190.74216441163077</v>
      </c>
      <c r="CP8" s="150">
        <v>276.1061563196961</v>
      </c>
      <c r="CQ8" s="150">
        <v>473.9597749418959</v>
      </c>
      <c r="CR8" s="150">
        <v>625.2724180777778</v>
      </c>
      <c r="CS8" s="141"/>
      <c r="CT8" s="142"/>
      <c r="CU8" s="142"/>
      <c r="CV8" s="142"/>
      <c r="CX8" s="141">
        <v>122.30550106767825</v>
      </c>
      <c r="CY8" s="150">
        <v>384.8253094541747</v>
      </c>
      <c r="CZ8" s="150">
        <v>677.3959392096003</v>
      </c>
      <c r="DA8" s="150">
        <v>906.3147236492279</v>
      </c>
      <c r="DB8" s="141"/>
      <c r="DC8" s="142"/>
      <c r="DD8" s="142"/>
      <c r="DE8" s="142"/>
    </row>
    <row r="9" spans="3:109" ht="3.75" customHeight="1">
      <c r="C9" s="70"/>
      <c r="D9" s="70"/>
      <c r="E9" s="70"/>
      <c r="F9" s="70"/>
      <c r="G9" s="70"/>
      <c r="H9" s="147"/>
      <c r="I9" s="147"/>
      <c r="J9" s="148"/>
      <c r="K9" s="70"/>
      <c r="L9" s="70"/>
      <c r="M9" s="70"/>
      <c r="N9" s="70"/>
      <c r="O9" s="70"/>
      <c r="P9" s="70"/>
      <c r="Q9" s="4"/>
      <c r="R9" s="4"/>
      <c r="S9" s="5"/>
      <c r="U9" s="70"/>
      <c r="V9" s="70"/>
      <c r="W9" s="70"/>
      <c r="X9" s="70"/>
      <c r="Y9" s="70"/>
      <c r="Z9" s="4"/>
      <c r="AA9" s="4"/>
      <c r="AB9" s="5"/>
      <c r="AD9" s="70"/>
      <c r="AE9" s="70"/>
      <c r="AF9" s="70"/>
      <c r="AG9" s="70"/>
      <c r="AH9" s="70"/>
      <c r="AI9" s="4"/>
      <c r="AJ9" s="4"/>
      <c r="AK9" s="5"/>
      <c r="AM9" s="70"/>
      <c r="AN9" s="70"/>
      <c r="AO9" s="70"/>
      <c r="AP9" s="70"/>
      <c r="AQ9" s="70"/>
      <c r="AR9" s="4"/>
      <c r="AS9" s="4"/>
      <c r="AT9" s="5"/>
      <c r="AV9" s="70"/>
      <c r="AW9" s="70"/>
      <c r="AX9" s="70"/>
      <c r="AY9" s="70"/>
      <c r="AZ9" s="70"/>
      <c r="BA9" s="4"/>
      <c r="BB9" s="4"/>
      <c r="BC9" s="5"/>
      <c r="BE9" s="70"/>
      <c r="BF9" s="70"/>
      <c r="BG9" s="70"/>
      <c r="BH9" s="70"/>
      <c r="BI9" s="70"/>
      <c r="BJ9" s="4"/>
      <c r="BK9" s="4"/>
      <c r="BL9" s="5"/>
      <c r="BN9" s="70"/>
      <c r="BO9" s="70"/>
      <c r="BP9" s="70"/>
      <c r="BQ9" s="70"/>
      <c r="BR9" s="70"/>
      <c r="BS9" s="4"/>
      <c r="BT9" s="4"/>
      <c r="BU9" s="5"/>
      <c r="BW9" s="70"/>
      <c r="BX9" s="70"/>
      <c r="BY9" s="70"/>
      <c r="BZ9" s="70"/>
      <c r="CA9" s="70"/>
      <c r="CB9" s="4"/>
      <c r="CC9" s="4"/>
      <c r="CD9" s="5"/>
      <c r="CF9" s="70"/>
      <c r="CG9" s="70"/>
      <c r="CH9" s="70"/>
      <c r="CI9" s="70"/>
      <c r="CJ9" s="70"/>
      <c r="CK9" s="4"/>
      <c r="CL9" s="4"/>
      <c r="CM9" s="5"/>
      <c r="CO9" s="70"/>
      <c r="CP9" s="70"/>
      <c r="CQ9" s="70"/>
      <c r="CR9" s="70"/>
      <c r="CS9" s="70"/>
      <c r="CT9" s="4"/>
      <c r="CU9" s="4"/>
      <c r="CV9" s="5"/>
      <c r="CX9" s="70"/>
      <c r="CY9" s="70"/>
      <c r="CZ9" s="70"/>
      <c r="DA9" s="70"/>
      <c r="DB9" s="70"/>
      <c r="DC9" s="4"/>
      <c r="DD9" s="4"/>
      <c r="DE9" s="5"/>
    </row>
    <row r="10" spans="1:256" s="72" customFormat="1" ht="15.75" thickBot="1">
      <c r="A10" s="70"/>
      <c r="B10" s="143" t="s">
        <v>17</v>
      </c>
      <c r="G10" s="70"/>
      <c r="H10" s="147"/>
      <c r="I10" s="147"/>
      <c r="J10" s="148"/>
      <c r="K10" s="70"/>
      <c r="P10" s="70"/>
      <c r="Q10" s="147"/>
      <c r="R10" s="147"/>
      <c r="S10" s="148"/>
      <c r="T10" s="70"/>
      <c r="Y10" s="70"/>
      <c r="Z10" s="147"/>
      <c r="AA10" s="147"/>
      <c r="AB10" s="148"/>
      <c r="AC10" s="70"/>
      <c r="AH10" s="70"/>
      <c r="AI10" s="147"/>
      <c r="AJ10" s="147"/>
      <c r="AK10" s="148"/>
      <c r="AL10" s="70"/>
      <c r="AQ10" s="70"/>
      <c r="AR10" s="147"/>
      <c r="AS10" s="147"/>
      <c r="AT10" s="148"/>
      <c r="AU10" s="70"/>
      <c r="AZ10" s="70"/>
      <c r="BA10" s="147"/>
      <c r="BB10" s="147"/>
      <c r="BC10" s="148"/>
      <c r="BD10" s="70"/>
      <c r="BI10" s="70"/>
      <c r="BJ10" s="147"/>
      <c r="BK10" s="147"/>
      <c r="BL10" s="148"/>
      <c r="BM10" s="70"/>
      <c r="BR10" s="70"/>
      <c r="BS10" s="147"/>
      <c r="BT10" s="147"/>
      <c r="BU10" s="148"/>
      <c r="BV10" s="70"/>
      <c r="CA10" s="70"/>
      <c r="CB10" s="147"/>
      <c r="CC10" s="147"/>
      <c r="CD10" s="148"/>
      <c r="CE10" s="70"/>
      <c r="CJ10" s="70"/>
      <c r="CK10" s="147"/>
      <c r="CL10" s="147"/>
      <c r="CM10" s="148"/>
      <c r="CN10" s="70"/>
      <c r="CS10" s="70"/>
      <c r="CT10" s="147"/>
      <c r="CU10" s="147"/>
      <c r="CV10" s="148"/>
      <c r="CW10" s="70"/>
      <c r="DB10" s="70"/>
      <c r="DC10" s="147"/>
      <c r="DD10" s="147"/>
      <c r="DE10" s="148"/>
      <c r="DF10" s="70"/>
      <c r="DG10" s="70"/>
      <c r="DH10" s="147"/>
      <c r="DI10" s="147"/>
      <c r="DJ10" s="148"/>
      <c r="DK10" s="70"/>
      <c r="DL10" s="70"/>
      <c r="DM10" s="147"/>
      <c r="DN10" s="147"/>
      <c r="DO10" s="148"/>
      <c r="DP10" s="70"/>
      <c r="DQ10" s="70"/>
      <c r="DR10" s="147"/>
      <c r="DS10" s="147"/>
      <c r="DT10" s="148"/>
      <c r="DU10" s="70"/>
      <c r="DV10" s="70"/>
      <c r="DW10" s="147"/>
      <c r="DX10" s="147"/>
      <c r="DY10" s="148"/>
      <c r="DZ10" s="70"/>
      <c r="EA10" s="70"/>
      <c r="EB10" s="147"/>
      <c r="EC10" s="147"/>
      <c r="ED10" s="148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147"/>
      <c r="FW10" s="147"/>
      <c r="FX10" s="148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147"/>
      <c r="IT10" s="147"/>
      <c r="IU10" s="148"/>
      <c r="IV10" s="70"/>
    </row>
    <row r="11" spans="1:256" s="76" customFormat="1" ht="12.75">
      <c r="A11" s="75"/>
      <c r="B11" s="144" t="s">
        <v>13</v>
      </c>
      <c r="C11" s="113">
        <v>86</v>
      </c>
      <c r="D11" s="151">
        <v>527</v>
      </c>
      <c r="E11" s="151">
        <v>737</v>
      </c>
      <c r="F11" s="151">
        <v>315</v>
      </c>
      <c r="G11" s="113"/>
      <c r="H11" s="148"/>
      <c r="I11" s="148"/>
      <c r="J11" s="148"/>
      <c r="K11" s="75"/>
      <c r="L11" s="113">
        <v>38</v>
      </c>
      <c r="M11" s="151">
        <v>324</v>
      </c>
      <c r="N11" s="151">
        <v>392</v>
      </c>
      <c r="O11" s="151">
        <v>150</v>
      </c>
      <c r="P11" s="113"/>
      <c r="Q11" s="148"/>
      <c r="R11" s="148"/>
      <c r="S11" s="148"/>
      <c r="T11" s="75"/>
      <c r="U11" s="113">
        <v>49</v>
      </c>
      <c r="V11" s="151">
        <v>411</v>
      </c>
      <c r="W11" s="151">
        <v>360</v>
      </c>
      <c r="X11" s="151">
        <v>150</v>
      </c>
      <c r="Y11" s="113"/>
      <c r="Z11" s="148"/>
      <c r="AA11" s="148"/>
      <c r="AB11" s="148"/>
      <c r="AC11" s="75"/>
      <c r="AD11" s="113">
        <v>30</v>
      </c>
      <c r="AE11" s="151">
        <v>182</v>
      </c>
      <c r="AF11" s="151">
        <v>192</v>
      </c>
      <c r="AG11" s="113">
        <v>76</v>
      </c>
      <c r="AH11" s="113"/>
      <c r="AI11" s="148"/>
      <c r="AJ11" s="148"/>
      <c r="AK11" s="148"/>
      <c r="AL11" s="75"/>
      <c r="AM11" s="151">
        <v>143</v>
      </c>
      <c r="AN11" s="151">
        <v>519</v>
      </c>
      <c r="AO11" s="151">
        <v>445</v>
      </c>
      <c r="AP11" s="151">
        <v>209</v>
      </c>
      <c r="AQ11" s="113"/>
      <c r="AR11" s="148"/>
      <c r="AS11" s="148"/>
      <c r="AT11" s="148"/>
      <c r="AU11" s="75"/>
      <c r="AV11" s="113">
        <v>81</v>
      </c>
      <c r="AW11" s="151">
        <v>269</v>
      </c>
      <c r="AX11" s="151">
        <v>209</v>
      </c>
      <c r="AY11" s="113">
        <v>112</v>
      </c>
      <c r="AZ11" s="113"/>
      <c r="BA11" s="148"/>
      <c r="BB11" s="148"/>
      <c r="BC11" s="148"/>
      <c r="BD11" s="75"/>
      <c r="BE11" s="151">
        <v>263</v>
      </c>
      <c r="BF11" s="151">
        <v>1211</v>
      </c>
      <c r="BG11" s="151">
        <v>1058</v>
      </c>
      <c r="BH11" s="151">
        <v>525</v>
      </c>
      <c r="BI11" s="113"/>
      <c r="BJ11" s="148"/>
      <c r="BK11" s="148"/>
      <c r="BL11" s="148"/>
      <c r="BM11" s="75"/>
      <c r="BN11" s="151">
        <v>131</v>
      </c>
      <c r="BO11" s="151">
        <v>642</v>
      </c>
      <c r="BP11" s="151">
        <v>538</v>
      </c>
      <c r="BQ11" s="151">
        <v>269</v>
      </c>
      <c r="BR11" s="113"/>
      <c r="BS11" s="148"/>
      <c r="BT11" s="148"/>
      <c r="BU11" s="148"/>
      <c r="BV11" s="75"/>
      <c r="BW11" s="113">
        <v>76</v>
      </c>
      <c r="BX11" s="151">
        <v>322</v>
      </c>
      <c r="BY11" s="151">
        <v>318</v>
      </c>
      <c r="BZ11" s="151">
        <v>191</v>
      </c>
      <c r="CA11" s="113"/>
      <c r="CB11" s="148"/>
      <c r="CC11" s="148"/>
      <c r="CD11" s="148"/>
      <c r="CE11" s="75"/>
      <c r="CF11" s="113">
        <v>32</v>
      </c>
      <c r="CG11" s="151">
        <v>184</v>
      </c>
      <c r="CH11" s="151">
        <v>163</v>
      </c>
      <c r="CI11" s="113">
        <v>100</v>
      </c>
      <c r="CJ11" s="113"/>
      <c r="CK11" s="148"/>
      <c r="CL11" s="148"/>
      <c r="CM11" s="148"/>
      <c r="CN11" s="75"/>
      <c r="CO11" s="113">
        <v>108</v>
      </c>
      <c r="CP11" s="151">
        <v>916</v>
      </c>
      <c r="CQ11" s="151">
        <v>1191</v>
      </c>
      <c r="CR11" s="151">
        <v>796</v>
      </c>
      <c r="CS11" s="113"/>
      <c r="CT11" s="148"/>
      <c r="CU11" s="148"/>
      <c r="CV11" s="148"/>
      <c r="CW11" s="75"/>
      <c r="CX11" s="113">
        <v>64</v>
      </c>
      <c r="CY11" s="151">
        <v>432</v>
      </c>
      <c r="CZ11" s="151">
        <v>570</v>
      </c>
      <c r="DA11" s="151">
        <v>391</v>
      </c>
      <c r="DB11" s="113"/>
      <c r="DC11" s="148"/>
      <c r="DD11" s="148"/>
      <c r="DE11" s="148"/>
      <c r="DF11" s="75"/>
      <c r="DG11" s="113"/>
      <c r="DH11" s="148"/>
      <c r="DI11" s="148"/>
      <c r="DJ11" s="148"/>
      <c r="DK11" s="75"/>
      <c r="DL11" s="113"/>
      <c r="DM11" s="148"/>
      <c r="DN11" s="148"/>
      <c r="DO11" s="148"/>
      <c r="DP11" s="75"/>
      <c r="DQ11" s="113"/>
      <c r="DR11" s="148"/>
      <c r="DS11" s="148"/>
      <c r="DT11" s="148"/>
      <c r="DU11" s="75"/>
      <c r="DV11" s="113"/>
      <c r="DW11" s="148"/>
      <c r="DX11" s="148"/>
      <c r="DY11" s="148"/>
      <c r="DZ11" s="75"/>
      <c r="EA11" s="113"/>
      <c r="EB11" s="148"/>
      <c r="EC11" s="148"/>
      <c r="ED11" s="148"/>
      <c r="EE11" s="75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48"/>
      <c r="FW11" s="148"/>
      <c r="FX11" s="148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70"/>
      <c r="IQ11" s="147"/>
      <c r="IR11" s="147"/>
      <c r="IS11" s="148"/>
      <c r="IT11" s="70"/>
      <c r="IU11" s="148"/>
      <c r="IV11" s="70"/>
    </row>
    <row r="12" spans="1:256" s="76" customFormat="1" ht="12.75">
      <c r="A12" s="75"/>
      <c r="B12" s="144" t="s">
        <v>14</v>
      </c>
      <c r="C12" s="113">
        <v>86</v>
      </c>
      <c r="D12" s="151">
        <v>527</v>
      </c>
      <c r="E12" s="151">
        <v>737</v>
      </c>
      <c r="F12" s="151">
        <v>315</v>
      </c>
      <c r="G12" s="113"/>
      <c r="H12" s="148"/>
      <c r="I12" s="148"/>
      <c r="J12" s="148"/>
      <c r="K12" s="75"/>
      <c r="L12" s="113">
        <v>38</v>
      </c>
      <c r="M12" s="151">
        <v>324</v>
      </c>
      <c r="N12" s="151">
        <v>392</v>
      </c>
      <c r="O12" s="151">
        <v>150</v>
      </c>
      <c r="P12" s="113"/>
      <c r="Q12" s="148"/>
      <c r="R12" s="148"/>
      <c r="S12" s="148"/>
      <c r="T12" s="75"/>
      <c r="U12" s="113">
        <v>49</v>
      </c>
      <c r="V12" s="151">
        <v>411</v>
      </c>
      <c r="W12" s="151">
        <v>360</v>
      </c>
      <c r="X12" s="151">
        <v>150</v>
      </c>
      <c r="Y12" s="113"/>
      <c r="Z12" s="148"/>
      <c r="AA12" s="148"/>
      <c r="AB12" s="148"/>
      <c r="AC12" s="75"/>
      <c r="AD12" s="113">
        <v>30</v>
      </c>
      <c r="AE12" s="151">
        <v>182</v>
      </c>
      <c r="AF12" s="151">
        <v>192</v>
      </c>
      <c r="AG12" s="113">
        <v>76</v>
      </c>
      <c r="AH12" s="113"/>
      <c r="AI12" s="148"/>
      <c r="AJ12" s="148"/>
      <c r="AK12" s="148"/>
      <c r="AL12" s="75"/>
      <c r="AM12" s="151">
        <v>143</v>
      </c>
      <c r="AN12" s="151">
        <v>519</v>
      </c>
      <c r="AO12" s="151">
        <v>445</v>
      </c>
      <c r="AP12" s="151">
        <v>209</v>
      </c>
      <c r="AQ12" s="113"/>
      <c r="AR12" s="148"/>
      <c r="AS12" s="148"/>
      <c r="AT12" s="148"/>
      <c r="AU12" s="75"/>
      <c r="AV12" s="113">
        <v>81</v>
      </c>
      <c r="AW12" s="151">
        <v>269</v>
      </c>
      <c r="AX12" s="151">
        <v>209</v>
      </c>
      <c r="AY12" s="113">
        <v>112</v>
      </c>
      <c r="AZ12" s="113"/>
      <c r="BA12" s="148"/>
      <c r="BB12" s="148"/>
      <c r="BC12" s="148"/>
      <c r="BD12" s="75"/>
      <c r="BE12" s="151">
        <v>263</v>
      </c>
      <c r="BF12" s="151">
        <v>1211</v>
      </c>
      <c r="BG12" s="151">
        <v>1058</v>
      </c>
      <c r="BH12" s="151">
        <v>525</v>
      </c>
      <c r="BI12" s="113"/>
      <c r="BJ12" s="148"/>
      <c r="BK12" s="148"/>
      <c r="BL12" s="148"/>
      <c r="BM12" s="75"/>
      <c r="BN12" s="151">
        <v>131</v>
      </c>
      <c r="BO12" s="151">
        <v>642</v>
      </c>
      <c r="BP12" s="151">
        <v>538</v>
      </c>
      <c r="BQ12" s="151">
        <v>269</v>
      </c>
      <c r="BR12" s="113"/>
      <c r="BS12" s="148"/>
      <c r="BT12" s="148"/>
      <c r="BU12" s="148"/>
      <c r="BV12" s="75"/>
      <c r="BW12" s="113">
        <v>76</v>
      </c>
      <c r="BX12" s="151">
        <v>322</v>
      </c>
      <c r="BY12" s="151">
        <v>318</v>
      </c>
      <c r="BZ12" s="151">
        <v>191</v>
      </c>
      <c r="CA12" s="113"/>
      <c r="CB12" s="148"/>
      <c r="CC12" s="148"/>
      <c r="CD12" s="148"/>
      <c r="CE12" s="75"/>
      <c r="CF12" s="113">
        <v>32</v>
      </c>
      <c r="CG12" s="151">
        <v>184</v>
      </c>
      <c r="CH12" s="151">
        <v>163</v>
      </c>
      <c r="CI12" s="113">
        <v>100</v>
      </c>
      <c r="CJ12" s="113"/>
      <c r="CK12" s="148"/>
      <c r="CL12" s="148"/>
      <c r="CM12" s="148"/>
      <c r="CN12" s="75"/>
      <c r="CO12" s="113">
        <v>108</v>
      </c>
      <c r="CP12" s="151">
        <v>916</v>
      </c>
      <c r="CQ12" s="151">
        <v>1191</v>
      </c>
      <c r="CR12" s="151">
        <v>796</v>
      </c>
      <c r="CS12" s="113"/>
      <c r="CT12" s="148"/>
      <c r="CU12" s="148"/>
      <c r="CV12" s="148"/>
      <c r="CW12" s="75"/>
      <c r="CX12" s="113">
        <v>64</v>
      </c>
      <c r="CY12" s="151">
        <v>432</v>
      </c>
      <c r="CZ12" s="151">
        <v>570</v>
      </c>
      <c r="DA12" s="151">
        <v>391</v>
      </c>
      <c r="DB12" s="113"/>
      <c r="DC12" s="148"/>
      <c r="DD12" s="148"/>
      <c r="DE12" s="148"/>
      <c r="DF12" s="75"/>
      <c r="DG12" s="113"/>
      <c r="DH12" s="148"/>
      <c r="DI12" s="148"/>
      <c r="DJ12" s="148"/>
      <c r="DK12" s="75"/>
      <c r="DL12" s="113"/>
      <c r="DM12" s="148"/>
      <c r="DN12" s="148"/>
      <c r="DO12" s="148"/>
      <c r="DP12" s="75"/>
      <c r="DQ12" s="113"/>
      <c r="DR12" s="148"/>
      <c r="DS12" s="148"/>
      <c r="DT12" s="148"/>
      <c r="DU12" s="75"/>
      <c r="DV12" s="113"/>
      <c r="DW12" s="148"/>
      <c r="DX12" s="148"/>
      <c r="DY12" s="148"/>
      <c r="DZ12" s="75"/>
      <c r="EA12" s="113"/>
      <c r="EB12" s="148"/>
      <c r="EC12" s="148"/>
      <c r="ED12" s="148"/>
      <c r="EE12" s="75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48"/>
      <c r="FW12" s="148"/>
      <c r="FX12" s="148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48"/>
      <c r="IR12" s="148"/>
      <c r="IS12" s="148"/>
      <c r="IT12" s="75"/>
      <c r="IU12" s="148"/>
      <c r="IV12" s="75"/>
    </row>
    <row r="13" spans="1:256" s="76" customFormat="1" ht="12.75">
      <c r="A13" s="75"/>
      <c r="B13" s="144" t="s">
        <v>15</v>
      </c>
      <c r="C13" s="113">
        <v>86</v>
      </c>
      <c r="D13" s="151">
        <v>527</v>
      </c>
      <c r="E13" s="151">
        <v>737</v>
      </c>
      <c r="F13" s="151">
        <v>315</v>
      </c>
      <c r="G13" s="113"/>
      <c r="H13" s="148"/>
      <c r="I13" s="148"/>
      <c r="J13" s="148"/>
      <c r="K13" s="75"/>
      <c r="L13" s="113">
        <v>38</v>
      </c>
      <c r="M13" s="151">
        <v>324</v>
      </c>
      <c r="N13" s="151">
        <v>392</v>
      </c>
      <c r="O13" s="151">
        <v>150</v>
      </c>
      <c r="P13" s="113"/>
      <c r="Q13" s="148"/>
      <c r="R13" s="148"/>
      <c r="S13" s="148"/>
      <c r="T13" s="75"/>
      <c r="U13" s="113">
        <v>49</v>
      </c>
      <c r="V13" s="151">
        <v>411</v>
      </c>
      <c r="W13" s="151">
        <v>360</v>
      </c>
      <c r="X13" s="151">
        <v>150</v>
      </c>
      <c r="Y13" s="113"/>
      <c r="Z13" s="148"/>
      <c r="AA13" s="148"/>
      <c r="AB13" s="148"/>
      <c r="AC13" s="75"/>
      <c r="AD13" s="113">
        <v>30</v>
      </c>
      <c r="AE13" s="151">
        <v>182</v>
      </c>
      <c r="AF13" s="151">
        <v>192</v>
      </c>
      <c r="AG13" s="113">
        <v>76</v>
      </c>
      <c r="AH13" s="113"/>
      <c r="AI13" s="148"/>
      <c r="AJ13" s="148"/>
      <c r="AK13" s="148"/>
      <c r="AL13" s="75"/>
      <c r="AM13" s="151">
        <v>143</v>
      </c>
      <c r="AN13" s="151">
        <v>519</v>
      </c>
      <c r="AO13" s="151">
        <v>445</v>
      </c>
      <c r="AP13" s="151">
        <v>209</v>
      </c>
      <c r="AQ13" s="113"/>
      <c r="AR13" s="148"/>
      <c r="AS13" s="148"/>
      <c r="AT13" s="148"/>
      <c r="AU13" s="75"/>
      <c r="AV13" s="113">
        <v>81</v>
      </c>
      <c r="AW13" s="151">
        <v>269</v>
      </c>
      <c r="AX13" s="151">
        <v>209</v>
      </c>
      <c r="AY13" s="113">
        <v>112</v>
      </c>
      <c r="AZ13" s="113"/>
      <c r="BA13" s="148"/>
      <c r="BB13" s="148"/>
      <c r="BC13" s="148"/>
      <c r="BD13" s="75"/>
      <c r="BE13" s="151">
        <v>263</v>
      </c>
      <c r="BF13" s="151">
        <v>1211</v>
      </c>
      <c r="BG13" s="151">
        <v>1058</v>
      </c>
      <c r="BH13" s="151">
        <v>525</v>
      </c>
      <c r="BI13" s="113"/>
      <c r="BJ13" s="148"/>
      <c r="BK13" s="148"/>
      <c r="BL13" s="148"/>
      <c r="BM13" s="75"/>
      <c r="BN13" s="151">
        <v>131</v>
      </c>
      <c r="BO13" s="151">
        <v>642</v>
      </c>
      <c r="BP13" s="151">
        <v>538</v>
      </c>
      <c r="BQ13" s="151">
        <v>269</v>
      </c>
      <c r="BR13" s="113"/>
      <c r="BS13" s="148"/>
      <c r="BT13" s="148"/>
      <c r="BU13" s="148"/>
      <c r="BV13" s="75"/>
      <c r="BW13" s="113">
        <v>76</v>
      </c>
      <c r="BX13" s="151">
        <v>322</v>
      </c>
      <c r="BY13" s="151">
        <v>318</v>
      </c>
      <c r="BZ13" s="151">
        <v>191</v>
      </c>
      <c r="CA13" s="113"/>
      <c r="CB13" s="148"/>
      <c r="CC13" s="148"/>
      <c r="CD13" s="148"/>
      <c r="CE13" s="75"/>
      <c r="CF13" s="113">
        <v>32</v>
      </c>
      <c r="CG13" s="151">
        <v>184</v>
      </c>
      <c r="CH13" s="151">
        <v>163</v>
      </c>
      <c r="CI13" s="113">
        <v>100</v>
      </c>
      <c r="CJ13" s="113"/>
      <c r="CK13" s="148"/>
      <c r="CL13" s="148"/>
      <c r="CM13" s="148"/>
      <c r="CN13" s="75"/>
      <c r="CO13" s="113">
        <v>108</v>
      </c>
      <c r="CP13" s="151">
        <v>916</v>
      </c>
      <c r="CQ13" s="151">
        <v>1191</v>
      </c>
      <c r="CR13" s="151">
        <v>796</v>
      </c>
      <c r="CS13" s="113"/>
      <c r="CT13" s="148"/>
      <c r="CU13" s="148"/>
      <c r="CV13" s="148"/>
      <c r="CW13" s="75"/>
      <c r="CX13" s="113">
        <v>64</v>
      </c>
      <c r="CY13" s="151">
        <v>432</v>
      </c>
      <c r="CZ13" s="151">
        <v>570</v>
      </c>
      <c r="DA13" s="151">
        <v>391</v>
      </c>
      <c r="DB13" s="113"/>
      <c r="DC13" s="148"/>
      <c r="DD13" s="148"/>
      <c r="DE13" s="148"/>
      <c r="DF13" s="75"/>
      <c r="DG13" s="113"/>
      <c r="DH13" s="148"/>
      <c r="DI13" s="148"/>
      <c r="DJ13" s="148"/>
      <c r="DK13" s="75"/>
      <c r="DL13" s="113"/>
      <c r="DM13" s="148"/>
      <c r="DN13" s="148"/>
      <c r="DO13" s="148"/>
      <c r="DP13" s="75"/>
      <c r="DQ13" s="113"/>
      <c r="DR13" s="148"/>
      <c r="DS13" s="148"/>
      <c r="DT13" s="148"/>
      <c r="DU13" s="75"/>
      <c r="DV13" s="113"/>
      <c r="DW13" s="148"/>
      <c r="DX13" s="148"/>
      <c r="DY13" s="148"/>
      <c r="DZ13" s="75"/>
      <c r="EA13" s="113"/>
      <c r="EB13" s="148"/>
      <c r="EC13" s="148"/>
      <c r="ED13" s="148"/>
      <c r="EE13" s="75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48"/>
      <c r="FW13" s="148"/>
      <c r="FX13" s="148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48"/>
      <c r="IR13" s="148"/>
      <c r="IS13" s="148"/>
      <c r="IT13" s="75"/>
      <c r="IU13" s="148"/>
      <c r="IV13" s="75"/>
    </row>
    <row r="14" spans="1:256" s="76" customFormat="1" ht="12.75">
      <c r="A14" s="75"/>
      <c r="B14" s="144" t="s">
        <v>16</v>
      </c>
      <c r="C14" s="113">
        <v>86</v>
      </c>
      <c r="D14" s="151">
        <v>527</v>
      </c>
      <c r="E14" s="151">
        <v>737</v>
      </c>
      <c r="F14" s="151">
        <v>315</v>
      </c>
      <c r="G14" s="113"/>
      <c r="H14" s="148"/>
      <c r="I14" s="148"/>
      <c r="J14" s="148"/>
      <c r="K14" s="75"/>
      <c r="L14" s="113">
        <v>38</v>
      </c>
      <c r="M14" s="151">
        <v>324</v>
      </c>
      <c r="N14" s="151">
        <v>392</v>
      </c>
      <c r="O14" s="151">
        <v>150</v>
      </c>
      <c r="P14" s="113"/>
      <c r="Q14" s="148"/>
      <c r="R14" s="148"/>
      <c r="S14" s="148"/>
      <c r="T14" s="75"/>
      <c r="U14" s="113">
        <v>49</v>
      </c>
      <c r="V14" s="151">
        <v>411</v>
      </c>
      <c r="W14" s="151">
        <v>360</v>
      </c>
      <c r="X14" s="151">
        <v>150</v>
      </c>
      <c r="Y14" s="113"/>
      <c r="Z14" s="148"/>
      <c r="AA14" s="148"/>
      <c r="AB14" s="148"/>
      <c r="AC14" s="75"/>
      <c r="AD14" s="113">
        <v>30</v>
      </c>
      <c r="AE14" s="151">
        <v>182</v>
      </c>
      <c r="AF14" s="151">
        <v>192</v>
      </c>
      <c r="AG14" s="113">
        <v>76</v>
      </c>
      <c r="AH14" s="113"/>
      <c r="AI14" s="148"/>
      <c r="AJ14" s="148"/>
      <c r="AK14" s="148"/>
      <c r="AL14" s="75"/>
      <c r="AM14" s="151">
        <v>143</v>
      </c>
      <c r="AN14" s="151">
        <v>519</v>
      </c>
      <c r="AO14" s="151">
        <v>445</v>
      </c>
      <c r="AP14" s="151">
        <v>209</v>
      </c>
      <c r="AQ14" s="113"/>
      <c r="AR14" s="148"/>
      <c r="AS14" s="148"/>
      <c r="AT14" s="148"/>
      <c r="AU14" s="75"/>
      <c r="AV14" s="113">
        <v>81</v>
      </c>
      <c r="AW14" s="151">
        <v>269</v>
      </c>
      <c r="AX14" s="151">
        <v>209</v>
      </c>
      <c r="AY14" s="113">
        <v>112</v>
      </c>
      <c r="AZ14" s="113"/>
      <c r="BA14" s="148"/>
      <c r="BB14" s="148"/>
      <c r="BC14" s="148"/>
      <c r="BD14" s="75"/>
      <c r="BE14" s="151">
        <v>263</v>
      </c>
      <c r="BF14" s="151">
        <v>1211</v>
      </c>
      <c r="BG14" s="151">
        <v>1058</v>
      </c>
      <c r="BH14" s="151">
        <v>525</v>
      </c>
      <c r="BI14" s="113"/>
      <c r="BJ14" s="148"/>
      <c r="BK14" s="148"/>
      <c r="BL14" s="148"/>
      <c r="BM14" s="75"/>
      <c r="BN14" s="151">
        <v>131</v>
      </c>
      <c r="BO14" s="151">
        <v>642</v>
      </c>
      <c r="BP14" s="151">
        <v>538</v>
      </c>
      <c r="BQ14" s="151">
        <v>269</v>
      </c>
      <c r="BR14" s="113"/>
      <c r="BS14" s="148"/>
      <c r="BT14" s="148"/>
      <c r="BU14" s="148"/>
      <c r="BV14" s="75"/>
      <c r="BW14" s="113">
        <v>76</v>
      </c>
      <c r="BX14" s="151">
        <v>322</v>
      </c>
      <c r="BY14" s="151">
        <v>318</v>
      </c>
      <c r="BZ14" s="151">
        <v>191</v>
      </c>
      <c r="CA14" s="113"/>
      <c r="CB14" s="148"/>
      <c r="CC14" s="148"/>
      <c r="CD14" s="148"/>
      <c r="CE14" s="75"/>
      <c r="CF14" s="113">
        <v>32</v>
      </c>
      <c r="CG14" s="151">
        <v>184</v>
      </c>
      <c r="CH14" s="151">
        <v>163</v>
      </c>
      <c r="CI14" s="113">
        <v>100</v>
      </c>
      <c r="CJ14" s="113"/>
      <c r="CK14" s="148"/>
      <c r="CL14" s="148"/>
      <c r="CM14" s="148"/>
      <c r="CN14" s="75"/>
      <c r="CO14" s="113">
        <v>108</v>
      </c>
      <c r="CP14" s="151">
        <v>916</v>
      </c>
      <c r="CQ14" s="151">
        <v>1191</v>
      </c>
      <c r="CR14" s="151">
        <v>796</v>
      </c>
      <c r="CS14" s="113"/>
      <c r="CT14" s="148"/>
      <c r="CU14" s="148"/>
      <c r="CV14" s="148"/>
      <c r="CW14" s="75"/>
      <c r="CX14" s="113">
        <v>64</v>
      </c>
      <c r="CY14" s="151">
        <v>432</v>
      </c>
      <c r="CZ14" s="151">
        <v>570</v>
      </c>
      <c r="DA14" s="151">
        <v>391</v>
      </c>
      <c r="DB14" s="113"/>
      <c r="DC14" s="148"/>
      <c r="DD14" s="148"/>
      <c r="DE14" s="148"/>
      <c r="DF14" s="75"/>
      <c r="DG14" s="113"/>
      <c r="DH14" s="148"/>
      <c r="DI14" s="148"/>
      <c r="DJ14" s="148"/>
      <c r="DK14" s="75"/>
      <c r="DL14" s="113"/>
      <c r="DM14" s="148"/>
      <c r="DN14" s="148"/>
      <c r="DO14" s="148"/>
      <c r="DP14" s="75"/>
      <c r="DQ14" s="113"/>
      <c r="DR14" s="148"/>
      <c r="DS14" s="148"/>
      <c r="DT14" s="148"/>
      <c r="DU14" s="75"/>
      <c r="DV14" s="113"/>
      <c r="DW14" s="148"/>
      <c r="DX14" s="148"/>
      <c r="DY14" s="148"/>
      <c r="DZ14" s="75"/>
      <c r="EA14" s="113"/>
      <c r="EB14" s="148"/>
      <c r="EC14" s="148"/>
      <c r="ED14" s="148"/>
      <c r="EE14" s="75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48"/>
      <c r="FW14" s="148"/>
      <c r="FX14" s="148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48"/>
      <c r="IR14" s="148"/>
      <c r="IS14" s="148"/>
      <c r="IT14" s="75"/>
      <c r="IU14" s="148"/>
      <c r="IV14" s="75"/>
    </row>
    <row r="15" spans="1:256" ht="3.75" customHeight="1">
      <c r="A15" s="70"/>
      <c r="B15" s="70"/>
      <c r="C15" s="70"/>
      <c r="D15" s="70"/>
      <c r="E15" s="70"/>
      <c r="F15" s="70"/>
      <c r="G15" s="70"/>
      <c r="H15" s="147"/>
      <c r="I15" s="147"/>
      <c r="J15" s="148"/>
      <c r="K15" s="70"/>
      <c r="L15" s="70"/>
      <c r="M15" s="70"/>
      <c r="N15" s="70"/>
      <c r="O15" s="70"/>
      <c r="P15" s="70"/>
      <c r="Q15" s="147"/>
      <c r="R15" s="147"/>
      <c r="S15" s="148"/>
      <c r="T15" s="70"/>
      <c r="U15" s="70"/>
      <c r="V15" s="70"/>
      <c r="W15" s="70"/>
      <c r="X15" s="70"/>
      <c r="Y15" s="70"/>
      <c r="Z15" s="147"/>
      <c r="AA15" s="147"/>
      <c r="AB15" s="148"/>
      <c r="AC15" s="70"/>
      <c r="AD15" s="70"/>
      <c r="AE15" s="70"/>
      <c r="AF15" s="70"/>
      <c r="AG15" s="70"/>
      <c r="AH15" s="70"/>
      <c r="AI15" s="147"/>
      <c r="AJ15" s="147"/>
      <c r="AK15" s="148"/>
      <c r="AL15" s="70"/>
      <c r="AM15" s="70"/>
      <c r="AN15" s="70"/>
      <c r="AO15" s="70"/>
      <c r="AP15" s="70"/>
      <c r="AQ15" s="70"/>
      <c r="AR15" s="147"/>
      <c r="AS15" s="147"/>
      <c r="AT15" s="148"/>
      <c r="AU15" s="70"/>
      <c r="AV15" s="70"/>
      <c r="AW15" s="70"/>
      <c r="AX15" s="70"/>
      <c r="AY15" s="70"/>
      <c r="AZ15" s="70"/>
      <c r="BA15" s="147"/>
      <c r="BB15" s="147"/>
      <c r="BC15" s="148"/>
      <c r="BD15" s="70"/>
      <c r="BE15" s="70"/>
      <c r="BF15" s="70"/>
      <c r="BG15" s="70"/>
      <c r="BH15" s="70"/>
      <c r="BI15" s="70"/>
      <c r="BJ15" s="147"/>
      <c r="BK15" s="147"/>
      <c r="BL15" s="148"/>
      <c r="BM15" s="70"/>
      <c r="BN15" s="70"/>
      <c r="BO15" s="70"/>
      <c r="BP15" s="70"/>
      <c r="BQ15" s="70"/>
      <c r="BR15" s="70"/>
      <c r="BS15" s="147"/>
      <c r="BT15" s="147"/>
      <c r="BU15" s="148"/>
      <c r="BV15" s="70"/>
      <c r="BW15" s="70"/>
      <c r="BX15" s="70"/>
      <c r="BY15" s="70"/>
      <c r="BZ15" s="70"/>
      <c r="CA15" s="70"/>
      <c r="CB15" s="147"/>
      <c r="CC15" s="147"/>
      <c r="CD15" s="148"/>
      <c r="CE15" s="70"/>
      <c r="CF15" s="70"/>
      <c r="CG15" s="70"/>
      <c r="CH15" s="70"/>
      <c r="CI15" s="70"/>
      <c r="CJ15" s="70"/>
      <c r="CK15" s="147"/>
      <c r="CL15" s="147"/>
      <c r="CM15" s="148"/>
      <c r="CN15" s="70"/>
      <c r="CO15" s="70"/>
      <c r="CP15" s="70"/>
      <c r="CQ15" s="70"/>
      <c r="CR15" s="70"/>
      <c r="CS15" s="70"/>
      <c r="CT15" s="147"/>
      <c r="CU15" s="147"/>
      <c r="CV15" s="148"/>
      <c r="CW15" s="70"/>
      <c r="CX15" s="70"/>
      <c r="CY15" s="70"/>
      <c r="CZ15" s="70"/>
      <c r="DA15" s="70"/>
      <c r="DB15" s="70"/>
      <c r="DC15" s="147"/>
      <c r="DD15" s="147"/>
      <c r="DE15" s="148"/>
      <c r="DF15" s="70"/>
      <c r="DG15" s="70"/>
      <c r="DH15" s="147"/>
      <c r="DI15" s="147"/>
      <c r="DJ15" s="148"/>
      <c r="DK15" s="70"/>
      <c r="DL15" s="70"/>
      <c r="DM15" s="147"/>
      <c r="DN15" s="147"/>
      <c r="DO15" s="148"/>
      <c r="DP15" s="70"/>
      <c r="DQ15" s="70"/>
      <c r="DR15" s="147"/>
      <c r="DS15" s="147"/>
      <c r="DT15" s="148"/>
      <c r="DU15" s="70"/>
      <c r="DV15" s="70"/>
      <c r="DW15" s="147"/>
      <c r="DX15" s="147"/>
      <c r="DY15" s="148"/>
      <c r="DZ15" s="70"/>
      <c r="EA15" s="70"/>
      <c r="EB15" s="147"/>
      <c r="EC15" s="147"/>
      <c r="ED15" s="148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147"/>
      <c r="FW15" s="147"/>
      <c r="FX15" s="148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113"/>
      <c r="IQ15" s="148"/>
      <c r="IR15" s="148"/>
      <c r="IS15" s="148"/>
      <c r="IT15" s="75"/>
      <c r="IU15" s="148"/>
      <c r="IV15" s="75"/>
    </row>
    <row r="16" spans="1:256" s="72" customFormat="1" ht="15.75" thickBot="1">
      <c r="A16" s="70"/>
      <c r="B16" s="143" t="s">
        <v>82</v>
      </c>
      <c r="G16" s="70"/>
      <c r="H16" s="147"/>
      <c r="I16" s="147"/>
      <c r="J16" s="148"/>
      <c r="K16" s="70"/>
      <c r="P16" s="70"/>
      <c r="Q16" s="147"/>
      <c r="R16" s="147"/>
      <c r="S16" s="148"/>
      <c r="T16" s="70"/>
      <c r="Y16" s="70"/>
      <c r="Z16" s="147"/>
      <c r="AA16" s="147"/>
      <c r="AB16" s="148"/>
      <c r="AC16" s="70"/>
      <c r="AH16" s="70"/>
      <c r="AI16" s="147"/>
      <c r="AJ16" s="147"/>
      <c r="AK16" s="148"/>
      <c r="AL16" s="70"/>
      <c r="AQ16" s="70"/>
      <c r="AR16" s="147"/>
      <c r="AS16" s="147"/>
      <c r="AT16" s="148"/>
      <c r="AU16" s="70"/>
      <c r="AZ16" s="70"/>
      <c r="BA16" s="147"/>
      <c r="BB16" s="147"/>
      <c r="BC16" s="148"/>
      <c r="BD16" s="70"/>
      <c r="BI16" s="70"/>
      <c r="BJ16" s="147"/>
      <c r="BK16" s="147"/>
      <c r="BL16" s="148"/>
      <c r="BM16" s="70"/>
      <c r="BR16" s="70"/>
      <c r="BS16" s="147"/>
      <c r="BT16" s="147"/>
      <c r="BU16" s="148"/>
      <c r="BV16" s="70"/>
      <c r="CA16" s="70"/>
      <c r="CB16" s="147"/>
      <c r="CC16" s="147"/>
      <c r="CD16" s="148"/>
      <c r="CE16" s="70"/>
      <c r="CJ16" s="70"/>
      <c r="CK16" s="147"/>
      <c r="CL16" s="147"/>
      <c r="CM16" s="148"/>
      <c r="CN16" s="70"/>
      <c r="CS16" s="70"/>
      <c r="CT16" s="147"/>
      <c r="CU16" s="147"/>
      <c r="CV16" s="148"/>
      <c r="CW16" s="70"/>
      <c r="DB16" s="70"/>
      <c r="DC16" s="147"/>
      <c r="DD16" s="147"/>
      <c r="DE16" s="148"/>
      <c r="DF16" s="70"/>
      <c r="DG16" s="70"/>
      <c r="DH16" s="147"/>
      <c r="DI16" s="147"/>
      <c r="DJ16" s="148"/>
      <c r="DK16" s="70"/>
      <c r="DL16" s="70"/>
      <c r="DM16" s="147"/>
      <c r="DN16" s="147"/>
      <c r="DO16" s="148"/>
      <c r="DP16" s="70"/>
      <c r="DQ16" s="70"/>
      <c r="DR16" s="147"/>
      <c r="DS16" s="147"/>
      <c r="DT16" s="148"/>
      <c r="DU16" s="70"/>
      <c r="DV16" s="70"/>
      <c r="DW16" s="147"/>
      <c r="DX16" s="147"/>
      <c r="DY16" s="148"/>
      <c r="DZ16" s="70"/>
      <c r="EA16" s="70"/>
      <c r="EB16" s="147"/>
      <c r="EC16" s="147"/>
      <c r="ED16" s="148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147"/>
      <c r="FW16" s="147"/>
      <c r="FX16" s="148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147"/>
      <c r="IR16" s="147"/>
      <c r="IS16" s="148"/>
      <c r="IT16" s="70"/>
      <c r="IU16" s="148"/>
      <c r="IV16" s="70"/>
    </row>
    <row r="17" spans="1:256" s="114" customFormat="1" ht="12.75">
      <c r="A17" s="68"/>
      <c r="B17" s="145" t="s">
        <v>13</v>
      </c>
      <c r="C17" s="141">
        <v>71.97374068295223</v>
      </c>
      <c r="D17" s="150">
        <v>45.15648437493573</v>
      </c>
      <c r="E17" s="150">
        <v>41.032046056911796</v>
      </c>
      <c r="F17" s="150">
        <v>72.75995659148559</v>
      </c>
      <c r="G17" s="141"/>
      <c r="H17" s="146"/>
      <c r="I17" s="146"/>
      <c r="J17" s="146"/>
      <c r="K17" s="68"/>
      <c r="L17" s="141">
        <v>76.7077094586959</v>
      </c>
      <c r="M17" s="150">
        <v>44.64487322324847</v>
      </c>
      <c r="N17" s="150">
        <v>64.18165242486991</v>
      </c>
      <c r="O17" s="150">
        <v>92.35487817080467</v>
      </c>
      <c r="P17" s="141"/>
      <c r="Q17" s="146"/>
      <c r="R17" s="146"/>
      <c r="S17" s="146"/>
      <c r="T17" s="68"/>
      <c r="U17" s="141">
        <v>55.066877685567896</v>
      </c>
      <c r="V17" s="150">
        <v>44.57811099962597</v>
      </c>
      <c r="W17" s="150">
        <v>59.68308749822573</v>
      </c>
      <c r="X17" s="150">
        <v>108.2162239030431</v>
      </c>
      <c r="Y17" s="141"/>
      <c r="Z17" s="146"/>
      <c r="AA17" s="146"/>
      <c r="AB17" s="146"/>
      <c r="AC17" s="68"/>
      <c r="AD17" s="141">
        <v>38.65566410130724</v>
      </c>
      <c r="AE17" s="150">
        <v>75.83914444466214</v>
      </c>
      <c r="AF17" s="150">
        <v>82.08596786832261</v>
      </c>
      <c r="AG17" s="141">
        <v>136.72665983972763</v>
      </c>
      <c r="AH17" s="141"/>
      <c r="AI17" s="146"/>
      <c r="AJ17" s="146"/>
      <c r="AK17" s="146"/>
      <c r="AL17" s="68"/>
      <c r="AM17" s="150">
        <v>42.50128650975695</v>
      </c>
      <c r="AN17" s="150">
        <v>37.495071999503004</v>
      </c>
      <c r="AO17" s="150">
        <v>50.21334461173309</v>
      </c>
      <c r="AP17" s="150">
        <v>83.95588758804557</v>
      </c>
      <c r="AQ17" s="141"/>
      <c r="AR17" s="146"/>
      <c r="AS17" s="146"/>
      <c r="AT17" s="146"/>
      <c r="AU17" s="68"/>
      <c r="AV17" s="141">
        <v>38.62511605191953</v>
      </c>
      <c r="AW17" s="150">
        <v>51.317480377299184</v>
      </c>
      <c r="AX17" s="150">
        <v>77.32168636557306</v>
      </c>
      <c r="AY17" s="141">
        <v>125.11793820773006</v>
      </c>
      <c r="AZ17" s="141"/>
      <c r="BA17" s="146"/>
      <c r="BB17" s="146"/>
      <c r="BC17" s="146"/>
      <c r="BD17" s="68"/>
      <c r="BE17" s="150">
        <v>42.27944993357058</v>
      </c>
      <c r="BF17" s="150">
        <v>22.734732225589262</v>
      </c>
      <c r="BG17" s="150">
        <v>35.15837053980281</v>
      </c>
      <c r="BH17" s="150">
        <v>51.08858788070321</v>
      </c>
      <c r="BI17" s="141"/>
      <c r="BJ17" s="146"/>
      <c r="BK17" s="146"/>
      <c r="BL17" s="146"/>
      <c r="BM17" s="68"/>
      <c r="BN17" s="150">
        <v>44.748353066530285</v>
      </c>
      <c r="BO17" s="150">
        <v>31.122245992960522</v>
      </c>
      <c r="BP17" s="150">
        <v>52.07823163377042</v>
      </c>
      <c r="BQ17" s="150">
        <v>67.77664973150507</v>
      </c>
      <c r="BR17" s="141"/>
      <c r="BS17" s="146"/>
      <c r="BT17" s="146"/>
      <c r="BU17" s="146"/>
      <c r="BV17" s="68"/>
      <c r="BW17" s="141">
        <v>71.72107916091784</v>
      </c>
      <c r="BX17" s="150">
        <v>49.56382454575992</v>
      </c>
      <c r="BY17" s="150">
        <v>56.73332073097801</v>
      </c>
      <c r="BZ17" s="150">
        <v>91.13092149682572</v>
      </c>
      <c r="CA17" s="141"/>
      <c r="CB17" s="146"/>
      <c r="CC17" s="146"/>
      <c r="CD17" s="146"/>
      <c r="CE17" s="68"/>
      <c r="CF17" s="141">
        <v>82.02766809615575</v>
      </c>
      <c r="CG17" s="150">
        <v>66.95623274035403</v>
      </c>
      <c r="CH17" s="150">
        <v>114.74512981258287</v>
      </c>
      <c r="CI17" s="141">
        <v>163.98310315458787</v>
      </c>
      <c r="CJ17" s="141"/>
      <c r="CK17" s="146"/>
      <c r="CL17" s="146"/>
      <c r="CM17" s="146"/>
      <c r="CN17" s="68"/>
      <c r="CO17" s="141">
        <v>53.72635021949904</v>
      </c>
      <c r="CP17" s="150">
        <v>29.779723834583127</v>
      </c>
      <c r="CQ17" s="150">
        <v>29.326225614622487</v>
      </c>
      <c r="CR17" s="150">
        <v>38.0149934032875</v>
      </c>
      <c r="CS17" s="141"/>
      <c r="CT17" s="146"/>
      <c r="CU17" s="146"/>
      <c r="CV17" s="146"/>
      <c r="CW17" s="68"/>
      <c r="CX17" s="141">
        <v>66.59188473108398</v>
      </c>
      <c r="CY17" s="150">
        <v>55.884850193640375</v>
      </c>
      <c r="CZ17" s="150">
        <v>42.307853534773685</v>
      </c>
      <c r="DA17" s="150">
        <v>52.171138582437244</v>
      </c>
      <c r="DB17" s="141"/>
      <c r="DC17" s="146"/>
      <c r="DD17" s="146"/>
      <c r="DE17" s="146"/>
      <c r="DF17" s="68"/>
      <c r="DG17" s="141"/>
      <c r="DH17" s="146"/>
      <c r="DI17" s="146"/>
      <c r="DJ17" s="146"/>
      <c r="DK17" s="68"/>
      <c r="DL17" s="141"/>
      <c r="DM17" s="146"/>
      <c r="DN17" s="146"/>
      <c r="DO17" s="146"/>
      <c r="DP17" s="68"/>
      <c r="DQ17" s="141"/>
      <c r="DR17" s="146"/>
      <c r="DS17" s="146"/>
      <c r="DT17" s="146"/>
      <c r="DU17" s="68"/>
      <c r="DV17" s="141"/>
      <c r="DW17" s="146"/>
      <c r="DX17" s="146"/>
      <c r="DY17" s="146"/>
      <c r="DZ17" s="68"/>
      <c r="EA17" s="141"/>
      <c r="EB17" s="146"/>
      <c r="EC17" s="146"/>
      <c r="ED17" s="146"/>
      <c r="EE17" s="68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6"/>
      <c r="FW17" s="146"/>
      <c r="FX17" s="146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  <c r="IA17" s="141"/>
      <c r="IB17" s="141"/>
      <c r="IC17" s="141"/>
      <c r="ID17" s="141"/>
      <c r="IE17" s="141"/>
      <c r="IF17" s="141"/>
      <c r="IG17" s="141"/>
      <c r="IH17" s="141"/>
      <c r="II17" s="141"/>
      <c r="IJ17" s="141"/>
      <c r="IK17" s="141"/>
      <c r="IL17" s="141"/>
      <c r="IM17" s="141"/>
      <c r="IN17" s="141"/>
      <c r="IO17" s="141"/>
      <c r="IP17" s="70"/>
      <c r="IQ17" s="147"/>
      <c r="IR17" s="147"/>
      <c r="IS17" s="148"/>
      <c r="IT17" s="70"/>
      <c r="IU17" s="148"/>
      <c r="IV17" s="70"/>
    </row>
    <row r="18" spans="1:256" s="114" customFormat="1" ht="12.75">
      <c r="A18" s="68"/>
      <c r="B18" s="145" t="s">
        <v>14</v>
      </c>
      <c r="C18" s="141">
        <v>30.47066645919076</v>
      </c>
      <c r="D18" s="150">
        <v>21.01744709707242</v>
      </c>
      <c r="E18" s="150">
        <v>19.771493251267483</v>
      </c>
      <c r="F18" s="150">
        <v>50.07290127409073</v>
      </c>
      <c r="G18" s="141"/>
      <c r="H18" s="146"/>
      <c r="I18" s="146"/>
      <c r="J18" s="146"/>
      <c r="K18" s="68"/>
      <c r="L18" s="141">
        <v>17.2347741328328</v>
      </c>
      <c r="M18" s="150">
        <v>19.4963283541568</v>
      </c>
      <c r="N18" s="150">
        <v>16.634233957515498</v>
      </c>
      <c r="O18" s="150">
        <v>34.24907403780823</v>
      </c>
      <c r="P18" s="141"/>
      <c r="Q18" s="146"/>
      <c r="R18" s="146"/>
      <c r="S18" s="146"/>
      <c r="T18" s="68"/>
      <c r="U18" s="141">
        <v>58.08843070910396</v>
      </c>
      <c r="V18" s="150">
        <v>27.253857738414705</v>
      </c>
      <c r="W18" s="150">
        <v>34.07081264314021</v>
      </c>
      <c r="X18" s="150">
        <v>72.08393175157711</v>
      </c>
      <c r="Y18" s="141"/>
      <c r="Z18" s="146"/>
      <c r="AA18" s="146"/>
      <c r="AB18" s="146"/>
      <c r="AC18" s="68"/>
      <c r="AD18" s="141">
        <v>22.215796409142342</v>
      </c>
      <c r="AE18" s="150">
        <v>14.604344501295888</v>
      </c>
      <c r="AF18" s="150">
        <v>23.5617205924778</v>
      </c>
      <c r="AG18" s="141">
        <v>40.06322302565361</v>
      </c>
      <c r="AH18" s="141"/>
      <c r="AI18" s="146"/>
      <c r="AJ18" s="146"/>
      <c r="AK18" s="146"/>
      <c r="AL18" s="68"/>
      <c r="AM18" s="150">
        <v>21.36383689454697</v>
      </c>
      <c r="AN18" s="150">
        <v>19.03700117687259</v>
      </c>
      <c r="AO18" s="150">
        <v>27.688277664456344</v>
      </c>
      <c r="AP18" s="150">
        <v>47.42110481588624</v>
      </c>
      <c r="AQ18" s="141"/>
      <c r="AR18" s="146"/>
      <c r="AS18" s="146"/>
      <c r="AT18" s="146"/>
      <c r="AU18" s="68"/>
      <c r="AV18" s="141">
        <v>11.609105272076633</v>
      </c>
      <c r="AW18" s="150">
        <v>12.289074079783576</v>
      </c>
      <c r="AX18" s="150">
        <v>18.88408507729196</v>
      </c>
      <c r="AY18" s="141">
        <v>35.85088331057497</v>
      </c>
      <c r="AZ18" s="141"/>
      <c r="BA18" s="146"/>
      <c r="BB18" s="146"/>
      <c r="BC18" s="146"/>
      <c r="BD18" s="68"/>
      <c r="BE18" s="150">
        <v>16.03068030223138</v>
      </c>
      <c r="BF18" s="150">
        <v>14.23503304906366</v>
      </c>
      <c r="BG18" s="150">
        <v>19.44996598071145</v>
      </c>
      <c r="BH18" s="150">
        <v>38.253460195393096</v>
      </c>
      <c r="BI18" s="141"/>
      <c r="BJ18" s="146"/>
      <c r="BK18" s="146"/>
      <c r="BL18" s="146"/>
      <c r="BM18" s="68"/>
      <c r="BN18" s="150">
        <v>14.096789368715665</v>
      </c>
      <c r="BO18" s="150">
        <v>10.290217499116439</v>
      </c>
      <c r="BP18" s="150">
        <v>15.815407606212297</v>
      </c>
      <c r="BQ18" s="150">
        <v>22.68034220270581</v>
      </c>
      <c r="BR18" s="141"/>
      <c r="BS18" s="146"/>
      <c r="BT18" s="146"/>
      <c r="BU18" s="146"/>
      <c r="BV18" s="68"/>
      <c r="BW18" s="141">
        <v>31.707738014543498</v>
      </c>
      <c r="BX18" s="150">
        <v>23.855839512395356</v>
      </c>
      <c r="BY18" s="150">
        <v>37.46831154293821</v>
      </c>
      <c r="BZ18" s="150">
        <v>78.51158954636621</v>
      </c>
      <c r="CA18" s="141"/>
      <c r="CB18" s="146"/>
      <c r="CC18" s="146"/>
      <c r="CD18" s="146"/>
      <c r="CE18" s="68"/>
      <c r="CF18" s="141">
        <v>24.92319063596959</v>
      </c>
      <c r="CG18" s="150">
        <v>11.49863269932121</v>
      </c>
      <c r="CH18" s="150">
        <v>28.14510662871252</v>
      </c>
      <c r="CI18" s="141">
        <v>60.06974435900142</v>
      </c>
      <c r="CJ18" s="141"/>
      <c r="CK18" s="146"/>
      <c r="CL18" s="146"/>
      <c r="CM18" s="146"/>
      <c r="CN18" s="68"/>
      <c r="CO18" s="141">
        <v>34.85257527854837</v>
      </c>
      <c r="CP18" s="150">
        <v>12.839874418961303</v>
      </c>
      <c r="CQ18" s="150">
        <v>16.511024560602056</v>
      </c>
      <c r="CR18" s="150">
        <v>26.330568949466617</v>
      </c>
      <c r="CS18" s="141"/>
      <c r="CT18" s="146"/>
      <c r="CU18" s="146"/>
      <c r="CV18" s="146"/>
      <c r="CW18" s="68"/>
      <c r="CX18" s="141">
        <v>9.319131768053769</v>
      </c>
      <c r="CY18" s="150">
        <v>11.419605564976363</v>
      </c>
      <c r="CZ18" s="150">
        <v>14.510721585835546</v>
      </c>
      <c r="DA18" s="150">
        <v>23.46008474708072</v>
      </c>
      <c r="DB18" s="141"/>
      <c r="DC18" s="146"/>
      <c r="DD18" s="146"/>
      <c r="DE18" s="146"/>
      <c r="DF18" s="68"/>
      <c r="DG18" s="141"/>
      <c r="DH18" s="146"/>
      <c r="DI18" s="146"/>
      <c r="DJ18" s="146"/>
      <c r="DK18" s="68"/>
      <c r="DL18" s="141"/>
      <c r="DM18" s="146"/>
      <c r="DN18" s="146"/>
      <c r="DO18" s="146"/>
      <c r="DP18" s="68"/>
      <c r="DQ18" s="141"/>
      <c r="DR18" s="146"/>
      <c r="DS18" s="146"/>
      <c r="DT18" s="146"/>
      <c r="DU18" s="68"/>
      <c r="DV18" s="141"/>
      <c r="DW18" s="146"/>
      <c r="DX18" s="146"/>
      <c r="DY18" s="146"/>
      <c r="DZ18" s="68"/>
      <c r="EA18" s="141"/>
      <c r="EB18" s="146"/>
      <c r="EC18" s="146"/>
      <c r="ED18" s="146"/>
      <c r="EE18" s="68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6"/>
      <c r="FW18" s="146"/>
      <c r="FX18" s="146"/>
      <c r="FY18" s="141"/>
      <c r="FZ18" s="141"/>
      <c r="GA18" s="141"/>
      <c r="GB18" s="141"/>
      <c r="GC18" s="141"/>
      <c r="GD18" s="141"/>
      <c r="GE18" s="141"/>
      <c r="GF18" s="141"/>
      <c r="GG18" s="141"/>
      <c r="GH18" s="141"/>
      <c r="GI18" s="141"/>
      <c r="GJ18" s="141"/>
      <c r="GK18" s="141"/>
      <c r="GL18" s="141"/>
      <c r="GM18" s="141"/>
      <c r="GN18" s="141"/>
      <c r="GO18" s="141"/>
      <c r="GP18" s="141"/>
      <c r="GQ18" s="141"/>
      <c r="GR18" s="141"/>
      <c r="GS18" s="141"/>
      <c r="GT18" s="141"/>
      <c r="GU18" s="141"/>
      <c r="GV18" s="141"/>
      <c r="GW18" s="141"/>
      <c r="GX18" s="141"/>
      <c r="GY18" s="141"/>
      <c r="GZ18" s="141"/>
      <c r="HA18" s="141"/>
      <c r="HB18" s="141"/>
      <c r="HC18" s="141"/>
      <c r="HD18" s="141"/>
      <c r="HE18" s="141"/>
      <c r="HF18" s="141"/>
      <c r="HG18" s="141"/>
      <c r="HH18" s="141"/>
      <c r="HI18" s="141"/>
      <c r="HJ18" s="141"/>
      <c r="HK18" s="141"/>
      <c r="HL18" s="141"/>
      <c r="HM18" s="141"/>
      <c r="HN18" s="141"/>
      <c r="HO18" s="141"/>
      <c r="HP18" s="141"/>
      <c r="HQ18" s="141"/>
      <c r="HR18" s="141"/>
      <c r="HS18" s="141"/>
      <c r="HT18" s="141"/>
      <c r="HU18" s="141"/>
      <c r="HV18" s="141"/>
      <c r="HW18" s="141"/>
      <c r="HX18" s="141"/>
      <c r="HY18" s="141"/>
      <c r="HZ18" s="141"/>
      <c r="IA18" s="141"/>
      <c r="IB18" s="141"/>
      <c r="IC18" s="141"/>
      <c r="ID18" s="141"/>
      <c r="IE18" s="141"/>
      <c r="IF18" s="141"/>
      <c r="IG18" s="141"/>
      <c r="IH18" s="141"/>
      <c r="II18" s="141"/>
      <c r="IJ18" s="141"/>
      <c r="IK18" s="141"/>
      <c r="IL18" s="141"/>
      <c r="IM18" s="141"/>
      <c r="IN18" s="141"/>
      <c r="IO18" s="141"/>
      <c r="IP18" s="141"/>
      <c r="IQ18" s="146"/>
      <c r="IR18" s="146"/>
      <c r="IS18" s="146"/>
      <c r="IT18" s="68"/>
      <c r="IU18" s="146"/>
      <c r="IV18" s="68"/>
    </row>
    <row r="19" spans="1:256" s="114" customFormat="1" ht="12.75">
      <c r="A19" s="68"/>
      <c r="B19" s="145" t="s">
        <v>15</v>
      </c>
      <c r="C19" s="141">
        <v>49.83219175122066</v>
      </c>
      <c r="D19" s="150">
        <v>19.13869325437885</v>
      </c>
      <c r="E19" s="150">
        <v>18.303820987633884</v>
      </c>
      <c r="F19" s="150">
        <v>27.03824568788828</v>
      </c>
      <c r="G19" s="141"/>
      <c r="H19" s="146"/>
      <c r="I19" s="146"/>
      <c r="J19" s="146"/>
      <c r="K19" s="68"/>
      <c r="L19" s="141">
        <v>0</v>
      </c>
      <c r="M19" s="150">
        <v>5.869036247471045</v>
      </c>
      <c r="N19" s="150">
        <v>5.019994238691912</v>
      </c>
      <c r="O19" s="150">
        <v>11.664429971893313</v>
      </c>
      <c r="P19" s="141"/>
      <c r="Q19" s="146"/>
      <c r="R19" s="146"/>
      <c r="S19" s="146"/>
      <c r="T19" s="68"/>
      <c r="U19" s="141">
        <v>18.349661568043313</v>
      </c>
      <c r="V19" s="150">
        <v>14.252680231345174</v>
      </c>
      <c r="W19" s="150">
        <v>21.51583130745486</v>
      </c>
      <c r="X19" s="150">
        <v>43.661657742994166</v>
      </c>
      <c r="Y19" s="141"/>
      <c r="Z19" s="146"/>
      <c r="AA19" s="146"/>
      <c r="AB19" s="146"/>
      <c r="AC19" s="68"/>
      <c r="AD19" s="141">
        <v>0</v>
      </c>
      <c r="AE19" s="150">
        <v>9.731494749109793</v>
      </c>
      <c r="AF19" s="150">
        <v>3.367263288427265</v>
      </c>
      <c r="AG19" s="141">
        <v>5.013209198040834</v>
      </c>
      <c r="AH19" s="141"/>
      <c r="AI19" s="146"/>
      <c r="AJ19" s="146"/>
      <c r="AK19" s="146"/>
      <c r="AL19" s="68"/>
      <c r="AM19" s="150">
        <v>25.303374020286398</v>
      </c>
      <c r="AN19" s="150">
        <v>15.361711528937287</v>
      </c>
      <c r="AO19" s="150">
        <v>23.093236261347784</v>
      </c>
      <c r="AP19" s="150">
        <v>35.471564196623234</v>
      </c>
      <c r="AQ19" s="141"/>
      <c r="AR19" s="146"/>
      <c r="AS19" s="146"/>
      <c r="AT19" s="146"/>
      <c r="AU19" s="68"/>
      <c r="AV19" s="141">
        <v>6.618095310234531</v>
      </c>
      <c r="AW19" s="150">
        <v>15.49619763382833</v>
      </c>
      <c r="AX19" s="150">
        <v>5.550221710522656</v>
      </c>
      <c r="AY19" s="141">
        <v>15.391273773872115</v>
      </c>
      <c r="AZ19" s="141"/>
      <c r="BA19" s="146"/>
      <c r="BB19" s="146"/>
      <c r="BC19" s="146"/>
      <c r="BD19" s="68"/>
      <c r="BE19" s="150">
        <v>25.41498138772136</v>
      </c>
      <c r="BF19" s="150">
        <v>8.035682117690191</v>
      </c>
      <c r="BG19" s="150">
        <v>12.92049561281633</v>
      </c>
      <c r="BH19" s="150">
        <v>20.033255428106113</v>
      </c>
      <c r="BI19" s="141"/>
      <c r="BJ19" s="146"/>
      <c r="BK19" s="146"/>
      <c r="BL19" s="146"/>
      <c r="BM19" s="68"/>
      <c r="BN19" s="150">
        <v>11.50311951833512</v>
      </c>
      <c r="BO19" s="150">
        <v>3.375828082255886</v>
      </c>
      <c r="BP19" s="150">
        <v>2.160500597851678</v>
      </c>
      <c r="BQ19" s="150">
        <v>7.793105783373897</v>
      </c>
      <c r="BR19" s="141"/>
      <c r="BS19" s="146"/>
      <c r="BT19" s="146"/>
      <c r="BU19" s="146"/>
      <c r="BV19" s="68"/>
      <c r="BW19" s="141">
        <v>32.574007454016794</v>
      </c>
      <c r="BX19" s="150">
        <v>22.858301747038308</v>
      </c>
      <c r="BY19" s="150">
        <v>20.70914179310933</v>
      </c>
      <c r="BZ19" s="150">
        <v>28.50347371382383</v>
      </c>
      <c r="CA19" s="141"/>
      <c r="CB19" s="146"/>
      <c r="CC19" s="146"/>
      <c r="CD19" s="146"/>
      <c r="CE19" s="68"/>
      <c r="CF19" s="141">
        <v>20.889714652974813</v>
      </c>
      <c r="CG19" s="150">
        <v>22.945072132387672</v>
      </c>
      <c r="CH19" s="150">
        <v>2.3633021188766348</v>
      </c>
      <c r="CI19" s="141">
        <v>5.381492519004775</v>
      </c>
      <c r="CJ19" s="141"/>
      <c r="CK19" s="146"/>
      <c r="CL19" s="146"/>
      <c r="CM19" s="146"/>
      <c r="CN19" s="68"/>
      <c r="CO19" s="141">
        <v>20.212698959978926</v>
      </c>
      <c r="CP19" s="150">
        <v>10.492324063665192</v>
      </c>
      <c r="CQ19" s="150">
        <v>11.233647999633934</v>
      </c>
      <c r="CR19" s="150">
        <v>15.710445388662958</v>
      </c>
      <c r="CS19" s="141"/>
      <c r="CT19" s="146"/>
      <c r="CU19" s="146"/>
      <c r="CV19" s="146"/>
      <c r="CW19" s="68"/>
      <c r="CX19" s="141">
        <v>10.393452156678306</v>
      </c>
      <c r="CY19" s="150">
        <v>2.2011583344275696</v>
      </c>
      <c r="CZ19" s="150">
        <v>2.0624292379162292</v>
      </c>
      <c r="DA19" s="150">
        <v>4.428411069980241</v>
      </c>
      <c r="DB19" s="141"/>
      <c r="DC19" s="146"/>
      <c r="DD19" s="146"/>
      <c r="DE19" s="146"/>
      <c r="DF19" s="68"/>
      <c r="DG19" s="141"/>
      <c r="DH19" s="146"/>
      <c r="DI19" s="146"/>
      <c r="DJ19" s="146"/>
      <c r="DK19" s="68"/>
      <c r="DL19" s="141"/>
      <c r="DM19" s="146"/>
      <c r="DN19" s="146"/>
      <c r="DO19" s="146"/>
      <c r="DP19" s="68"/>
      <c r="DQ19" s="141"/>
      <c r="DR19" s="146"/>
      <c r="DS19" s="146"/>
      <c r="DT19" s="146"/>
      <c r="DU19" s="68"/>
      <c r="DV19" s="141"/>
      <c r="DW19" s="146"/>
      <c r="DX19" s="146"/>
      <c r="DY19" s="146"/>
      <c r="DZ19" s="68"/>
      <c r="EA19" s="141"/>
      <c r="EB19" s="146"/>
      <c r="EC19" s="146"/>
      <c r="ED19" s="146"/>
      <c r="EE19" s="68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  <c r="FF19" s="141"/>
      <c r="FG19" s="141"/>
      <c r="FH19" s="141"/>
      <c r="FI19" s="141"/>
      <c r="FJ19" s="141"/>
      <c r="FK19" s="141"/>
      <c r="FL19" s="141"/>
      <c r="FM19" s="141"/>
      <c r="FN19" s="141"/>
      <c r="FO19" s="141"/>
      <c r="FP19" s="141"/>
      <c r="FQ19" s="141"/>
      <c r="FR19" s="141"/>
      <c r="FS19" s="141"/>
      <c r="FT19" s="141"/>
      <c r="FU19" s="141"/>
      <c r="FV19" s="146"/>
      <c r="FW19" s="146"/>
      <c r="FX19" s="146"/>
      <c r="FY19" s="141"/>
      <c r="FZ19" s="141"/>
      <c r="GA19" s="141"/>
      <c r="GB19" s="141"/>
      <c r="GC19" s="141"/>
      <c r="GD19" s="141"/>
      <c r="GE19" s="141"/>
      <c r="GF19" s="141"/>
      <c r="GG19" s="141"/>
      <c r="GH19" s="141"/>
      <c r="GI19" s="141"/>
      <c r="GJ19" s="141"/>
      <c r="GK19" s="141"/>
      <c r="GL19" s="141"/>
      <c r="GM19" s="141"/>
      <c r="GN19" s="141"/>
      <c r="GO19" s="141"/>
      <c r="GP19" s="141"/>
      <c r="GQ19" s="141"/>
      <c r="GR19" s="141"/>
      <c r="GS19" s="141"/>
      <c r="GT19" s="141"/>
      <c r="GU19" s="141"/>
      <c r="GV19" s="141"/>
      <c r="GW19" s="141"/>
      <c r="GX19" s="141"/>
      <c r="GY19" s="141"/>
      <c r="GZ19" s="141"/>
      <c r="HA19" s="141"/>
      <c r="HB19" s="141"/>
      <c r="HC19" s="141"/>
      <c r="HD19" s="141"/>
      <c r="HE19" s="141"/>
      <c r="HF19" s="141"/>
      <c r="HG19" s="141"/>
      <c r="HH19" s="141"/>
      <c r="HI19" s="141"/>
      <c r="HJ19" s="141"/>
      <c r="HK19" s="141"/>
      <c r="HL19" s="141"/>
      <c r="HM19" s="141"/>
      <c r="HN19" s="141"/>
      <c r="HO19" s="141"/>
      <c r="HP19" s="141"/>
      <c r="HQ19" s="141"/>
      <c r="HR19" s="141"/>
      <c r="HS19" s="141"/>
      <c r="HT19" s="141"/>
      <c r="HU19" s="141"/>
      <c r="HV19" s="141"/>
      <c r="HW19" s="141"/>
      <c r="HX19" s="141"/>
      <c r="HY19" s="141"/>
      <c r="HZ19" s="141"/>
      <c r="IA19" s="141"/>
      <c r="IB19" s="141"/>
      <c r="IC19" s="141"/>
      <c r="ID19" s="141"/>
      <c r="IE19" s="141"/>
      <c r="IF19" s="141"/>
      <c r="IG19" s="141"/>
      <c r="IH19" s="141"/>
      <c r="II19" s="141"/>
      <c r="IJ19" s="141"/>
      <c r="IK19" s="141"/>
      <c r="IL19" s="141"/>
      <c r="IM19" s="141"/>
      <c r="IN19" s="141"/>
      <c r="IO19" s="141"/>
      <c r="IP19" s="141"/>
      <c r="IQ19" s="146"/>
      <c r="IR19" s="146"/>
      <c r="IS19" s="146"/>
      <c r="IT19" s="68"/>
      <c r="IU19" s="146"/>
      <c r="IV19" s="68"/>
    </row>
    <row r="20" spans="1:256" s="114" customFormat="1" ht="12.75">
      <c r="A20" s="68"/>
      <c r="B20" s="145" t="s">
        <v>16</v>
      </c>
      <c r="C20" s="141">
        <v>43.89593444634297</v>
      </c>
      <c r="D20" s="150">
        <v>24.908935876087018</v>
      </c>
      <c r="E20" s="150">
        <v>25.301065463542432</v>
      </c>
      <c r="F20" s="150">
        <v>41.91695715348952</v>
      </c>
      <c r="G20" s="141"/>
      <c r="H20" s="146"/>
      <c r="I20" s="146"/>
      <c r="J20" s="146"/>
      <c r="K20" s="68"/>
      <c r="L20" s="141">
        <v>148.4244347716515</v>
      </c>
      <c r="M20" s="150">
        <v>43.84638203467675</v>
      </c>
      <c r="N20" s="150">
        <v>54.97270265856592</v>
      </c>
      <c r="O20" s="150">
        <v>85.25203338305586</v>
      </c>
      <c r="P20" s="141"/>
      <c r="Q20" s="146"/>
      <c r="R20" s="146"/>
      <c r="S20" s="146"/>
      <c r="T20" s="68"/>
      <c r="U20" s="141">
        <v>39.5140910649096</v>
      </c>
      <c r="V20" s="150">
        <v>25.459891447437087</v>
      </c>
      <c r="W20" s="150">
        <v>36.9792205747413</v>
      </c>
      <c r="X20" s="150">
        <v>61.89597043192678</v>
      </c>
      <c r="Y20" s="141"/>
      <c r="Z20" s="146"/>
      <c r="AA20" s="146"/>
      <c r="AB20" s="146"/>
      <c r="AC20" s="68"/>
      <c r="AD20" s="141">
        <v>57.95106973397563</v>
      </c>
      <c r="AE20" s="150">
        <v>66.51159949829903</v>
      </c>
      <c r="AF20" s="150">
        <v>67.50584326859293</v>
      </c>
      <c r="AG20" s="141">
        <v>132.23869719610502</v>
      </c>
      <c r="AH20" s="141"/>
      <c r="AI20" s="146"/>
      <c r="AJ20" s="146"/>
      <c r="AK20" s="146"/>
      <c r="AL20" s="68"/>
      <c r="AM20" s="150">
        <v>26.33270125527234</v>
      </c>
      <c r="AN20" s="150">
        <v>21.466139861541556</v>
      </c>
      <c r="AO20" s="150">
        <v>30.30002172934406</v>
      </c>
      <c r="AP20" s="150">
        <v>52.261582688868636</v>
      </c>
      <c r="AQ20" s="141"/>
      <c r="AR20" s="146"/>
      <c r="AS20" s="146"/>
      <c r="AT20" s="146"/>
      <c r="AU20" s="68"/>
      <c r="AV20" s="141">
        <v>38.75420029904394</v>
      </c>
      <c r="AW20" s="150">
        <v>45.02383567325138</v>
      </c>
      <c r="AX20" s="150">
        <v>70.94304874776236</v>
      </c>
      <c r="AY20" s="141">
        <v>103.00763865204006</v>
      </c>
      <c r="AZ20" s="141"/>
      <c r="BA20" s="146"/>
      <c r="BB20" s="146"/>
      <c r="BC20" s="146"/>
      <c r="BD20" s="68"/>
      <c r="BE20" s="150">
        <v>23.04840522577559</v>
      </c>
      <c r="BF20" s="150">
        <v>14.051253268014147</v>
      </c>
      <c r="BG20" s="150">
        <v>18.13182597025857</v>
      </c>
      <c r="BH20" s="150">
        <v>37.99248470644011</v>
      </c>
      <c r="BI20" s="141"/>
      <c r="BJ20" s="146"/>
      <c r="BK20" s="146"/>
      <c r="BL20" s="146"/>
      <c r="BM20" s="68"/>
      <c r="BN20" s="150">
        <v>44.096954771922924</v>
      </c>
      <c r="BO20" s="150">
        <v>27.62706997951531</v>
      </c>
      <c r="BP20" s="150">
        <v>36.5603306837384</v>
      </c>
      <c r="BQ20" s="150">
        <v>67.24584572072717</v>
      </c>
      <c r="BR20" s="141"/>
      <c r="BS20" s="146"/>
      <c r="BT20" s="146"/>
      <c r="BU20" s="146"/>
      <c r="BV20" s="68"/>
      <c r="BW20" s="141">
        <v>41.68509591060713</v>
      </c>
      <c r="BX20" s="150">
        <v>22.260626229643886</v>
      </c>
      <c r="BY20" s="150">
        <v>29.531527106144033</v>
      </c>
      <c r="BZ20" s="150">
        <v>56.538453441414305</v>
      </c>
      <c r="CA20" s="141"/>
      <c r="CB20" s="146"/>
      <c r="CC20" s="146"/>
      <c r="CD20" s="146"/>
      <c r="CE20" s="68"/>
      <c r="CF20" s="141">
        <v>44.02134068287974</v>
      </c>
      <c r="CG20" s="150">
        <v>46.466639578983475</v>
      </c>
      <c r="CH20" s="150">
        <v>87.71395108180727</v>
      </c>
      <c r="CI20" s="141">
        <v>110.545064131855</v>
      </c>
      <c r="CJ20" s="141"/>
      <c r="CK20" s="146"/>
      <c r="CL20" s="146"/>
      <c r="CM20" s="146"/>
      <c r="CN20" s="68"/>
      <c r="CO20" s="141">
        <v>38.349966507949134</v>
      </c>
      <c r="CP20" s="150">
        <v>14.831562220136863</v>
      </c>
      <c r="CQ20" s="150">
        <v>17.98214003843792</v>
      </c>
      <c r="CR20" s="150">
        <v>25.466855035902675</v>
      </c>
      <c r="CS20" s="141"/>
      <c r="CT20" s="146"/>
      <c r="CU20" s="146"/>
      <c r="CV20" s="146"/>
      <c r="CW20" s="68"/>
      <c r="CX20" s="141">
        <v>36.20949723925458</v>
      </c>
      <c r="CY20" s="150">
        <v>34.22995054233283</v>
      </c>
      <c r="CZ20" s="150">
        <v>41.30266756840618</v>
      </c>
      <c r="DA20" s="150">
        <v>55.03199543593461</v>
      </c>
      <c r="DB20" s="141"/>
      <c r="DC20" s="146"/>
      <c r="DD20" s="146"/>
      <c r="DE20" s="146"/>
      <c r="DF20" s="68"/>
      <c r="DG20" s="141"/>
      <c r="DH20" s="146"/>
      <c r="DI20" s="146"/>
      <c r="DJ20" s="146"/>
      <c r="DK20" s="68"/>
      <c r="DL20" s="141"/>
      <c r="DM20" s="146"/>
      <c r="DN20" s="146"/>
      <c r="DO20" s="146"/>
      <c r="DP20" s="68"/>
      <c r="DQ20" s="141"/>
      <c r="DR20" s="146"/>
      <c r="DS20" s="146"/>
      <c r="DT20" s="146"/>
      <c r="DU20" s="68"/>
      <c r="DV20" s="141"/>
      <c r="DW20" s="146"/>
      <c r="DX20" s="146"/>
      <c r="DY20" s="146"/>
      <c r="DZ20" s="68"/>
      <c r="EA20" s="141"/>
      <c r="EB20" s="146"/>
      <c r="EC20" s="146"/>
      <c r="ED20" s="146"/>
      <c r="EE20" s="68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  <c r="FL20" s="141"/>
      <c r="FM20" s="141"/>
      <c r="FN20" s="141"/>
      <c r="FO20" s="141"/>
      <c r="FP20" s="141"/>
      <c r="FQ20" s="141"/>
      <c r="FR20" s="141"/>
      <c r="FS20" s="141"/>
      <c r="FT20" s="141"/>
      <c r="FU20" s="141"/>
      <c r="FV20" s="146"/>
      <c r="FW20" s="146"/>
      <c r="FX20" s="146"/>
      <c r="FY20" s="141"/>
      <c r="FZ20" s="141"/>
      <c r="GA20" s="141"/>
      <c r="GB20" s="141"/>
      <c r="GC20" s="141"/>
      <c r="GD20" s="141"/>
      <c r="GE20" s="141"/>
      <c r="GF20" s="141"/>
      <c r="GG20" s="141"/>
      <c r="GH20" s="141"/>
      <c r="GI20" s="141"/>
      <c r="GJ20" s="141"/>
      <c r="GK20" s="141"/>
      <c r="GL20" s="141"/>
      <c r="GM20" s="141"/>
      <c r="GN20" s="141"/>
      <c r="GO20" s="141"/>
      <c r="GP20" s="141"/>
      <c r="GQ20" s="141"/>
      <c r="GR20" s="141"/>
      <c r="GS20" s="141"/>
      <c r="GT20" s="141"/>
      <c r="GU20" s="141"/>
      <c r="GV20" s="141"/>
      <c r="GW20" s="141"/>
      <c r="GX20" s="141"/>
      <c r="GY20" s="141"/>
      <c r="GZ20" s="141"/>
      <c r="HA20" s="141"/>
      <c r="HB20" s="141"/>
      <c r="HC20" s="141"/>
      <c r="HD20" s="141"/>
      <c r="HE20" s="141"/>
      <c r="HF20" s="141"/>
      <c r="HG20" s="141"/>
      <c r="HH20" s="141"/>
      <c r="HI20" s="141"/>
      <c r="HJ20" s="141"/>
      <c r="HK20" s="141"/>
      <c r="HL20" s="141"/>
      <c r="HM20" s="141"/>
      <c r="HN20" s="141"/>
      <c r="HO20" s="141"/>
      <c r="HP20" s="141"/>
      <c r="HQ20" s="141"/>
      <c r="HR20" s="141"/>
      <c r="HS20" s="141"/>
      <c r="HT20" s="141"/>
      <c r="HU20" s="141"/>
      <c r="HV20" s="141"/>
      <c r="HW20" s="141"/>
      <c r="HX20" s="141"/>
      <c r="HY20" s="141"/>
      <c r="HZ20" s="141"/>
      <c r="IA20" s="141"/>
      <c r="IB20" s="141"/>
      <c r="IC20" s="141"/>
      <c r="ID20" s="141"/>
      <c r="IE20" s="141"/>
      <c r="IF20" s="141"/>
      <c r="IG20" s="141"/>
      <c r="IH20" s="141"/>
      <c r="II20" s="141"/>
      <c r="IJ20" s="141"/>
      <c r="IK20" s="141"/>
      <c r="IL20" s="141"/>
      <c r="IM20" s="141"/>
      <c r="IN20" s="141"/>
      <c r="IO20" s="141"/>
      <c r="IP20" s="141"/>
      <c r="IQ20" s="146"/>
      <c r="IR20" s="146"/>
      <c r="IS20" s="146"/>
      <c r="IT20" s="68"/>
      <c r="IU20" s="146"/>
      <c r="IV20" s="68"/>
    </row>
    <row r="21" spans="1:256" s="72" customFormat="1" ht="4.5" customHeight="1" thickBot="1">
      <c r="A21" s="70"/>
      <c r="B21" s="70"/>
      <c r="G21" s="70"/>
      <c r="H21" s="147"/>
      <c r="I21" s="147"/>
      <c r="J21" s="148"/>
      <c r="K21" s="70"/>
      <c r="P21" s="70"/>
      <c r="Q21" s="147"/>
      <c r="R21" s="147"/>
      <c r="S21" s="148"/>
      <c r="T21" s="70"/>
      <c r="Y21" s="70"/>
      <c r="Z21" s="147"/>
      <c r="AA21" s="147"/>
      <c r="AB21" s="148"/>
      <c r="AC21" s="70"/>
      <c r="AH21" s="70"/>
      <c r="AI21" s="147"/>
      <c r="AJ21" s="147"/>
      <c r="AK21" s="148"/>
      <c r="AL21" s="70"/>
      <c r="AQ21" s="70"/>
      <c r="AR21" s="147"/>
      <c r="AS21" s="147"/>
      <c r="AT21" s="148"/>
      <c r="AU21" s="70"/>
      <c r="AZ21" s="70"/>
      <c r="BA21" s="147"/>
      <c r="BB21" s="147"/>
      <c r="BC21" s="148"/>
      <c r="BD21" s="70"/>
      <c r="BI21" s="70"/>
      <c r="BJ21" s="147"/>
      <c r="BK21" s="147"/>
      <c r="BL21" s="148"/>
      <c r="BM21" s="70"/>
      <c r="BR21" s="70"/>
      <c r="BS21" s="147"/>
      <c r="BT21" s="147"/>
      <c r="BU21" s="148"/>
      <c r="BV21" s="70"/>
      <c r="CA21" s="70"/>
      <c r="CB21" s="147"/>
      <c r="CC21" s="147"/>
      <c r="CD21" s="148"/>
      <c r="CE21" s="70"/>
      <c r="CJ21" s="70"/>
      <c r="CK21" s="147"/>
      <c r="CL21" s="147"/>
      <c r="CM21" s="148"/>
      <c r="CN21" s="70"/>
      <c r="CS21" s="70"/>
      <c r="CT21" s="147"/>
      <c r="CU21" s="147"/>
      <c r="CV21" s="148"/>
      <c r="CW21" s="70"/>
      <c r="DB21" s="70"/>
      <c r="DC21" s="147"/>
      <c r="DD21" s="147"/>
      <c r="DE21" s="148"/>
      <c r="DF21" s="70"/>
      <c r="DG21" s="70"/>
      <c r="DH21" s="147"/>
      <c r="DI21" s="147"/>
      <c r="DJ21" s="148"/>
      <c r="DK21" s="70"/>
      <c r="DL21" s="70"/>
      <c r="DM21" s="147"/>
      <c r="DN21" s="147"/>
      <c r="DO21" s="148"/>
      <c r="DP21" s="70"/>
      <c r="DQ21" s="70"/>
      <c r="DR21" s="147"/>
      <c r="DS21" s="147"/>
      <c r="DT21" s="148"/>
      <c r="DU21" s="70"/>
      <c r="DV21" s="70"/>
      <c r="DW21" s="147"/>
      <c r="DX21" s="147"/>
      <c r="DY21" s="148"/>
      <c r="DZ21" s="70"/>
      <c r="EA21" s="70"/>
      <c r="EB21" s="147"/>
      <c r="EC21" s="147"/>
      <c r="ED21" s="148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147"/>
      <c r="FW21" s="147"/>
      <c r="FX21" s="148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141"/>
      <c r="IQ21" s="146"/>
      <c r="IR21" s="146"/>
      <c r="IS21" s="146"/>
      <c r="IT21" s="68"/>
      <c r="IU21" s="146"/>
      <c r="IV21" s="68"/>
    </row>
    <row r="22" spans="1:256" ht="12.75">
      <c r="A22" s="70"/>
      <c r="B22" s="70"/>
      <c r="IP22" s="70"/>
      <c r="IQ22" s="147"/>
      <c r="IR22" s="147"/>
      <c r="IS22" s="148"/>
      <c r="IT22" s="70"/>
      <c r="IU22" s="148"/>
      <c r="IV22" s="70"/>
    </row>
    <row r="23" spans="1:109" s="115" customFormat="1" ht="27" thickBot="1">
      <c r="A23" s="111" t="s">
        <v>81</v>
      </c>
      <c r="C23" s="60" t="s">
        <v>21</v>
      </c>
      <c r="D23" s="60" t="s">
        <v>22</v>
      </c>
      <c r="E23" s="60" t="s">
        <v>23</v>
      </c>
      <c r="F23" s="60" t="s">
        <v>24</v>
      </c>
      <c r="G23" s="60" t="s">
        <v>25</v>
      </c>
      <c r="H23" s="60" t="s">
        <v>26</v>
      </c>
      <c r="I23" s="60" t="s">
        <v>16</v>
      </c>
      <c r="J23" s="116" t="s">
        <v>20</v>
      </c>
      <c r="L23" s="60" t="s">
        <v>21</v>
      </c>
      <c r="M23" s="60" t="s">
        <v>22</v>
      </c>
      <c r="N23" s="60" t="s">
        <v>23</v>
      </c>
      <c r="O23" s="60" t="s">
        <v>24</v>
      </c>
      <c r="P23" s="60" t="s">
        <v>25</v>
      </c>
      <c r="Q23" s="60" t="s">
        <v>26</v>
      </c>
      <c r="R23" s="60" t="s">
        <v>16</v>
      </c>
      <c r="S23" s="116" t="s">
        <v>20</v>
      </c>
      <c r="U23" s="60" t="s">
        <v>21</v>
      </c>
      <c r="V23" s="60" t="s">
        <v>22</v>
      </c>
      <c r="W23" s="60" t="s">
        <v>23</v>
      </c>
      <c r="X23" s="60" t="s">
        <v>24</v>
      </c>
      <c r="Y23" s="60" t="s">
        <v>25</v>
      </c>
      <c r="Z23" s="60" t="s">
        <v>26</v>
      </c>
      <c r="AA23" s="60" t="s">
        <v>16</v>
      </c>
      <c r="AB23" s="116" t="s">
        <v>20</v>
      </c>
      <c r="AD23" s="60" t="s">
        <v>21</v>
      </c>
      <c r="AE23" s="60" t="s">
        <v>22</v>
      </c>
      <c r="AF23" s="60" t="s">
        <v>23</v>
      </c>
      <c r="AG23" s="60" t="s">
        <v>24</v>
      </c>
      <c r="AH23" s="60" t="s">
        <v>25</v>
      </c>
      <c r="AI23" s="60" t="s">
        <v>26</v>
      </c>
      <c r="AJ23" s="60" t="s">
        <v>16</v>
      </c>
      <c r="AK23" s="116" t="s">
        <v>20</v>
      </c>
      <c r="AM23" s="60" t="s">
        <v>21</v>
      </c>
      <c r="AN23" s="60" t="s">
        <v>22</v>
      </c>
      <c r="AO23" s="60" t="s">
        <v>23</v>
      </c>
      <c r="AP23" s="60" t="s">
        <v>24</v>
      </c>
      <c r="AQ23" s="60" t="s">
        <v>25</v>
      </c>
      <c r="AR23" s="60" t="s">
        <v>26</v>
      </c>
      <c r="AS23" s="60" t="s">
        <v>16</v>
      </c>
      <c r="AT23" s="116" t="s">
        <v>20</v>
      </c>
      <c r="AV23" s="60" t="s">
        <v>21</v>
      </c>
      <c r="AW23" s="60" t="s">
        <v>22</v>
      </c>
      <c r="AX23" s="60" t="s">
        <v>23</v>
      </c>
      <c r="AY23" s="60" t="s">
        <v>24</v>
      </c>
      <c r="AZ23" s="60" t="s">
        <v>25</v>
      </c>
      <c r="BA23" s="60" t="s">
        <v>26</v>
      </c>
      <c r="BB23" s="60" t="s">
        <v>16</v>
      </c>
      <c r="BC23" s="116" t="s">
        <v>20</v>
      </c>
      <c r="BE23" s="60" t="s">
        <v>21</v>
      </c>
      <c r="BF23" s="60" t="s">
        <v>22</v>
      </c>
      <c r="BG23" s="60" t="s">
        <v>23</v>
      </c>
      <c r="BH23" s="60" t="s">
        <v>24</v>
      </c>
      <c r="BI23" s="60" t="s">
        <v>25</v>
      </c>
      <c r="BJ23" s="60" t="s">
        <v>26</v>
      </c>
      <c r="BK23" s="60" t="s">
        <v>16</v>
      </c>
      <c r="BL23" s="116" t="s">
        <v>20</v>
      </c>
      <c r="BN23" s="60" t="s">
        <v>21</v>
      </c>
      <c r="BO23" s="60" t="s">
        <v>22</v>
      </c>
      <c r="BP23" s="60" t="s">
        <v>23</v>
      </c>
      <c r="BQ23" s="60" t="s">
        <v>24</v>
      </c>
      <c r="BR23" s="60" t="s">
        <v>25</v>
      </c>
      <c r="BS23" s="60" t="s">
        <v>26</v>
      </c>
      <c r="BT23" s="60" t="s">
        <v>16</v>
      </c>
      <c r="BU23" s="116" t="s">
        <v>20</v>
      </c>
      <c r="BW23" s="60" t="s">
        <v>21</v>
      </c>
      <c r="BX23" s="60" t="s">
        <v>22</v>
      </c>
      <c r="BY23" s="60" t="s">
        <v>23</v>
      </c>
      <c r="BZ23" s="60" t="s">
        <v>24</v>
      </c>
      <c r="CA23" s="60" t="s">
        <v>25</v>
      </c>
      <c r="CB23" s="60" t="s">
        <v>26</v>
      </c>
      <c r="CC23" s="60" t="s">
        <v>16</v>
      </c>
      <c r="CD23" s="116" t="s">
        <v>20</v>
      </c>
      <c r="CF23" s="60" t="s">
        <v>21</v>
      </c>
      <c r="CG23" s="60" t="s">
        <v>22</v>
      </c>
      <c r="CH23" s="60" t="s">
        <v>23</v>
      </c>
      <c r="CI23" s="60" t="s">
        <v>24</v>
      </c>
      <c r="CJ23" s="60" t="s">
        <v>25</v>
      </c>
      <c r="CK23" s="60" t="s">
        <v>26</v>
      </c>
      <c r="CL23" s="60" t="s">
        <v>16</v>
      </c>
      <c r="CM23" s="116" t="s">
        <v>20</v>
      </c>
      <c r="CO23" s="60" t="s">
        <v>21</v>
      </c>
      <c r="CP23" s="60" t="s">
        <v>22</v>
      </c>
      <c r="CQ23" s="60" t="s">
        <v>23</v>
      </c>
      <c r="CR23" s="60" t="s">
        <v>24</v>
      </c>
      <c r="CS23" s="60" t="s">
        <v>25</v>
      </c>
      <c r="CT23" s="60" t="s">
        <v>26</v>
      </c>
      <c r="CU23" s="60" t="s">
        <v>16</v>
      </c>
      <c r="CV23" s="116" t="s">
        <v>20</v>
      </c>
      <c r="CX23" s="60" t="s">
        <v>21</v>
      </c>
      <c r="CY23" s="60" t="s">
        <v>22</v>
      </c>
      <c r="CZ23" s="60" t="s">
        <v>23</v>
      </c>
      <c r="DA23" s="60" t="s">
        <v>24</v>
      </c>
      <c r="DB23" s="60" t="s">
        <v>25</v>
      </c>
      <c r="DC23" s="60" t="s">
        <v>26</v>
      </c>
      <c r="DD23" s="60" t="s">
        <v>16</v>
      </c>
      <c r="DE23" s="116" t="s">
        <v>20</v>
      </c>
    </row>
    <row r="24" spans="2:109" s="114" customFormat="1" ht="12.75">
      <c r="B24" s="88" t="s">
        <v>64</v>
      </c>
      <c r="C24" s="68">
        <v>54.32</v>
      </c>
      <c r="D24" s="68">
        <v>3</v>
      </c>
      <c r="E24" s="68">
        <v>15.25</v>
      </c>
      <c r="F24" s="68">
        <v>4.13</v>
      </c>
      <c r="G24" s="68">
        <v>0.99</v>
      </c>
      <c r="H24" s="68">
        <v>19.18</v>
      </c>
      <c r="I24" s="68">
        <v>3.14</v>
      </c>
      <c r="J24" s="75">
        <v>360</v>
      </c>
      <c r="L24" s="68">
        <v>22.38</v>
      </c>
      <c r="M24" s="68">
        <v>15.2</v>
      </c>
      <c r="N24" s="68">
        <v>48.31</v>
      </c>
      <c r="O24" s="68">
        <v>1.26</v>
      </c>
      <c r="P24" s="68">
        <v>1.08</v>
      </c>
      <c r="Q24" s="68">
        <v>2.91</v>
      </c>
      <c r="R24" s="68">
        <v>8.86</v>
      </c>
      <c r="S24" s="75">
        <v>115</v>
      </c>
      <c r="U24" s="68">
        <v>32.52</v>
      </c>
      <c r="V24" s="68">
        <v>1.03</v>
      </c>
      <c r="W24" s="68">
        <v>19.85</v>
      </c>
      <c r="X24" s="68">
        <v>0.49</v>
      </c>
      <c r="Y24" s="68">
        <v>8.42</v>
      </c>
      <c r="Z24" s="68">
        <v>36.02</v>
      </c>
      <c r="AA24" s="68">
        <v>1.67</v>
      </c>
      <c r="AB24" s="75">
        <v>188</v>
      </c>
      <c r="AD24" s="68">
        <v>19.09</v>
      </c>
      <c r="AE24" s="68">
        <v>11.39</v>
      </c>
      <c r="AF24" s="68">
        <v>34.57</v>
      </c>
      <c r="AG24" s="68">
        <v>0</v>
      </c>
      <c r="AH24" s="68">
        <v>4.01</v>
      </c>
      <c r="AI24" s="68">
        <v>29.62</v>
      </c>
      <c r="AJ24" s="68">
        <v>1.32</v>
      </c>
      <c r="AK24" s="75">
        <v>57</v>
      </c>
      <c r="AM24" s="68">
        <v>42.49</v>
      </c>
      <c r="AN24" s="68">
        <v>1.35</v>
      </c>
      <c r="AO24" s="68">
        <v>16.88</v>
      </c>
      <c r="AP24" s="68">
        <v>8.13</v>
      </c>
      <c r="AQ24" s="68">
        <v>0</v>
      </c>
      <c r="AR24" s="68">
        <v>29.36</v>
      </c>
      <c r="AS24" s="68">
        <v>1.79</v>
      </c>
      <c r="AT24" s="75">
        <v>399</v>
      </c>
      <c r="AV24" s="68">
        <v>38.6</v>
      </c>
      <c r="AW24" s="68">
        <v>6.73</v>
      </c>
      <c r="AX24" s="68">
        <v>29.98</v>
      </c>
      <c r="AY24" s="68">
        <v>3.21</v>
      </c>
      <c r="AZ24" s="68">
        <v>0</v>
      </c>
      <c r="BA24" s="68">
        <v>17.54</v>
      </c>
      <c r="BB24" s="68">
        <v>3.95</v>
      </c>
      <c r="BC24" s="75">
        <v>136</v>
      </c>
      <c r="BE24" s="68">
        <v>53.4</v>
      </c>
      <c r="BF24" s="68">
        <v>2.29</v>
      </c>
      <c r="BG24" s="68">
        <v>22.39</v>
      </c>
      <c r="BH24" s="68">
        <v>7.11</v>
      </c>
      <c r="BI24" s="68">
        <v>0.01</v>
      </c>
      <c r="BJ24" s="68">
        <v>10.59</v>
      </c>
      <c r="BK24" s="68">
        <v>4.21</v>
      </c>
      <c r="BL24" s="75">
        <v>781</v>
      </c>
      <c r="BN24" s="68">
        <v>44.04</v>
      </c>
      <c r="BO24" s="68">
        <v>7.56</v>
      </c>
      <c r="BP24" s="68">
        <v>30.47</v>
      </c>
      <c r="BQ24" s="68">
        <v>8.05</v>
      </c>
      <c r="BR24" s="68">
        <v>0</v>
      </c>
      <c r="BS24" s="68">
        <v>5.8</v>
      </c>
      <c r="BT24" s="68">
        <v>4.08</v>
      </c>
      <c r="BU24" s="75">
        <v>240</v>
      </c>
      <c r="BW24" s="68">
        <v>44.75</v>
      </c>
      <c r="BX24" s="68">
        <v>3.4</v>
      </c>
      <c r="BY24" s="68">
        <v>29.65</v>
      </c>
      <c r="BZ24" s="68">
        <v>16.28</v>
      </c>
      <c r="CA24" s="68">
        <v>1.16</v>
      </c>
      <c r="CB24" s="68">
        <v>2.06</v>
      </c>
      <c r="CC24" s="68">
        <v>2.71</v>
      </c>
      <c r="CD24" s="75">
        <v>219</v>
      </c>
      <c r="CF24" s="68">
        <v>41.7</v>
      </c>
      <c r="CG24" s="68">
        <v>2.13</v>
      </c>
      <c r="CH24" s="68">
        <v>44.83</v>
      </c>
      <c r="CI24" s="68">
        <v>10.23</v>
      </c>
      <c r="CJ24" s="68">
        <v>0</v>
      </c>
      <c r="CK24" s="68">
        <v>0</v>
      </c>
      <c r="CL24" s="68">
        <v>1.11</v>
      </c>
      <c r="CM24" s="75">
        <v>40</v>
      </c>
      <c r="CO24" s="68">
        <v>52.5</v>
      </c>
      <c r="CP24" s="68">
        <v>8.1</v>
      </c>
      <c r="CQ24" s="68">
        <v>18.09</v>
      </c>
      <c r="CR24" s="68">
        <v>2.14</v>
      </c>
      <c r="CS24" s="68">
        <v>0.52</v>
      </c>
      <c r="CT24" s="68">
        <v>17.45</v>
      </c>
      <c r="CU24" s="68">
        <v>1.2</v>
      </c>
      <c r="CV24" s="75">
        <v>288</v>
      </c>
      <c r="CX24" s="68">
        <v>47.39</v>
      </c>
      <c r="CY24" s="68">
        <v>7.24</v>
      </c>
      <c r="CZ24" s="68">
        <v>23.32</v>
      </c>
      <c r="DA24" s="68">
        <v>8.62</v>
      </c>
      <c r="DB24" s="68">
        <v>0</v>
      </c>
      <c r="DC24" s="68">
        <v>5.13</v>
      </c>
      <c r="DD24" s="68">
        <v>8.31</v>
      </c>
      <c r="DE24" s="75">
        <v>87</v>
      </c>
    </row>
    <row r="25" spans="2:109" s="114" customFormat="1" ht="12.75">
      <c r="B25" s="88" t="s">
        <v>65</v>
      </c>
      <c r="C25" s="68">
        <v>16.78</v>
      </c>
      <c r="D25" s="68">
        <v>43.67</v>
      </c>
      <c r="E25" s="68">
        <v>29.36</v>
      </c>
      <c r="F25" s="68">
        <v>0.21</v>
      </c>
      <c r="G25" s="68">
        <v>0.78</v>
      </c>
      <c r="H25" s="68">
        <v>6.33</v>
      </c>
      <c r="I25" s="68">
        <v>2.88</v>
      </c>
      <c r="J25" s="75">
        <v>3721</v>
      </c>
      <c r="L25" s="68">
        <v>5.8</v>
      </c>
      <c r="M25" s="68">
        <v>48.88</v>
      </c>
      <c r="N25" s="68">
        <v>38.86</v>
      </c>
      <c r="O25" s="68">
        <v>1.75</v>
      </c>
      <c r="P25" s="68">
        <v>0.04</v>
      </c>
      <c r="Q25" s="68">
        <v>2.64</v>
      </c>
      <c r="R25" s="68">
        <v>2.04</v>
      </c>
      <c r="S25" s="75">
        <v>1357</v>
      </c>
      <c r="U25" s="68">
        <v>19.43</v>
      </c>
      <c r="V25" s="68">
        <v>43.04</v>
      </c>
      <c r="W25" s="68">
        <v>23.77</v>
      </c>
      <c r="X25" s="68">
        <v>1.13</v>
      </c>
      <c r="Y25" s="68">
        <v>4.71</v>
      </c>
      <c r="Z25" s="68">
        <v>6.55</v>
      </c>
      <c r="AA25" s="68">
        <v>1.37</v>
      </c>
      <c r="AB25" s="75">
        <v>2839</v>
      </c>
      <c r="AD25" s="68">
        <v>10.08</v>
      </c>
      <c r="AE25" s="68">
        <v>43.65</v>
      </c>
      <c r="AF25" s="68">
        <v>41.3</v>
      </c>
      <c r="AG25" s="68">
        <v>0.86</v>
      </c>
      <c r="AH25" s="68">
        <v>0.52</v>
      </c>
      <c r="AI25" s="68">
        <v>1.17</v>
      </c>
      <c r="AJ25" s="68">
        <v>2.43</v>
      </c>
      <c r="AK25" s="75">
        <v>947</v>
      </c>
      <c r="AM25" s="68">
        <v>18.97</v>
      </c>
      <c r="AN25" s="68">
        <v>46.11</v>
      </c>
      <c r="AO25" s="68">
        <v>24.48</v>
      </c>
      <c r="AP25" s="68">
        <v>3.62</v>
      </c>
      <c r="AQ25" s="68">
        <v>0</v>
      </c>
      <c r="AR25" s="68">
        <v>5.84</v>
      </c>
      <c r="AS25" s="68">
        <v>0.97</v>
      </c>
      <c r="AT25" s="75">
        <v>3182</v>
      </c>
      <c r="AV25" s="68">
        <v>11.65</v>
      </c>
      <c r="AW25" s="68">
        <v>45.92</v>
      </c>
      <c r="AX25" s="68">
        <v>36.96</v>
      </c>
      <c r="AY25" s="68">
        <v>2.09</v>
      </c>
      <c r="AZ25" s="68">
        <v>0</v>
      </c>
      <c r="BA25" s="68">
        <v>2.23</v>
      </c>
      <c r="BB25" s="68">
        <v>1.15</v>
      </c>
      <c r="BC25" s="75">
        <v>1157</v>
      </c>
      <c r="BE25" s="68">
        <v>15.45</v>
      </c>
      <c r="BF25" s="68">
        <v>54.86</v>
      </c>
      <c r="BG25" s="68">
        <v>24</v>
      </c>
      <c r="BH25" s="68">
        <v>2.38</v>
      </c>
      <c r="BI25" s="68">
        <v>0</v>
      </c>
      <c r="BJ25" s="68">
        <v>2.3</v>
      </c>
      <c r="BK25" s="68">
        <v>1.01</v>
      </c>
      <c r="BL25" s="75">
        <v>6358</v>
      </c>
      <c r="BN25" s="68">
        <v>11.77</v>
      </c>
      <c r="BO25" s="68">
        <v>48.52</v>
      </c>
      <c r="BP25" s="68">
        <v>34.89</v>
      </c>
      <c r="BQ25" s="68">
        <v>3.25</v>
      </c>
      <c r="BR25" s="68">
        <v>0</v>
      </c>
      <c r="BS25" s="68">
        <v>0.37</v>
      </c>
      <c r="BT25" s="68">
        <v>1.18</v>
      </c>
      <c r="BU25" s="75">
        <v>2375</v>
      </c>
      <c r="BW25" s="68">
        <v>16.08</v>
      </c>
      <c r="BX25" s="68">
        <v>49.79</v>
      </c>
      <c r="BY25" s="68">
        <v>28.87</v>
      </c>
      <c r="BZ25" s="68">
        <v>1.66</v>
      </c>
      <c r="CA25" s="68">
        <v>0.2</v>
      </c>
      <c r="CB25" s="68">
        <v>2.85</v>
      </c>
      <c r="CC25" s="68">
        <v>0.56</v>
      </c>
      <c r="CD25" s="75">
        <v>1625</v>
      </c>
      <c r="CF25" s="68">
        <v>9.25</v>
      </c>
      <c r="CG25" s="68">
        <v>48.27</v>
      </c>
      <c r="CH25" s="68">
        <v>40.64</v>
      </c>
      <c r="CI25" s="68">
        <v>1.03</v>
      </c>
      <c r="CJ25" s="68">
        <v>0</v>
      </c>
      <c r="CK25" s="68">
        <v>0.14</v>
      </c>
      <c r="CL25" s="68">
        <v>0.67</v>
      </c>
      <c r="CM25" s="75">
        <v>583</v>
      </c>
      <c r="CO25" s="68">
        <v>16.46</v>
      </c>
      <c r="CP25" s="68">
        <v>50.71</v>
      </c>
      <c r="CQ25" s="68">
        <v>24.92</v>
      </c>
      <c r="CR25" s="68">
        <v>2.43</v>
      </c>
      <c r="CS25" s="68">
        <v>0</v>
      </c>
      <c r="CT25" s="68">
        <v>4.61</v>
      </c>
      <c r="CU25" s="68">
        <v>0.87</v>
      </c>
      <c r="CV25" s="75">
        <v>4505</v>
      </c>
      <c r="CX25" s="68">
        <v>12.6</v>
      </c>
      <c r="CY25" s="68">
        <v>49.3</v>
      </c>
      <c r="CZ25" s="68">
        <v>36.74</v>
      </c>
      <c r="DA25" s="68">
        <v>0.6</v>
      </c>
      <c r="DB25" s="68">
        <v>0</v>
      </c>
      <c r="DC25" s="68">
        <v>0.16</v>
      </c>
      <c r="DD25" s="68">
        <v>0.59</v>
      </c>
      <c r="DE25" s="75">
        <v>1319</v>
      </c>
    </row>
    <row r="26" spans="2:109" s="114" customFormat="1" ht="12.75">
      <c r="B26" s="88" t="s">
        <v>72</v>
      </c>
      <c r="C26" s="68">
        <v>11.21</v>
      </c>
      <c r="D26" s="68">
        <v>56.89</v>
      </c>
      <c r="E26" s="68">
        <v>25.73</v>
      </c>
      <c r="F26" s="68">
        <v>0.45</v>
      </c>
      <c r="G26" s="68">
        <v>0.22</v>
      </c>
      <c r="H26" s="68">
        <v>3.56</v>
      </c>
      <c r="I26" s="68">
        <v>1.93</v>
      </c>
      <c r="J26" s="75">
        <v>7483</v>
      </c>
      <c r="L26" s="68">
        <v>8.61</v>
      </c>
      <c r="M26" s="68">
        <v>48.66</v>
      </c>
      <c r="N26" s="68">
        <v>38.07</v>
      </c>
      <c r="O26" s="68">
        <v>0.46</v>
      </c>
      <c r="P26" s="68">
        <v>0.05</v>
      </c>
      <c r="Q26" s="68">
        <v>1.11</v>
      </c>
      <c r="R26" s="68">
        <v>3.04</v>
      </c>
      <c r="S26" s="75">
        <v>2592</v>
      </c>
      <c r="U26" s="68">
        <v>13.19</v>
      </c>
      <c r="V26" s="68">
        <v>54.44</v>
      </c>
      <c r="W26" s="68">
        <v>23.99</v>
      </c>
      <c r="X26" s="68">
        <v>0.74</v>
      </c>
      <c r="Y26" s="68">
        <v>2.8</v>
      </c>
      <c r="Z26" s="68">
        <v>3.77</v>
      </c>
      <c r="AA26" s="68">
        <v>1.09</v>
      </c>
      <c r="AB26" s="75">
        <v>3834</v>
      </c>
      <c r="AD26" s="68">
        <v>9.36</v>
      </c>
      <c r="AE26" s="68">
        <v>46.54</v>
      </c>
      <c r="AF26" s="68">
        <v>40.52</v>
      </c>
      <c r="AG26" s="68">
        <v>0.89</v>
      </c>
      <c r="AH26" s="68">
        <v>0.18</v>
      </c>
      <c r="AI26" s="68">
        <v>0.16</v>
      </c>
      <c r="AJ26" s="68">
        <v>2.36</v>
      </c>
      <c r="AK26" s="75">
        <v>1358</v>
      </c>
      <c r="AM26" s="68">
        <v>14.65</v>
      </c>
      <c r="AN26" s="68">
        <v>52.64</v>
      </c>
      <c r="AO26" s="68">
        <v>23.64</v>
      </c>
      <c r="AP26" s="68">
        <v>4.42</v>
      </c>
      <c r="AQ26" s="68">
        <v>0</v>
      </c>
      <c r="AR26" s="68">
        <v>3.48</v>
      </c>
      <c r="AS26" s="68">
        <v>1.17</v>
      </c>
      <c r="AT26" s="75">
        <v>4545</v>
      </c>
      <c r="AV26" s="68">
        <v>11.41</v>
      </c>
      <c r="AW26" s="68">
        <v>46.23</v>
      </c>
      <c r="AX26" s="68">
        <v>36.63</v>
      </c>
      <c r="AY26" s="68">
        <v>3.43</v>
      </c>
      <c r="AZ26" s="68">
        <v>0</v>
      </c>
      <c r="BA26" s="68">
        <v>0.56</v>
      </c>
      <c r="BB26" s="68">
        <v>1.74</v>
      </c>
      <c r="BC26" s="75">
        <v>1282</v>
      </c>
      <c r="BE26" s="68">
        <v>9.09</v>
      </c>
      <c r="BF26" s="68">
        <v>62.24</v>
      </c>
      <c r="BG26" s="68">
        <v>24.36</v>
      </c>
      <c r="BH26" s="68">
        <v>1.98</v>
      </c>
      <c r="BI26" s="68">
        <v>0.02</v>
      </c>
      <c r="BJ26" s="68">
        <v>1.44</v>
      </c>
      <c r="BK26" s="68">
        <v>0.87</v>
      </c>
      <c r="BL26" s="75">
        <v>10531</v>
      </c>
      <c r="BN26" s="68">
        <v>7.52</v>
      </c>
      <c r="BO26" s="68">
        <v>50.88</v>
      </c>
      <c r="BP26" s="68">
        <v>38.58</v>
      </c>
      <c r="BQ26" s="68">
        <v>1.24</v>
      </c>
      <c r="BR26" s="68">
        <v>0</v>
      </c>
      <c r="BS26" s="68">
        <v>0.42</v>
      </c>
      <c r="BT26" s="68">
        <v>1.37</v>
      </c>
      <c r="BU26" s="75">
        <v>3483</v>
      </c>
      <c r="BW26" s="68">
        <v>8.42</v>
      </c>
      <c r="BX26" s="68">
        <v>66.81</v>
      </c>
      <c r="BY26" s="68">
        <v>19.13</v>
      </c>
      <c r="BZ26" s="68">
        <v>2.99</v>
      </c>
      <c r="CA26" s="68">
        <v>0.35</v>
      </c>
      <c r="CB26" s="68">
        <v>1.74</v>
      </c>
      <c r="CC26" s="68">
        <v>0.57</v>
      </c>
      <c r="CD26" s="75">
        <v>2939</v>
      </c>
      <c r="CF26" s="68">
        <v>5.29</v>
      </c>
      <c r="CG26" s="68">
        <v>52.64</v>
      </c>
      <c r="CH26" s="68">
        <v>39.67</v>
      </c>
      <c r="CI26" s="68">
        <v>1.73</v>
      </c>
      <c r="CJ26" s="68">
        <v>0</v>
      </c>
      <c r="CK26" s="68">
        <v>0.22</v>
      </c>
      <c r="CL26" s="68">
        <v>0.45</v>
      </c>
      <c r="CM26" s="75">
        <v>1149</v>
      </c>
      <c r="CO26" s="68">
        <v>9.13</v>
      </c>
      <c r="CP26" s="68">
        <v>60.56</v>
      </c>
      <c r="CQ26" s="68">
        <v>23.5</v>
      </c>
      <c r="CR26" s="68">
        <v>1.58</v>
      </c>
      <c r="CS26" s="68">
        <v>0.17</v>
      </c>
      <c r="CT26" s="68">
        <v>4.57</v>
      </c>
      <c r="CU26" s="68">
        <v>0.5</v>
      </c>
      <c r="CV26" s="75">
        <v>9710</v>
      </c>
      <c r="CX26" s="68">
        <v>8.24</v>
      </c>
      <c r="CY26" s="68">
        <v>53.4</v>
      </c>
      <c r="CZ26" s="68">
        <v>36.76</v>
      </c>
      <c r="DA26" s="68">
        <v>1.15</v>
      </c>
      <c r="DB26" s="68">
        <v>0</v>
      </c>
      <c r="DC26" s="68">
        <v>0.15</v>
      </c>
      <c r="DD26" s="68">
        <v>0.31</v>
      </c>
      <c r="DE26" s="75">
        <v>2919</v>
      </c>
    </row>
    <row r="27" spans="2:109" s="114" customFormat="1" ht="13.5" thickBot="1">
      <c r="B27" s="88" t="s">
        <v>66</v>
      </c>
      <c r="C27" s="92">
        <v>9.14</v>
      </c>
      <c r="D27" s="92">
        <v>66.03</v>
      </c>
      <c r="E27" s="92">
        <v>20.13</v>
      </c>
      <c r="F27" s="92">
        <v>0.21</v>
      </c>
      <c r="G27" s="92">
        <v>0.77</v>
      </c>
      <c r="H27" s="92">
        <v>2.53</v>
      </c>
      <c r="I27" s="92">
        <v>1.19</v>
      </c>
      <c r="J27" s="117">
        <v>4480</v>
      </c>
      <c r="L27" s="92">
        <v>5.91</v>
      </c>
      <c r="M27" s="92">
        <v>63.22</v>
      </c>
      <c r="N27" s="92">
        <v>26.24</v>
      </c>
      <c r="O27" s="92">
        <v>1.34</v>
      </c>
      <c r="P27" s="92">
        <v>0.15</v>
      </c>
      <c r="Q27" s="92">
        <v>0.1</v>
      </c>
      <c r="R27" s="92">
        <v>3.04</v>
      </c>
      <c r="S27" s="117">
        <v>1293</v>
      </c>
      <c r="U27" s="92">
        <v>13.18</v>
      </c>
      <c r="V27" s="92">
        <v>59.92</v>
      </c>
      <c r="W27" s="92">
        <v>18.2</v>
      </c>
      <c r="X27" s="92">
        <v>1.96</v>
      </c>
      <c r="Y27" s="92">
        <v>2.54</v>
      </c>
      <c r="Z27" s="92">
        <v>3.46</v>
      </c>
      <c r="AA27" s="92">
        <v>0.74</v>
      </c>
      <c r="AB27" s="117">
        <v>2048</v>
      </c>
      <c r="AD27" s="92">
        <v>10.72</v>
      </c>
      <c r="AE27" s="92">
        <v>53.69</v>
      </c>
      <c r="AF27" s="92">
        <v>34.08</v>
      </c>
      <c r="AG27" s="92">
        <v>0.58</v>
      </c>
      <c r="AH27" s="92">
        <v>0.41</v>
      </c>
      <c r="AI27" s="92">
        <v>0.53</v>
      </c>
      <c r="AJ27" s="92">
        <v>0</v>
      </c>
      <c r="AK27" s="117">
        <v>594</v>
      </c>
      <c r="AM27" s="92">
        <v>10.1</v>
      </c>
      <c r="AN27" s="92">
        <v>64.06</v>
      </c>
      <c r="AO27" s="92">
        <v>18.43</v>
      </c>
      <c r="AP27" s="92">
        <v>2.34</v>
      </c>
      <c r="AQ27" s="92">
        <v>0</v>
      </c>
      <c r="AR27" s="92">
        <v>3.1</v>
      </c>
      <c r="AS27" s="92">
        <v>1.98</v>
      </c>
      <c r="AT27" s="117">
        <v>2772</v>
      </c>
      <c r="AV27" s="92">
        <v>8.5</v>
      </c>
      <c r="AW27" s="92">
        <v>50.99</v>
      </c>
      <c r="AX27" s="92">
        <v>35.26</v>
      </c>
      <c r="AY27" s="92">
        <v>1.87</v>
      </c>
      <c r="AZ27" s="92">
        <v>0</v>
      </c>
      <c r="BA27" s="92">
        <v>2.09</v>
      </c>
      <c r="BB27" s="92">
        <v>1.3</v>
      </c>
      <c r="BC27" s="117">
        <v>1002</v>
      </c>
      <c r="BE27" s="92">
        <v>7.09</v>
      </c>
      <c r="BF27" s="92">
        <v>66.34</v>
      </c>
      <c r="BG27" s="92">
        <v>20.74</v>
      </c>
      <c r="BH27" s="92">
        <v>2.63</v>
      </c>
      <c r="BI27" s="92">
        <v>0.01</v>
      </c>
      <c r="BJ27" s="92">
        <v>2.25</v>
      </c>
      <c r="BK27" s="92">
        <v>0.93</v>
      </c>
      <c r="BL27" s="117">
        <v>6461</v>
      </c>
      <c r="BN27" s="92">
        <v>5.77</v>
      </c>
      <c r="BO27" s="92">
        <v>59.39</v>
      </c>
      <c r="BP27" s="92">
        <v>32.07</v>
      </c>
      <c r="BQ27" s="92">
        <v>0.44</v>
      </c>
      <c r="BR27" s="92">
        <v>0.23</v>
      </c>
      <c r="BS27" s="92">
        <v>0.85</v>
      </c>
      <c r="BT27" s="92">
        <v>1.25</v>
      </c>
      <c r="BU27" s="117">
        <v>2159</v>
      </c>
      <c r="BW27" s="92">
        <v>7.13</v>
      </c>
      <c r="BX27" s="92">
        <v>68.85</v>
      </c>
      <c r="BY27" s="92">
        <v>17.91</v>
      </c>
      <c r="BZ27" s="92">
        <v>3.12</v>
      </c>
      <c r="CA27" s="92">
        <v>0.11</v>
      </c>
      <c r="CB27" s="92">
        <v>2.4</v>
      </c>
      <c r="CC27" s="92">
        <v>0.48</v>
      </c>
      <c r="CD27" s="117">
        <v>2523</v>
      </c>
      <c r="CF27" s="92">
        <v>6.42</v>
      </c>
      <c r="CG27" s="92">
        <v>59.99</v>
      </c>
      <c r="CH27" s="92">
        <v>30.58</v>
      </c>
      <c r="CI27" s="92">
        <v>1.83</v>
      </c>
      <c r="CJ27" s="92">
        <v>0.17</v>
      </c>
      <c r="CK27" s="92">
        <v>0.45</v>
      </c>
      <c r="CL27" s="92">
        <v>0.55</v>
      </c>
      <c r="CM27" s="117">
        <v>826</v>
      </c>
      <c r="CO27" s="92">
        <v>6.95</v>
      </c>
      <c r="CP27" s="92">
        <v>66.36</v>
      </c>
      <c r="CQ27" s="92">
        <v>19.44</v>
      </c>
      <c r="CR27" s="92">
        <v>1.48</v>
      </c>
      <c r="CS27" s="92">
        <v>0.05</v>
      </c>
      <c r="CT27" s="92">
        <v>5.13</v>
      </c>
      <c r="CU27" s="92">
        <v>0.59</v>
      </c>
      <c r="CV27" s="117">
        <v>7991</v>
      </c>
      <c r="CX27" s="92">
        <v>5.31</v>
      </c>
      <c r="CY27" s="92">
        <v>56.93</v>
      </c>
      <c r="CZ27" s="92">
        <v>35.58</v>
      </c>
      <c r="DA27" s="92">
        <v>1.2</v>
      </c>
      <c r="DB27" s="92">
        <v>0</v>
      </c>
      <c r="DC27" s="92">
        <v>0.42</v>
      </c>
      <c r="DD27" s="92">
        <v>0.55</v>
      </c>
      <c r="DE27" s="117">
        <v>2682</v>
      </c>
    </row>
    <row r="28" spans="2:109" s="114" customFormat="1" ht="14.25" thickBot="1" thickTop="1">
      <c r="B28" s="88" t="s">
        <v>67</v>
      </c>
      <c r="C28" s="118">
        <v>12.8911250311643</v>
      </c>
      <c r="D28" s="118">
        <v>55.166937172774865</v>
      </c>
      <c r="E28" s="118">
        <v>24.773033532784844</v>
      </c>
      <c r="F28" s="118">
        <v>0.40989528795811514</v>
      </c>
      <c r="G28" s="118">
        <v>0.5207329842931937</v>
      </c>
      <c r="H28" s="118">
        <v>4.265308526551982</v>
      </c>
      <c r="I28" s="118">
        <v>1.9708470456245326</v>
      </c>
      <c r="J28" s="119">
        <v>16044</v>
      </c>
      <c r="L28" s="118">
        <v>7.5421037894343845</v>
      </c>
      <c r="M28" s="118">
        <v>51.51173044614522</v>
      </c>
      <c r="N28" s="118">
        <v>35.63457718872503</v>
      </c>
      <c r="O28" s="118">
        <v>1.016350569348516</v>
      </c>
      <c r="P28" s="118">
        <v>0.09371476572708606</v>
      </c>
      <c r="Q28" s="118">
        <v>1.292430464812395</v>
      </c>
      <c r="R28" s="118">
        <v>2.911625910024268</v>
      </c>
      <c r="S28" s="119">
        <v>5357</v>
      </c>
      <c r="U28" s="118">
        <v>15.584086878437535</v>
      </c>
      <c r="V28" s="118">
        <v>50.939872039510604</v>
      </c>
      <c r="W28" s="118">
        <v>22.501525423728815</v>
      </c>
      <c r="X28" s="118">
        <v>1.1394578516107308</v>
      </c>
      <c r="Y28" s="118">
        <v>3.467478953866876</v>
      </c>
      <c r="Z28" s="118">
        <v>5.265177909978673</v>
      </c>
      <c r="AA28" s="118">
        <v>1.1110079694690764</v>
      </c>
      <c r="AB28" s="119">
        <v>8909</v>
      </c>
      <c r="AD28" s="118">
        <v>10.051573071718538</v>
      </c>
      <c r="AE28" s="118">
        <v>46.37312584573748</v>
      </c>
      <c r="AF28" s="118">
        <v>39.36105209742896</v>
      </c>
      <c r="AG28" s="118">
        <v>0.8009336941813261</v>
      </c>
      <c r="AH28" s="118">
        <v>0.4089952638700947</v>
      </c>
      <c r="AI28" s="118">
        <v>1.125991204330176</v>
      </c>
      <c r="AJ28" s="118">
        <v>1.88813599458728</v>
      </c>
      <c r="AK28" s="119">
        <v>2956</v>
      </c>
      <c r="AM28" s="118">
        <v>15.773307028812626</v>
      </c>
      <c r="AN28" s="118">
        <v>51.760303725454214</v>
      </c>
      <c r="AO28" s="118">
        <v>22.31255643237291</v>
      </c>
      <c r="AP28" s="118">
        <v>3.793181317672967</v>
      </c>
      <c r="AQ28" s="118">
        <v>0</v>
      </c>
      <c r="AR28" s="118">
        <v>5.01994127362819</v>
      </c>
      <c r="AS28" s="118">
        <v>1.3403340062396774</v>
      </c>
      <c r="AT28" s="119">
        <v>10898</v>
      </c>
      <c r="AV28" s="118">
        <v>11.706253844003356</v>
      </c>
      <c r="AW28" s="118">
        <v>45.961297176404805</v>
      </c>
      <c r="AX28" s="118">
        <v>36.100134190662565</v>
      </c>
      <c r="AY28" s="118">
        <v>2.5512133072407046</v>
      </c>
      <c r="AZ28" s="118">
        <v>0</v>
      </c>
      <c r="BA28" s="118">
        <v>2.1743500139781937</v>
      </c>
      <c r="BB28" s="118">
        <v>1.5099329046687169</v>
      </c>
      <c r="BC28" s="119">
        <v>3577</v>
      </c>
      <c r="BE28" s="118">
        <v>11.664323069910074</v>
      </c>
      <c r="BF28" s="118">
        <v>59.45300857817745</v>
      </c>
      <c r="BG28" s="118">
        <v>23.23214495876673</v>
      </c>
      <c r="BH28" s="118">
        <v>2.425459367618416</v>
      </c>
      <c r="BI28" s="118">
        <v>0.0117293108449712</v>
      </c>
      <c r="BJ28" s="118">
        <v>2.1796063155277445</v>
      </c>
      <c r="BK28" s="118">
        <v>1.0310509303385684</v>
      </c>
      <c r="BL28" s="119">
        <v>24131</v>
      </c>
      <c r="BN28" s="118">
        <v>9.34636550805377</v>
      </c>
      <c r="BO28" s="118">
        <v>51.167185418432844</v>
      </c>
      <c r="BP28" s="118">
        <v>35.5806975899237</v>
      </c>
      <c r="BQ28" s="118">
        <v>1.8069068669008115</v>
      </c>
      <c r="BR28" s="118">
        <v>0.060139275766016714</v>
      </c>
      <c r="BS28" s="118">
        <v>0.6744289693593314</v>
      </c>
      <c r="BT28" s="118">
        <v>1.3627419159501029</v>
      </c>
      <c r="BU28" s="119">
        <v>8257</v>
      </c>
      <c r="BW28" s="118">
        <v>10.767262523952915</v>
      </c>
      <c r="BX28" s="118">
        <v>61.828153572406244</v>
      </c>
      <c r="BY28" s="118">
        <v>21.19040514645497</v>
      </c>
      <c r="BZ28" s="118">
        <v>3.137447303586094</v>
      </c>
      <c r="CA28" s="118">
        <v>0.2580372296742403</v>
      </c>
      <c r="CB28" s="118">
        <v>2.2243977552696417</v>
      </c>
      <c r="CC28" s="118">
        <v>0.600843142622502</v>
      </c>
      <c r="CD28" s="119">
        <v>7306</v>
      </c>
      <c r="CF28" s="118">
        <v>7.098491147036181</v>
      </c>
      <c r="CG28" s="118">
        <v>53.21851809083911</v>
      </c>
      <c r="CH28" s="118">
        <v>37.07707082371054</v>
      </c>
      <c r="CI28" s="118">
        <v>1.7355812163202464</v>
      </c>
      <c r="CJ28" s="118">
        <v>0.05404926866820632</v>
      </c>
      <c r="CK28" s="118">
        <v>0.2717859892224788</v>
      </c>
      <c r="CL28" s="118">
        <v>0.5413240954580446</v>
      </c>
      <c r="CM28" s="119">
        <v>2598</v>
      </c>
      <c r="CO28" s="118">
        <v>10.378858806792923</v>
      </c>
      <c r="CP28" s="118">
        <v>59.97606961856495</v>
      </c>
      <c r="CQ28" s="118">
        <v>22.272808748999736</v>
      </c>
      <c r="CR28" s="118">
        <v>1.7218791677780743</v>
      </c>
      <c r="CS28" s="118">
        <v>0.09780430336978752</v>
      </c>
      <c r="CT28" s="118">
        <v>4.941859162443318</v>
      </c>
      <c r="CU28" s="118">
        <v>0.6150368987285498</v>
      </c>
      <c r="CV28" s="119">
        <v>22494</v>
      </c>
      <c r="CX28" s="118">
        <v>8.425333238190381</v>
      </c>
      <c r="CY28" s="118">
        <v>53.40622805765663</v>
      </c>
      <c r="CZ28" s="118">
        <v>36.137705151990865</v>
      </c>
      <c r="DA28" s="118">
        <v>1.1583545026402169</v>
      </c>
      <c r="DB28" s="118">
        <v>0</v>
      </c>
      <c r="DC28" s="118">
        <v>0.31706008277436853</v>
      </c>
      <c r="DD28" s="118">
        <v>0.5538989581846725</v>
      </c>
      <c r="DE28" s="119">
        <v>7007</v>
      </c>
    </row>
    <row r="29" spans="250:254" ht="12.75">
      <c r="IP29" s="70"/>
      <c r="IQ29" s="147"/>
      <c r="IR29" s="147"/>
      <c r="IS29" s="148"/>
      <c r="IT29" s="70"/>
    </row>
    <row r="30" spans="250:254" ht="12.75">
      <c r="IP30" s="113"/>
      <c r="IQ30" s="148"/>
      <c r="IR30" s="148"/>
      <c r="IS30" s="148"/>
      <c r="IT30" s="75"/>
    </row>
    <row r="31" spans="176:254" ht="12.75">
      <c r="FT31" s="70"/>
      <c r="FU31" s="147"/>
      <c r="FV31" s="147"/>
      <c r="FW31" s="148"/>
      <c r="FX31" s="70"/>
      <c r="IP31" s="113"/>
      <c r="IQ31" s="148"/>
      <c r="IR31" s="148"/>
      <c r="IS31" s="148"/>
      <c r="IT31" s="75"/>
    </row>
    <row r="32" spans="176:254" ht="12.75">
      <c r="FT32" s="113"/>
      <c r="FU32" s="148"/>
      <c r="FV32" s="148"/>
      <c r="FW32" s="148"/>
      <c r="FX32" s="75"/>
      <c r="IP32" s="113"/>
      <c r="IQ32" s="148"/>
      <c r="IR32" s="148"/>
      <c r="IS32" s="148"/>
      <c r="IT32" s="75"/>
    </row>
    <row r="33" spans="176:254" ht="12.75">
      <c r="FT33" s="113"/>
      <c r="FU33" s="148"/>
      <c r="FV33" s="148"/>
      <c r="FW33" s="148"/>
      <c r="FX33" s="75"/>
      <c r="IP33" s="113"/>
      <c r="IQ33" s="148"/>
      <c r="IR33" s="148"/>
      <c r="IS33" s="148"/>
      <c r="IT33" s="75"/>
    </row>
    <row r="34" spans="176:254" ht="12.75">
      <c r="FT34" s="113"/>
      <c r="FU34" s="148"/>
      <c r="FV34" s="148"/>
      <c r="FW34" s="148"/>
      <c r="FX34" s="75"/>
      <c r="IP34" s="70"/>
      <c r="IQ34" s="147"/>
      <c r="IR34" s="147"/>
      <c r="IS34" s="148"/>
      <c r="IT34" s="70"/>
    </row>
    <row r="35" spans="176:254" ht="12.75">
      <c r="FT35" s="113"/>
      <c r="FU35" s="148"/>
      <c r="FV35" s="148"/>
      <c r="FW35" s="148"/>
      <c r="FX35" s="75"/>
      <c r="IP35" s="70"/>
      <c r="IQ35" s="147"/>
      <c r="IR35" s="147"/>
      <c r="IS35" s="148"/>
      <c r="IT35" s="70"/>
    </row>
    <row r="36" spans="176:254" ht="12.75">
      <c r="FT36" s="70"/>
      <c r="FU36" s="147"/>
      <c r="FV36" s="147"/>
      <c r="FW36" s="148"/>
      <c r="FX36" s="70"/>
      <c r="IP36" s="141"/>
      <c r="IQ36" s="146"/>
      <c r="IR36" s="146"/>
      <c r="IS36" s="146"/>
      <c r="IT36" s="68"/>
    </row>
    <row r="37" spans="176:254" ht="12.75">
      <c r="FT37" s="70"/>
      <c r="FU37" s="147"/>
      <c r="FV37" s="147"/>
      <c r="FW37" s="148"/>
      <c r="FX37" s="70"/>
      <c r="IP37" s="141"/>
      <c r="IQ37" s="146"/>
      <c r="IR37" s="146"/>
      <c r="IS37" s="146"/>
      <c r="IT37" s="68"/>
    </row>
    <row r="38" spans="176:254" ht="12.75">
      <c r="FT38" s="141"/>
      <c r="FU38" s="146"/>
      <c r="FV38" s="146"/>
      <c r="FW38" s="146"/>
      <c r="FX38" s="68"/>
      <c r="IP38" s="141"/>
      <c r="IQ38" s="146"/>
      <c r="IR38" s="146"/>
      <c r="IS38" s="146"/>
      <c r="IT38" s="68"/>
    </row>
    <row r="39" spans="176:254" ht="12.75">
      <c r="FT39" s="141"/>
      <c r="FU39" s="146"/>
      <c r="FV39" s="146"/>
      <c r="FW39" s="146"/>
      <c r="FX39" s="68"/>
      <c r="IP39" s="141"/>
      <c r="IQ39" s="146"/>
      <c r="IR39" s="146"/>
      <c r="IS39" s="146"/>
      <c r="IT39" s="68"/>
    </row>
    <row r="40" spans="176:254" ht="12.75">
      <c r="FT40" s="141"/>
      <c r="FU40" s="146"/>
      <c r="FV40" s="146"/>
      <c r="FW40" s="146"/>
      <c r="FX40" s="68"/>
      <c r="IP40" s="70"/>
      <c r="IQ40" s="147"/>
      <c r="IR40" s="147"/>
      <c r="IS40" s="148"/>
      <c r="IT40" s="70"/>
    </row>
    <row r="41" spans="176:180" ht="12.75">
      <c r="FT41" s="141"/>
      <c r="FU41" s="146"/>
      <c r="FV41" s="146"/>
      <c r="FW41" s="146"/>
      <c r="FX41" s="68"/>
    </row>
    <row r="42" spans="176:180" ht="12.75">
      <c r="FT42" s="70"/>
      <c r="FU42" s="147"/>
      <c r="FV42" s="147"/>
      <c r="FW42" s="148"/>
      <c r="FX42" s="70"/>
    </row>
  </sheetData>
  <sheetProtection password="9F21" sheet="1" objects="1" scenarios="1" selectLockedCells="1" selectUnlockedCells="1"/>
  <mergeCells count="18">
    <mergeCell ref="C1:S1"/>
    <mergeCell ref="BE1:BU1"/>
    <mergeCell ref="BE2:BL2"/>
    <mergeCell ref="BN2:BU2"/>
    <mergeCell ref="U1:AK1"/>
    <mergeCell ref="U2:AB2"/>
    <mergeCell ref="AD2:AK2"/>
    <mergeCell ref="C2:J2"/>
    <mergeCell ref="L2:S2"/>
    <mergeCell ref="AM1:BC1"/>
    <mergeCell ref="CO1:DE1"/>
    <mergeCell ref="CO2:CV2"/>
    <mergeCell ref="CX2:DE2"/>
    <mergeCell ref="AM2:AT2"/>
    <mergeCell ref="AV2:BC2"/>
    <mergeCell ref="BW1:CM1"/>
    <mergeCell ref="BW2:CD2"/>
    <mergeCell ref="CF2:C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Andy Milne</cp:lastModifiedBy>
  <dcterms:created xsi:type="dcterms:W3CDTF">1996-10-14T23:33:28Z</dcterms:created>
  <dcterms:modified xsi:type="dcterms:W3CDTF">2011-12-14T20:34:43Z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